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3081059\Work Folders\Turvepeltotiekartta\Muutospolut\"/>
    </mc:Choice>
  </mc:AlternateContent>
  <xr:revisionPtr revIDLastSave="0" documentId="13_ncr:1_{AF4881E2-B898-4CE2-A3B1-FDDC9FA87393}" xr6:coauthVersionLast="47" xr6:coauthVersionMax="47" xr10:uidLastSave="{00000000-0000-0000-0000-000000000000}"/>
  <bookViews>
    <workbookView xWindow="-110" yWindow="-110" windowWidth="19420" windowHeight="10420" xr2:uid="{9A9793F6-9F0B-4E34-AA59-3CD40A78AF13}"/>
  </bookViews>
  <sheets>
    <sheet name="Lue minut" sheetId="23" r:id="rId1"/>
    <sheet name="Koko_maa" sheetId="1" r:id="rId2"/>
    <sheet name="khk vähennyksen arvo" sheetId="22" r:id="rId3"/>
    <sheet name="khk" sheetId="20" r:id="rId4"/>
    <sheet name="Alkutilanne_koko_maa" sheetId="21" r:id="rId5"/>
    <sheet name="KeskiPohjanmaa" sheetId="2" r:id="rId6"/>
    <sheet name="PohjoisPohjanmaa" sheetId="3" r:id="rId7"/>
    <sheet name="Kainuu" sheetId="4" r:id="rId8"/>
    <sheet name="Lappi" sheetId="5" r:id="rId9"/>
    <sheet name="PohjoisKarjala" sheetId="6" r:id="rId10"/>
    <sheet name="EtelaKarjala" sheetId="7" r:id="rId11"/>
    <sheet name="Kymenlaakso" sheetId="8" r:id="rId12"/>
    <sheet name="KantaHame" sheetId="9" r:id="rId13"/>
    <sheet name="PaijatHame" sheetId="10" r:id="rId14"/>
    <sheet name="Pirkanmaa" sheetId="11" r:id="rId15"/>
    <sheet name="VarsinaisSuomi" sheetId="12" r:id="rId16"/>
    <sheet name="Satakunta" sheetId="13" r:id="rId17"/>
    <sheet name="EtelaPohjanmaa" sheetId="14" r:id="rId18"/>
    <sheet name="KeskiSuomi" sheetId="15" r:id="rId19"/>
    <sheet name="EtelaSavo" sheetId="16" r:id="rId20"/>
    <sheet name="PohjoisSavo" sheetId="17" r:id="rId21"/>
    <sheet name="Pohjanmaa" sheetId="18" r:id="rId22"/>
    <sheet name="Uusimaa" sheetId="19" r:id="rId23"/>
  </sheets>
  <externalReferences>
    <externalReference r:id="rId24"/>
    <externalReference r:id="rId2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39" i="19" l="1"/>
  <c r="AL139" i="16"/>
  <c r="AL139" i="15"/>
  <c r="AL139" i="12"/>
  <c r="AL139" i="11"/>
  <c r="AL139" i="10"/>
  <c r="AL139" i="9"/>
  <c r="AL139" i="8"/>
  <c r="AL139" i="7"/>
  <c r="AL139" i="6"/>
  <c r="AL137" i="5"/>
  <c r="AL139" i="4"/>
  <c r="AL139" i="3"/>
  <c r="AL139" i="2"/>
  <c r="AK139" i="2"/>
  <c r="AL139" i="13"/>
  <c r="AK139" i="13"/>
  <c r="AL139" i="18"/>
  <c r="AK139" i="18"/>
  <c r="AL139" i="17"/>
  <c r="AK139" i="17"/>
  <c r="Q72" i="22"/>
  <c r="Q73" i="22"/>
  <c r="Q74" i="22"/>
  <c r="Q75" i="22"/>
  <c r="Q76" i="22"/>
  <c r="Q77" i="22"/>
  <c r="Q78" i="22"/>
  <c r="Q79" i="22"/>
  <c r="Q80" i="22"/>
  <c r="Q81" i="22"/>
  <c r="Q82" i="22"/>
  <c r="Q83" i="22"/>
  <c r="Q84" i="22"/>
  <c r="Q85" i="22"/>
  <c r="Q86" i="22"/>
  <c r="Q87" i="22"/>
  <c r="Q88" i="22"/>
  <c r="Q89" i="22"/>
  <c r="Q90" i="22"/>
  <c r="C91" i="22"/>
  <c r="C90" i="22"/>
  <c r="C89" i="22"/>
  <c r="C88" i="22"/>
  <c r="C87" i="22"/>
  <c r="C86" i="22"/>
  <c r="C85" i="22"/>
  <c r="S84" i="22"/>
  <c r="C84" i="22"/>
  <c r="C83" i="22"/>
  <c r="C82" i="22"/>
  <c r="C81" i="22"/>
  <c r="C80" i="22"/>
  <c r="C79" i="22"/>
  <c r="C78" i="22"/>
  <c r="C77" i="22"/>
  <c r="C76" i="22"/>
  <c r="C75" i="22"/>
  <c r="S74" i="22"/>
  <c r="C74" i="22"/>
  <c r="C73" i="22"/>
  <c r="S72" i="22"/>
  <c r="F72" i="22"/>
  <c r="E72" i="22"/>
  <c r="D72" i="22"/>
  <c r="U69" i="22"/>
  <c r="T69" i="22"/>
  <c r="S69" i="22"/>
  <c r="S90" i="22" s="1"/>
  <c r="H69" i="22"/>
  <c r="F91" i="22" s="1"/>
  <c r="G69" i="22"/>
  <c r="E91" i="22" s="1"/>
  <c r="F69" i="22"/>
  <c r="D91" i="22" s="1"/>
  <c r="U68" i="22"/>
  <c r="T68" i="22"/>
  <c r="S68" i="22"/>
  <c r="S89" i="22" s="1"/>
  <c r="H68" i="22"/>
  <c r="F90" i="22" s="1"/>
  <c r="G68" i="22"/>
  <c r="E90" i="22" s="1"/>
  <c r="F68" i="22"/>
  <c r="R89" i="22" s="1"/>
  <c r="U67" i="22"/>
  <c r="T67" i="22"/>
  <c r="S67" i="22"/>
  <c r="S88" i="22" s="1"/>
  <c r="H67" i="22"/>
  <c r="F89" i="22" s="1"/>
  <c r="G67" i="22"/>
  <c r="E89" i="22" s="1"/>
  <c r="F67" i="22"/>
  <c r="R88" i="22" s="1"/>
  <c r="U66" i="22"/>
  <c r="T66" i="22"/>
  <c r="S66" i="22"/>
  <c r="S87" i="22" s="1"/>
  <c r="H66" i="22"/>
  <c r="F88" i="22" s="1"/>
  <c r="G66" i="22"/>
  <c r="E88" i="22" s="1"/>
  <c r="F66" i="22"/>
  <c r="D88" i="22" s="1"/>
  <c r="U65" i="22"/>
  <c r="T65" i="22"/>
  <c r="S65" i="22"/>
  <c r="S86" i="22" s="1"/>
  <c r="H65" i="22"/>
  <c r="F87" i="22" s="1"/>
  <c r="G65" i="22"/>
  <c r="E87" i="22" s="1"/>
  <c r="F65" i="22"/>
  <c r="D87" i="22" s="1"/>
  <c r="U64" i="22"/>
  <c r="T64" i="22"/>
  <c r="S64" i="22"/>
  <c r="S85" i="22" s="1"/>
  <c r="H64" i="22"/>
  <c r="F86" i="22" s="1"/>
  <c r="G64" i="22"/>
  <c r="E86" i="22" s="1"/>
  <c r="F64" i="22"/>
  <c r="D86" i="22" s="1"/>
  <c r="U63" i="22"/>
  <c r="T63" i="22"/>
  <c r="S63" i="22"/>
  <c r="H63" i="22"/>
  <c r="F85" i="22" s="1"/>
  <c r="G63" i="22"/>
  <c r="E85" i="22" s="1"/>
  <c r="F63" i="22"/>
  <c r="D85" i="22" s="1"/>
  <c r="U62" i="22"/>
  <c r="T62" i="22"/>
  <c r="S62" i="22"/>
  <c r="S83" i="22" s="1"/>
  <c r="H62" i="22"/>
  <c r="F84" i="22" s="1"/>
  <c r="G62" i="22"/>
  <c r="E84" i="22" s="1"/>
  <c r="F62" i="22"/>
  <c r="D84" i="22" s="1"/>
  <c r="U61" i="22"/>
  <c r="T61" i="22"/>
  <c r="S61" i="22"/>
  <c r="S82" i="22" s="1"/>
  <c r="H61" i="22"/>
  <c r="F83" i="22" s="1"/>
  <c r="G61" i="22"/>
  <c r="E83" i="22" s="1"/>
  <c r="F61" i="22"/>
  <c r="R82" i="22" s="1"/>
  <c r="U60" i="22"/>
  <c r="T60" i="22"/>
  <c r="S60" i="22"/>
  <c r="S81" i="22" s="1"/>
  <c r="H60" i="22"/>
  <c r="F82" i="22" s="1"/>
  <c r="G60" i="22"/>
  <c r="E82" i="22" s="1"/>
  <c r="F60" i="22"/>
  <c r="D82" i="22" s="1"/>
  <c r="U59" i="22"/>
  <c r="T59" i="22"/>
  <c r="S59" i="22"/>
  <c r="S80" i="22" s="1"/>
  <c r="H59" i="22"/>
  <c r="F81" i="22" s="1"/>
  <c r="G59" i="22"/>
  <c r="E81" i="22" s="1"/>
  <c r="F59" i="22"/>
  <c r="D81" i="22" s="1"/>
  <c r="U58" i="22"/>
  <c r="T58" i="22"/>
  <c r="S58" i="22"/>
  <c r="S79" i="22" s="1"/>
  <c r="H58" i="22"/>
  <c r="F80" i="22" s="1"/>
  <c r="G58" i="22"/>
  <c r="E80" i="22" s="1"/>
  <c r="F58" i="22"/>
  <c r="D80" i="22" s="1"/>
  <c r="U57" i="22"/>
  <c r="T57" i="22"/>
  <c r="S57" i="22"/>
  <c r="S78" i="22" s="1"/>
  <c r="H57" i="22"/>
  <c r="F79" i="22" s="1"/>
  <c r="G57" i="22"/>
  <c r="E79" i="22" s="1"/>
  <c r="F57" i="22"/>
  <c r="D79" i="22" s="1"/>
  <c r="U56" i="22"/>
  <c r="T56" i="22"/>
  <c r="S56" i="22"/>
  <c r="S77" i="22" s="1"/>
  <c r="H56" i="22"/>
  <c r="F78" i="22" s="1"/>
  <c r="G56" i="22"/>
  <c r="E78" i="22" s="1"/>
  <c r="F56" i="22"/>
  <c r="R77" i="22" s="1"/>
  <c r="U55" i="22"/>
  <c r="T55" i="22"/>
  <c r="S55" i="22"/>
  <c r="S76" i="22" s="1"/>
  <c r="H55" i="22"/>
  <c r="F77" i="22" s="1"/>
  <c r="G55" i="22"/>
  <c r="E77" i="22" s="1"/>
  <c r="F55" i="22"/>
  <c r="D77" i="22" s="1"/>
  <c r="U54" i="22"/>
  <c r="T54" i="22"/>
  <c r="S54" i="22"/>
  <c r="S75" i="22" s="1"/>
  <c r="H54" i="22"/>
  <c r="F76" i="22" s="1"/>
  <c r="G54" i="22"/>
  <c r="E76" i="22" s="1"/>
  <c r="F54" i="22"/>
  <c r="D76" i="22" s="1"/>
  <c r="U53" i="22"/>
  <c r="T53" i="22"/>
  <c r="S53" i="22"/>
  <c r="H53" i="22"/>
  <c r="F75" i="22" s="1"/>
  <c r="G53" i="22"/>
  <c r="E75" i="22" s="1"/>
  <c r="F53" i="22"/>
  <c r="D75" i="22" s="1"/>
  <c r="U52" i="22"/>
  <c r="T52" i="22"/>
  <c r="S52" i="22"/>
  <c r="S73" i="22" s="1"/>
  <c r="H52" i="22"/>
  <c r="F74" i="22" s="1"/>
  <c r="G52" i="22"/>
  <c r="E74" i="22" s="1"/>
  <c r="F52" i="22"/>
  <c r="D74" i="22" s="1"/>
  <c r="U51" i="22"/>
  <c r="T51" i="22"/>
  <c r="S51" i="22"/>
  <c r="H51" i="22"/>
  <c r="F73" i="22" s="1"/>
  <c r="G51" i="22"/>
  <c r="E73" i="22" s="1"/>
  <c r="F51" i="22"/>
  <c r="D73" i="22" s="1"/>
  <c r="H46" i="22"/>
  <c r="G46" i="22"/>
  <c r="F46" i="22"/>
  <c r="H45" i="22"/>
  <c r="G45" i="22"/>
  <c r="F45" i="22"/>
  <c r="H44" i="22"/>
  <c r="G44" i="22"/>
  <c r="F44" i="22"/>
  <c r="H43" i="22"/>
  <c r="G43" i="22"/>
  <c r="F43" i="22"/>
  <c r="H42" i="22"/>
  <c r="G42" i="22"/>
  <c r="F42" i="22"/>
  <c r="H41" i="22"/>
  <c r="G41" i="22"/>
  <c r="F41" i="22"/>
  <c r="H40" i="22"/>
  <c r="G40" i="22"/>
  <c r="F40" i="22"/>
  <c r="H39" i="22"/>
  <c r="G39" i="22"/>
  <c r="F39" i="22"/>
  <c r="H38" i="22"/>
  <c r="G38" i="22"/>
  <c r="F38" i="22"/>
  <c r="H37" i="22"/>
  <c r="G37" i="22"/>
  <c r="F37" i="22"/>
  <c r="H36" i="22"/>
  <c r="G36" i="22"/>
  <c r="F36" i="22"/>
  <c r="H35" i="22"/>
  <c r="G35" i="22"/>
  <c r="F35" i="22"/>
  <c r="H34" i="22"/>
  <c r="G34" i="22"/>
  <c r="F34" i="22"/>
  <c r="H33" i="22"/>
  <c r="G33" i="22"/>
  <c r="F33" i="22"/>
  <c r="H32" i="22"/>
  <c r="G32" i="22"/>
  <c r="F32" i="22"/>
  <c r="H31" i="22"/>
  <c r="G31" i="22"/>
  <c r="F31" i="22"/>
  <c r="H30" i="22"/>
  <c r="G30" i="22"/>
  <c r="F30" i="22"/>
  <c r="H29" i="22"/>
  <c r="G29" i="22"/>
  <c r="F29" i="22"/>
  <c r="H28" i="22"/>
  <c r="G28" i="22"/>
  <c r="F28" i="22"/>
  <c r="O22" i="22"/>
  <c r="O21" i="22"/>
  <c r="O20" i="22"/>
  <c r="O19" i="22"/>
  <c r="O18" i="22"/>
  <c r="O17" i="22"/>
  <c r="O16" i="22"/>
  <c r="O15" i="22"/>
  <c r="O14" i="22"/>
  <c r="O13" i="22"/>
  <c r="O12" i="22"/>
  <c r="O11" i="22"/>
  <c r="O10" i="22"/>
  <c r="O9" i="22"/>
  <c r="O8" i="22"/>
  <c r="O7" i="22"/>
  <c r="O6" i="22"/>
  <c r="O5" i="22"/>
  <c r="O4" i="22"/>
  <c r="P3" i="22"/>
  <c r="X132" i="2"/>
  <c r="P8" i="1"/>
  <c r="O170" i="1"/>
  <c r="X132" i="19"/>
  <c r="W132" i="19"/>
  <c r="U132" i="19"/>
  <c r="S132" i="19"/>
  <c r="Q132" i="19"/>
  <c r="O132" i="19"/>
  <c r="M132" i="19"/>
  <c r="K132" i="19"/>
  <c r="I132" i="19"/>
  <c r="G132" i="19"/>
  <c r="E132" i="19"/>
  <c r="X132" i="18"/>
  <c r="W132" i="18"/>
  <c r="U132" i="18"/>
  <c r="S132" i="18"/>
  <c r="Q132" i="18"/>
  <c r="O132" i="18"/>
  <c r="M132" i="18"/>
  <c r="K132" i="18"/>
  <c r="I132" i="18"/>
  <c r="G132" i="18"/>
  <c r="E132" i="18"/>
  <c r="X132" i="17"/>
  <c r="W132" i="17"/>
  <c r="U132" i="17"/>
  <c r="S132" i="17"/>
  <c r="Q132" i="17"/>
  <c r="O132" i="17"/>
  <c r="M132" i="17"/>
  <c r="K132" i="17"/>
  <c r="I132" i="17"/>
  <c r="G132" i="17"/>
  <c r="E132" i="17"/>
  <c r="X132" i="16"/>
  <c r="W132" i="16"/>
  <c r="U132" i="16"/>
  <c r="S132" i="16"/>
  <c r="Q132" i="16"/>
  <c r="O132" i="16"/>
  <c r="M132" i="16"/>
  <c r="K132" i="16"/>
  <c r="I132" i="16"/>
  <c r="G132" i="16"/>
  <c r="E132" i="16"/>
  <c r="X132" i="15"/>
  <c r="W132" i="15"/>
  <c r="U132" i="15"/>
  <c r="S132" i="15"/>
  <c r="Q132" i="15"/>
  <c r="O132" i="15"/>
  <c r="M132" i="15"/>
  <c r="K132" i="15"/>
  <c r="I132" i="15"/>
  <c r="G132" i="15"/>
  <c r="E132" i="15"/>
  <c r="X132" i="14"/>
  <c r="W132" i="14"/>
  <c r="U132" i="14"/>
  <c r="S132" i="14"/>
  <c r="Q132" i="14"/>
  <c r="O132" i="14"/>
  <c r="M132" i="14"/>
  <c r="K132" i="14"/>
  <c r="I132" i="14"/>
  <c r="G132" i="14"/>
  <c r="E132" i="14"/>
  <c r="X132" i="13"/>
  <c r="W132" i="13"/>
  <c r="U132" i="13"/>
  <c r="S132" i="13"/>
  <c r="Q132" i="13"/>
  <c r="O132" i="13"/>
  <c r="M132" i="13"/>
  <c r="K132" i="13"/>
  <c r="I132" i="13"/>
  <c r="G132" i="13"/>
  <c r="E132" i="13"/>
  <c r="X132" i="12"/>
  <c r="W132" i="12"/>
  <c r="U132" i="12"/>
  <c r="S132" i="12"/>
  <c r="Q132" i="12"/>
  <c r="O132" i="12"/>
  <c r="M132" i="12"/>
  <c r="K132" i="12"/>
  <c r="I132" i="12"/>
  <c r="G132" i="12"/>
  <c r="E132" i="12"/>
  <c r="X132" i="11"/>
  <c r="W132" i="11"/>
  <c r="U132" i="11"/>
  <c r="S132" i="11"/>
  <c r="Q132" i="11"/>
  <c r="O132" i="11"/>
  <c r="M132" i="11"/>
  <c r="K132" i="11"/>
  <c r="I132" i="11"/>
  <c r="G132" i="11"/>
  <c r="E132" i="11"/>
  <c r="X132" i="10"/>
  <c r="W132" i="10"/>
  <c r="U132" i="10"/>
  <c r="S132" i="10"/>
  <c r="Q132" i="10"/>
  <c r="O132" i="10"/>
  <c r="M132" i="10"/>
  <c r="K132" i="10"/>
  <c r="I132" i="10"/>
  <c r="G132" i="10"/>
  <c r="E132" i="10"/>
  <c r="X132" i="9"/>
  <c r="W132" i="9"/>
  <c r="U132" i="9"/>
  <c r="S132" i="9"/>
  <c r="Q132" i="9"/>
  <c r="O132" i="9"/>
  <c r="M132" i="9"/>
  <c r="K132" i="9"/>
  <c r="I132" i="9"/>
  <c r="G132" i="9"/>
  <c r="E132" i="9"/>
  <c r="X132" i="8"/>
  <c r="W132" i="8"/>
  <c r="U132" i="8"/>
  <c r="S132" i="8"/>
  <c r="Q132" i="8"/>
  <c r="O132" i="8"/>
  <c r="M132" i="8"/>
  <c r="K132" i="8"/>
  <c r="I132" i="8"/>
  <c r="G132" i="8"/>
  <c r="E132" i="8"/>
  <c r="X132" i="7"/>
  <c r="W132" i="7"/>
  <c r="U132" i="7"/>
  <c r="S132" i="7"/>
  <c r="Q132" i="7"/>
  <c r="O132" i="7"/>
  <c r="M132" i="7"/>
  <c r="K132" i="7"/>
  <c r="I132" i="7"/>
  <c r="G132" i="7"/>
  <c r="E132" i="7"/>
  <c r="X132" i="6"/>
  <c r="W132" i="6"/>
  <c r="U132" i="6"/>
  <c r="S132" i="6"/>
  <c r="Q132" i="6"/>
  <c r="O132" i="6"/>
  <c r="M132" i="6"/>
  <c r="K132" i="6"/>
  <c r="I132" i="6"/>
  <c r="G132" i="6"/>
  <c r="E132" i="6"/>
  <c r="X130" i="5"/>
  <c r="W130" i="5"/>
  <c r="U130" i="5"/>
  <c r="S130" i="5"/>
  <c r="Q130" i="5"/>
  <c r="O130" i="5"/>
  <c r="M130" i="5"/>
  <c r="K130" i="5"/>
  <c r="I130" i="5"/>
  <c r="G130" i="5"/>
  <c r="E130" i="5"/>
  <c r="X132" i="4"/>
  <c r="W132" i="4"/>
  <c r="U132" i="4"/>
  <c r="S132" i="4"/>
  <c r="Q132" i="4"/>
  <c r="O132" i="4"/>
  <c r="M132" i="4"/>
  <c r="K132" i="4"/>
  <c r="I132" i="4"/>
  <c r="G132" i="4"/>
  <c r="E132" i="4"/>
  <c r="X132" i="3"/>
  <c r="W132" i="3"/>
  <c r="U132" i="3"/>
  <c r="S132" i="3"/>
  <c r="Q132" i="3"/>
  <c r="O132" i="3"/>
  <c r="M132" i="3"/>
  <c r="K132" i="3"/>
  <c r="I132" i="3"/>
  <c r="G132" i="3"/>
  <c r="E132" i="3"/>
  <c r="W132" i="2"/>
  <c r="U132" i="2"/>
  <c r="S132" i="2"/>
  <c r="Q132" i="2"/>
  <c r="O132" i="2"/>
  <c r="M132" i="2"/>
  <c r="K132" i="2"/>
  <c r="I132" i="2"/>
  <c r="G132" i="2"/>
  <c r="E132" i="2"/>
  <c r="E131" i="2"/>
  <c r="E130" i="2"/>
  <c r="P491" i="1"/>
  <c r="Z499" i="1"/>
  <c r="Z504" i="1"/>
  <c r="Y504" i="1"/>
  <c r="Z503" i="1"/>
  <c r="Z502" i="1"/>
  <c r="Z501" i="1"/>
  <c r="Z500" i="1"/>
  <c r="Z498" i="1"/>
  <c r="Z497" i="1"/>
  <c r="Z496" i="1"/>
  <c r="Z495" i="1"/>
  <c r="Z494" i="1"/>
  <c r="Y492" i="1"/>
  <c r="Z491" i="1"/>
  <c r="Z476" i="1"/>
  <c r="Y476" i="1"/>
  <c r="Z475" i="1"/>
  <c r="Z474" i="1"/>
  <c r="Z473" i="1"/>
  <c r="Z472" i="1"/>
  <c r="Z471" i="1"/>
  <c r="Z470" i="1"/>
  <c r="Z469" i="1"/>
  <c r="Z468" i="1"/>
  <c r="Z467" i="1"/>
  <c r="Z466" i="1"/>
  <c r="Y464" i="1"/>
  <c r="Z463" i="1"/>
  <c r="Z449" i="1"/>
  <c r="Y449" i="1"/>
  <c r="Z448" i="1"/>
  <c r="Z447" i="1"/>
  <c r="Z446" i="1"/>
  <c r="Z445" i="1"/>
  <c r="Z444" i="1"/>
  <c r="Z443" i="1"/>
  <c r="Z442" i="1"/>
  <c r="Z441" i="1"/>
  <c r="Z440" i="1"/>
  <c r="Z439" i="1"/>
  <c r="Y437" i="1"/>
  <c r="Z436" i="1"/>
  <c r="Z422" i="1"/>
  <c r="Y422" i="1"/>
  <c r="Z421" i="1"/>
  <c r="Z420" i="1"/>
  <c r="Z419" i="1"/>
  <c r="Z418" i="1"/>
  <c r="Z417" i="1"/>
  <c r="Z416" i="1"/>
  <c r="Z415" i="1"/>
  <c r="Z414" i="1"/>
  <c r="Z413" i="1"/>
  <c r="Z412" i="1"/>
  <c r="Y410" i="1"/>
  <c r="Z409" i="1"/>
  <c r="Z395" i="1"/>
  <c r="Y395" i="1"/>
  <c r="Z394" i="1"/>
  <c r="Z393" i="1"/>
  <c r="Z392" i="1"/>
  <c r="Z391" i="1"/>
  <c r="Z390" i="1"/>
  <c r="Z389" i="1"/>
  <c r="Z388" i="1"/>
  <c r="Z387" i="1"/>
  <c r="Z386" i="1"/>
  <c r="Z385" i="1"/>
  <c r="Y383" i="1"/>
  <c r="Z382" i="1"/>
  <c r="Z368" i="1"/>
  <c r="Y368" i="1"/>
  <c r="Z367" i="1"/>
  <c r="Z366" i="1"/>
  <c r="Z365" i="1"/>
  <c r="Z364" i="1"/>
  <c r="Z363" i="1"/>
  <c r="Z362" i="1"/>
  <c r="Z361" i="1"/>
  <c r="Z360" i="1"/>
  <c r="Z359" i="1"/>
  <c r="Z358" i="1"/>
  <c r="Y356" i="1"/>
  <c r="Z355" i="1"/>
  <c r="Z341" i="1"/>
  <c r="Y341" i="1"/>
  <c r="Z340" i="1"/>
  <c r="Z339" i="1"/>
  <c r="Z338" i="1"/>
  <c r="Z337" i="1"/>
  <c r="Z336" i="1"/>
  <c r="Z335" i="1"/>
  <c r="Z334" i="1"/>
  <c r="Z333" i="1"/>
  <c r="Z332" i="1"/>
  <c r="Z331" i="1"/>
  <c r="Y329" i="1"/>
  <c r="Z328" i="1"/>
  <c r="Z314" i="1"/>
  <c r="Y314" i="1"/>
  <c r="Z313" i="1"/>
  <c r="Z312" i="1"/>
  <c r="Z311" i="1"/>
  <c r="Z310" i="1"/>
  <c r="Z309" i="1"/>
  <c r="Z308" i="1"/>
  <c r="Z307" i="1"/>
  <c r="Z306" i="1"/>
  <c r="Z305" i="1"/>
  <c r="Z304" i="1"/>
  <c r="Y302" i="1"/>
  <c r="Z301" i="1"/>
  <c r="Z287" i="1"/>
  <c r="Y287" i="1"/>
  <c r="Z286" i="1"/>
  <c r="Z285" i="1"/>
  <c r="Z284" i="1"/>
  <c r="Z283" i="1"/>
  <c r="Z282" i="1"/>
  <c r="Z281" i="1"/>
  <c r="Z280" i="1"/>
  <c r="Z279" i="1"/>
  <c r="Z278" i="1"/>
  <c r="Z277" i="1"/>
  <c r="Y275" i="1"/>
  <c r="Z274" i="1"/>
  <c r="Z260" i="1"/>
  <c r="Y260" i="1"/>
  <c r="Z259" i="1"/>
  <c r="Z258" i="1"/>
  <c r="Z257" i="1"/>
  <c r="Z256" i="1"/>
  <c r="Z255" i="1"/>
  <c r="Z254" i="1"/>
  <c r="Z253" i="1"/>
  <c r="Z252" i="1"/>
  <c r="Z251" i="1"/>
  <c r="Z250" i="1"/>
  <c r="Y248" i="1"/>
  <c r="Z247" i="1"/>
  <c r="Z233" i="1"/>
  <c r="Y233" i="1"/>
  <c r="Z232" i="1"/>
  <c r="Z231" i="1"/>
  <c r="Z230" i="1"/>
  <c r="Z229" i="1"/>
  <c r="Z228" i="1"/>
  <c r="Z227" i="1"/>
  <c r="Z226" i="1"/>
  <c r="Z225" i="1"/>
  <c r="Z224" i="1"/>
  <c r="Z223" i="1"/>
  <c r="Y221" i="1"/>
  <c r="Z220" i="1"/>
  <c r="Z206" i="1"/>
  <c r="Y206" i="1"/>
  <c r="Z205" i="1"/>
  <c r="Z204" i="1"/>
  <c r="Z203" i="1"/>
  <c r="Z202" i="1"/>
  <c r="Z201" i="1"/>
  <c r="Z200" i="1"/>
  <c r="Z199" i="1"/>
  <c r="Z198" i="1"/>
  <c r="Z197" i="1"/>
  <c r="Z196" i="1"/>
  <c r="Y194" i="1"/>
  <c r="Z193" i="1"/>
  <c r="Z179" i="1"/>
  <c r="Y179" i="1"/>
  <c r="Z178" i="1"/>
  <c r="Z177" i="1"/>
  <c r="Z176" i="1"/>
  <c r="Z175" i="1"/>
  <c r="Z174" i="1"/>
  <c r="Z173" i="1"/>
  <c r="Z172" i="1"/>
  <c r="Z171" i="1"/>
  <c r="Z170" i="1"/>
  <c r="Z169" i="1"/>
  <c r="Y167" i="1"/>
  <c r="Z166" i="1"/>
  <c r="Z152" i="1"/>
  <c r="Y152" i="1"/>
  <c r="Z151" i="1"/>
  <c r="Z150" i="1"/>
  <c r="Z149" i="1"/>
  <c r="Z148" i="1"/>
  <c r="Z147" i="1"/>
  <c r="Z146" i="1"/>
  <c r="Z145" i="1"/>
  <c r="Z144" i="1"/>
  <c r="Z143" i="1"/>
  <c r="Z142" i="1"/>
  <c r="Y140" i="1"/>
  <c r="Z139" i="1"/>
  <c r="Z125" i="1"/>
  <c r="Y125" i="1"/>
  <c r="Z124" i="1"/>
  <c r="Z123" i="1"/>
  <c r="Z122" i="1"/>
  <c r="Z121" i="1"/>
  <c r="Z120" i="1"/>
  <c r="Z119" i="1"/>
  <c r="Z118" i="1"/>
  <c r="Z117" i="1"/>
  <c r="Z116" i="1"/>
  <c r="Z115" i="1"/>
  <c r="Y113" i="1"/>
  <c r="Z112" i="1"/>
  <c r="Z98" i="1"/>
  <c r="Y98" i="1"/>
  <c r="Z97" i="1"/>
  <c r="Z96" i="1"/>
  <c r="Z95" i="1"/>
  <c r="Z94" i="1"/>
  <c r="Z93" i="1"/>
  <c r="Z92" i="1"/>
  <c r="Z91" i="1"/>
  <c r="Z90" i="1"/>
  <c r="Z89" i="1"/>
  <c r="Z88" i="1"/>
  <c r="Y86" i="1"/>
  <c r="Z85" i="1"/>
  <c r="Z71" i="1"/>
  <c r="Y71" i="1"/>
  <c r="Z70" i="1"/>
  <c r="Z69" i="1"/>
  <c r="Z68" i="1"/>
  <c r="Z67" i="1"/>
  <c r="Z66" i="1"/>
  <c r="Z65" i="1"/>
  <c r="Z64" i="1"/>
  <c r="Z63" i="1"/>
  <c r="Z62" i="1"/>
  <c r="Z61" i="1"/>
  <c r="Y59" i="1"/>
  <c r="Z58" i="1"/>
  <c r="Z44" i="1"/>
  <c r="Y44" i="1"/>
  <c r="Z43" i="1"/>
  <c r="Z42" i="1"/>
  <c r="Z41" i="1"/>
  <c r="Z40" i="1"/>
  <c r="Z39" i="1"/>
  <c r="Z38" i="1"/>
  <c r="Z37" i="1"/>
  <c r="Z36" i="1"/>
  <c r="Z35" i="1"/>
  <c r="Z34" i="1"/>
  <c r="Y32" i="1"/>
  <c r="Z31" i="1"/>
  <c r="Z17" i="1"/>
  <c r="Y17" i="1"/>
  <c r="Z16" i="1"/>
  <c r="Z15" i="1"/>
  <c r="Z14" i="1"/>
  <c r="Z13" i="1"/>
  <c r="Z12" i="1"/>
  <c r="Z11" i="1"/>
  <c r="Z10" i="1"/>
  <c r="Z9" i="1"/>
  <c r="Z8" i="1"/>
  <c r="Z7" i="1"/>
  <c r="Y5" i="1"/>
  <c r="Z4" i="1"/>
  <c r="M473" i="1"/>
  <c r="M446" i="1"/>
  <c r="M419" i="1"/>
  <c r="M392" i="1"/>
  <c r="M365" i="1"/>
  <c r="M338" i="1"/>
  <c r="M311" i="1"/>
  <c r="M284" i="1"/>
  <c r="M257" i="1"/>
  <c r="M230" i="1"/>
  <c r="M203" i="1"/>
  <c r="M176" i="1"/>
  <c r="M149" i="1"/>
  <c r="M122" i="1"/>
  <c r="M68" i="1"/>
  <c r="M41" i="1"/>
  <c r="Y489" i="1"/>
  <c r="Y461" i="1"/>
  <c r="Y434" i="1"/>
  <c r="Y407" i="1"/>
  <c r="Y380" i="1"/>
  <c r="Y353" i="1"/>
  <c r="Y326" i="1"/>
  <c r="Y299" i="1"/>
  <c r="Y272" i="1"/>
  <c r="Y245" i="1"/>
  <c r="Y218" i="1"/>
  <c r="Y191" i="1"/>
  <c r="Y164" i="1"/>
  <c r="Y137" i="1"/>
  <c r="Y110" i="1"/>
  <c r="Y83" i="1"/>
  <c r="Y56" i="1"/>
  <c r="Y29" i="1"/>
  <c r="Y2" i="1"/>
  <c r="M531" i="1"/>
  <c r="M530" i="1"/>
  <c r="M529" i="1"/>
  <c r="M14" i="1"/>
  <c r="M95" i="1"/>
  <c r="AK152" i="19"/>
  <c r="AK151" i="19"/>
  <c r="AK150" i="19"/>
  <c r="AK149" i="19"/>
  <c r="AK152" i="18"/>
  <c r="AK151" i="18"/>
  <c r="AK150" i="18"/>
  <c r="AK149" i="18"/>
  <c r="AK152" i="17"/>
  <c r="AK151" i="17"/>
  <c r="AK150" i="17"/>
  <c r="AK149" i="17"/>
  <c r="AK152" i="16"/>
  <c r="AK151" i="16"/>
  <c r="AK150" i="16"/>
  <c r="AK149" i="16"/>
  <c r="AK152" i="15"/>
  <c r="AK151" i="15"/>
  <c r="AK150" i="15"/>
  <c r="AK149" i="15"/>
  <c r="AK152" i="14"/>
  <c r="AK151" i="14"/>
  <c r="AK150" i="14"/>
  <c r="AK149" i="14"/>
  <c r="AK152" i="13"/>
  <c r="AK151" i="13"/>
  <c r="AK150" i="13"/>
  <c r="AK149" i="13"/>
  <c r="AK152" i="12"/>
  <c r="AK151" i="12"/>
  <c r="AK150" i="12"/>
  <c r="AK149" i="12"/>
  <c r="AK152" i="11"/>
  <c r="AK151" i="11"/>
  <c r="AK150" i="11"/>
  <c r="AK149" i="11"/>
  <c r="AK152" i="10"/>
  <c r="AK151" i="10"/>
  <c r="AK150" i="10"/>
  <c r="AK149" i="10"/>
  <c r="AK152" i="9"/>
  <c r="AK151" i="9"/>
  <c r="AK150" i="9"/>
  <c r="AK149" i="9"/>
  <c r="AK152" i="8"/>
  <c r="AK151" i="8"/>
  <c r="AK150" i="8"/>
  <c r="AK149" i="8"/>
  <c r="AK152" i="7"/>
  <c r="AK151" i="7"/>
  <c r="AK150" i="7"/>
  <c r="AK149" i="7"/>
  <c r="AK150" i="6"/>
  <c r="AK151" i="6"/>
  <c r="AK152" i="6"/>
  <c r="AK149" i="6"/>
  <c r="AK148" i="5"/>
  <c r="AK149" i="5"/>
  <c r="AK150" i="5"/>
  <c r="AK147" i="5"/>
  <c r="AK150" i="4"/>
  <c r="AK151" i="4"/>
  <c r="AK152" i="4"/>
  <c r="AK149" i="4"/>
  <c r="AK150" i="3"/>
  <c r="AK151" i="3"/>
  <c r="AK152" i="3"/>
  <c r="AK149" i="3"/>
  <c r="AK150" i="2"/>
  <c r="AK151" i="2"/>
  <c r="AK152" i="2"/>
  <c r="L27" i="1" s="1"/>
  <c r="AK149" i="2"/>
  <c r="L24" i="1" s="1"/>
  <c r="L26" i="1"/>
  <c r="L25" i="1"/>
  <c r="D511" i="1"/>
  <c r="E511" i="1"/>
  <c r="F511" i="1"/>
  <c r="G511" i="1"/>
  <c r="H511" i="1"/>
  <c r="I511" i="1"/>
  <c r="J511" i="1"/>
  <c r="K511" i="1"/>
  <c r="C511" i="1"/>
  <c r="H12" i="21"/>
  <c r="L22" i="21"/>
  <c r="K22" i="21"/>
  <c r="J22" i="21"/>
  <c r="I22" i="21"/>
  <c r="H22" i="21"/>
  <c r="G22" i="21"/>
  <c r="F22" i="21"/>
  <c r="E22" i="21"/>
  <c r="D22" i="21"/>
  <c r="C22" i="21"/>
  <c r="M22" i="21" s="1"/>
  <c r="L21" i="21"/>
  <c r="K21" i="21"/>
  <c r="J21" i="21"/>
  <c r="I21" i="21"/>
  <c r="H21" i="21"/>
  <c r="G21" i="21"/>
  <c r="F21" i="21"/>
  <c r="E21" i="21"/>
  <c r="D21" i="21"/>
  <c r="C21" i="21"/>
  <c r="M21" i="21" s="1"/>
  <c r="L20" i="21"/>
  <c r="K20" i="21"/>
  <c r="J20" i="21"/>
  <c r="I20" i="21"/>
  <c r="H20" i="21"/>
  <c r="G20" i="21"/>
  <c r="F20" i="21"/>
  <c r="E20" i="21"/>
  <c r="D20" i="21"/>
  <c r="C20" i="21"/>
  <c r="L19" i="21"/>
  <c r="K19" i="21"/>
  <c r="J19" i="21"/>
  <c r="J17" i="21" s="1"/>
  <c r="I19" i="21"/>
  <c r="H19" i="21"/>
  <c r="H17" i="21" s="1"/>
  <c r="G19" i="21"/>
  <c r="F19" i="21"/>
  <c r="E19" i="21"/>
  <c r="D19" i="21"/>
  <c r="C19" i="21"/>
  <c r="L18" i="21"/>
  <c r="K18" i="21"/>
  <c r="J18" i="21"/>
  <c r="I18" i="21"/>
  <c r="H18" i="21"/>
  <c r="G18" i="21"/>
  <c r="F18" i="21"/>
  <c r="E18" i="21"/>
  <c r="D18" i="21"/>
  <c r="C18" i="21"/>
  <c r="L16" i="21"/>
  <c r="K16" i="21"/>
  <c r="J16" i="21"/>
  <c r="I16" i="21"/>
  <c r="H16" i="21"/>
  <c r="G16" i="21"/>
  <c r="F16" i="21"/>
  <c r="E16" i="21"/>
  <c r="D16" i="21"/>
  <c r="C16" i="21"/>
  <c r="L15" i="21"/>
  <c r="K15" i="21"/>
  <c r="J15" i="21"/>
  <c r="I15" i="21"/>
  <c r="H15" i="21"/>
  <c r="G15" i="21"/>
  <c r="F15" i="21"/>
  <c r="E15" i="21"/>
  <c r="D15" i="21"/>
  <c r="M15" i="21" s="1"/>
  <c r="C15" i="21"/>
  <c r="L13" i="21"/>
  <c r="K13" i="21"/>
  <c r="J13" i="21"/>
  <c r="I13" i="21"/>
  <c r="H13" i="21"/>
  <c r="H14" i="21" s="1"/>
  <c r="H23" i="21" s="1"/>
  <c r="G13" i="21"/>
  <c r="F13" i="21"/>
  <c r="F14" i="21" s="1"/>
  <c r="F23" i="21" s="1"/>
  <c r="E13" i="21"/>
  <c r="D13" i="21"/>
  <c r="C13" i="21"/>
  <c r="L11" i="21"/>
  <c r="K11" i="21"/>
  <c r="J11" i="21"/>
  <c r="I11" i="21"/>
  <c r="I17" i="21" s="1"/>
  <c r="H11" i="21"/>
  <c r="G11" i="21"/>
  <c r="G17" i="21" s="1"/>
  <c r="F11" i="21"/>
  <c r="F17" i="21" s="1"/>
  <c r="E11" i="21"/>
  <c r="D11" i="21"/>
  <c r="C11" i="21"/>
  <c r="M11" i="21" s="1"/>
  <c r="L10" i="21"/>
  <c r="K10" i="21"/>
  <c r="K12" i="21" s="1"/>
  <c r="J10" i="21"/>
  <c r="J12" i="21" s="1"/>
  <c r="I10" i="21"/>
  <c r="I12" i="21" s="1"/>
  <c r="H10" i="21"/>
  <c r="G10" i="21"/>
  <c r="G12" i="21" s="1"/>
  <c r="G14" i="21" s="1"/>
  <c r="G23" i="21" s="1"/>
  <c r="F10" i="21"/>
  <c r="F12" i="21" s="1"/>
  <c r="E10" i="21"/>
  <c r="E12" i="21" s="1"/>
  <c r="D10" i="21"/>
  <c r="D12" i="21" s="1"/>
  <c r="C10" i="21"/>
  <c r="C12" i="21" s="1"/>
  <c r="L9" i="21"/>
  <c r="L12" i="21" s="1"/>
  <c r="K9" i="21"/>
  <c r="J9" i="21"/>
  <c r="I9" i="21"/>
  <c r="H9" i="21"/>
  <c r="G9" i="21"/>
  <c r="F9" i="21"/>
  <c r="E9" i="21"/>
  <c r="D9" i="21"/>
  <c r="C9" i="21"/>
  <c r="M9" i="21" s="1"/>
  <c r="L7" i="21"/>
  <c r="K7" i="21"/>
  <c r="J7" i="21"/>
  <c r="I7" i="21"/>
  <c r="H7" i="21"/>
  <c r="G7" i="21"/>
  <c r="F7" i="21"/>
  <c r="E7" i="21"/>
  <c r="D7" i="21"/>
  <c r="C7" i="21"/>
  <c r="L4" i="21"/>
  <c r="K4" i="21"/>
  <c r="J4" i="21"/>
  <c r="I4" i="21"/>
  <c r="H4" i="21"/>
  <c r="G4" i="21"/>
  <c r="F4" i="21"/>
  <c r="E4" i="21"/>
  <c r="D4" i="21"/>
  <c r="C4" i="21"/>
  <c r="AL52" i="19"/>
  <c r="AL51" i="19"/>
  <c r="AL50" i="19"/>
  <c r="AL49" i="19"/>
  <c r="AL48" i="19"/>
  <c r="AL47" i="19"/>
  <c r="AL46" i="19"/>
  <c r="AL45" i="19"/>
  <c r="AL44" i="19"/>
  <c r="AL43" i="19"/>
  <c r="AL41" i="19"/>
  <c r="AL40" i="19"/>
  <c r="AL39" i="19"/>
  <c r="AL37" i="19"/>
  <c r="AL34" i="19"/>
  <c r="AL52" i="18"/>
  <c r="AL51" i="18"/>
  <c r="AL50" i="18"/>
  <c r="AL49" i="18"/>
  <c r="AL48" i="18"/>
  <c r="AL47" i="18"/>
  <c r="AL46" i="18"/>
  <c r="AL45" i="18"/>
  <c r="AL44" i="18"/>
  <c r="AL43" i="18"/>
  <c r="AL41" i="18"/>
  <c r="AL40" i="18"/>
  <c r="AL39" i="18"/>
  <c r="AL37" i="18"/>
  <c r="AL34" i="18"/>
  <c r="AL52" i="17"/>
  <c r="AL51" i="17"/>
  <c r="AL50" i="17"/>
  <c r="AL49" i="17"/>
  <c r="AL48" i="17"/>
  <c r="AL47" i="17"/>
  <c r="AL46" i="17"/>
  <c r="AL45" i="17"/>
  <c r="AL44" i="17"/>
  <c r="AL43" i="17"/>
  <c r="AL41" i="17"/>
  <c r="AL40" i="17"/>
  <c r="AL39" i="17"/>
  <c r="AL37" i="17"/>
  <c r="AL34" i="17"/>
  <c r="AL52" i="16"/>
  <c r="AL51" i="16"/>
  <c r="AL50" i="16"/>
  <c r="AL49" i="16"/>
  <c r="AL48" i="16"/>
  <c r="AL47" i="16"/>
  <c r="AL46" i="16"/>
  <c r="AL45" i="16"/>
  <c r="AL44" i="16"/>
  <c r="AL43" i="16"/>
  <c r="AL41" i="16"/>
  <c r="AL40" i="16"/>
  <c r="AL39" i="16"/>
  <c r="AL37" i="16"/>
  <c r="AL34" i="16"/>
  <c r="AL52" i="15"/>
  <c r="AL51" i="15"/>
  <c r="AL50" i="15"/>
  <c r="AL49" i="15"/>
  <c r="AL48" i="15"/>
  <c r="AL47" i="15"/>
  <c r="AL46" i="15"/>
  <c r="AL45" i="15"/>
  <c r="AL44" i="15"/>
  <c r="AL43" i="15"/>
  <c r="AL41" i="15"/>
  <c r="AL40" i="15"/>
  <c r="AL39" i="15"/>
  <c r="AL37" i="15"/>
  <c r="AL34" i="15"/>
  <c r="AL52" i="14"/>
  <c r="AL51" i="14"/>
  <c r="AL50" i="14"/>
  <c r="AL49" i="14"/>
  <c r="AL48" i="14"/>
  <c r="AL47" i="14"/>
  <c r="AL46" i="14"/>
  <c r="AL45" i="14"/>
  <c r="AL44" i="14"/>
  <c r="AL43" i="14"/>
  <c r="AL41" i="14"/>
  <c r="AL40" i="14"/>
  <c r="AL39" i="14"/>
  <c r="AL37" i="14"/>
  <c r="AL34" i="14"/>
  <c r="AL52" i="13"/>
  <c r="AL51" i="13"/>
  <c r="AL50" i="13"/>
  <c r="AL49" i="13"/>
  <c r="AL48" i="13"/>
  <c r="AL47" i="13"/>
  <c r="AL46" i="13"/>
  <c r="AL45" i="13"/>
  <c r="AL44" i="13"/>
  <c r="AL43" i="13"/>
  <c r="AL41" i="13"/>
  <c r="AL40" i="13"/>
  <c r="AL39" i="13"/>
  <c r="AL37" i="13"/>
  <c r="AL34" i="13"/>
  <c r="AL52" i="12"/>
  <c r="AL51" i="12"/>
  <c r="AL50" i="12"/>
  <c r="AL49" i="12"/>
  <c r="AL48" i="12"/>
  <c r="AL47" i="12"/>
  <c r="AL46" i="12"/>
  <c r="AL45" i="12"/>
  <c r="AL44" i="12"/>
  <c r="AL43" i="12"/>
  <c r="AL41" i="12"/>
  <c r="AL40" i="12"/>
  <c r="AL39" i="12"/>
  <c r="AL37" i="12"/>
  <c r="AL34" i="12"/>
  <c r="AL52" i="11"/>
  <c r="AL51" i="11"/>
  <c r="AL50" i="11"/>
  <c r="AL49" i="11"/>
  <c r="AL48" i="11"/>
  <c r="AL47" i="11"/>
  <c r="AL46" i="11"/>
  <c r="AL45" i="11"/>
  <c r="AL44" i="11"/>
  <c r="AL43" i="11"/>
  <c r="AL41" i="11"/>
  <c r="AL40" i="11"/>
  <c r="AL39" i="11"/>
  <c r="AL37" i="11"/>
  <c r="AL34" i="11"/>
  <c r="AL52" i="10"/>
  <c r="AL51" i="10"/>
  <c r="AL50" i="10"/>
  <c r="AL49" i="10"/>
  <c r="AL48" i="10"/>
  <c r="AL47" i="10"/>
  <c r="AL46" i="10"/>
  <c r="AL45" i="10"/>
  <c r="AL44" i="10"/>
  <c r="AL43" i="10"/>
  <c r="AL41" i="10"/>
  <c r="AL40" i="10"/>
  <c r="AL39" i="10"/>
  <c r="AL37" i="10"/>
  <c r="AL34" i="10"/>
  <c r="AL52" i="9"/>
  <c r="AL51" i="9"/>
  <c r="AL50" i="9"/>
  <c r="AL49" i="9"/>
  <c r="AL48" i="9"/>
  <c r="AL47" i="9"/>
  <c r="AL46" i="9"/>
  <c r="AL45" i="9"/>
  <c r="AL44" i="9"/>
  <c r="AL43" i="9"/>
  <c r="AL41" i="9"/>
  <c r="AL40" i="9"/>
  <c r="AL39" i="9"/>
  <c r="AL37" i="9"/>
  <c r="AL34" i="9"/>
  <c r="AL52" i="8"/>
  <c r="AL51" i="8"/>
  <c r="AL50" i="8"/>
  <c r="AL49" i="8"/>
  <c r="AL48" i="8"/>
  <c r="AL47" i="8"/>
  <c r="AL46" i="8"/>
  <c r="AL45" i="8"/>
  <c r="AL44" i="8"/>
  <c r="AL43" i="8"/>
  <c r="AL41" i="8"/>
  <c r="AL40" i="8"/>
  <c r="AL39" i="8"/>
  <c r="AL37" i="8"/>
  <c r="AL34" i="8"/>
  <c r="AL52" i="7"/>
  <c r="AL51" i="7"/>
  <c r="AL50" i="7"/>
  <c r="AL49" i="7"/>
  <c r="AL48" i="7"/>
  <c r="AL47" i="7"/>
  <c r="AL46" i="7"/>
  <c r="AL45" i="7"/>
  <c r="AL44" i="7"/>
  <c r="AL43" i="7"/>
  <c r="AL41" i="7"/>
  <c r="AL40" i="7"/>
  <c r="AL39" i="7"/>
  <c r="AL37" i="7"/>
  <c r="AL34" i="7"/>
  <c r="AL52" i="6"/>
  <c r="AL51" i="6"/>
  <c r="AL50" i="6"/>
  <c r="AL49" i="6"/>
  <c r="AL48" i="6"/>
  <c r="AL47" i="6"/>
  <c r="AL46" i="6"/>
  <c r="AL45" i="6"/>
  <c r="AL44" i="6"/>
  <c r="AL43" i="6"/>
  <c r="AL41" i="6"/>
  <c r="AL40" i="6"/>
  <c r="AL39" i="6"/>
  <c r="AL37" i="6"/>
  <c r="AL34" i="6"/>
  <c r="AL52" i="4"/>
  <c r="AL51" i="4"/>
  <c r="AL50" i="4"/>
  <c r="AL49" i="4"/>
  <c r="AL48" i="4"/>
  <c r="AL47" i="4"/>
  <c r="AL46" i="4"/>
  <c r="AL45" i="4"/>
  <c r="AL44" i="4"/>
  <c r="AL43" i="4"/>
  <c r="AL41" i="4"/>
  <c r="AL40" i="4"/>
  <c r="AL39" i="4"/>
  <c r="AL37" i="4"/>
  <c r="AL34" i="4"/>
  <c r="AL40" i="3"/>
  <c r="AL41" i="3"/>
  <c r="AL43" i="3"/>
  <c r="AL39" i="3"/>
  <c r="AL37" i="3"/>
  <c r="AL34" i="3"/>
  <c r="AL40" i="2"/>
  <c r="AL41" i="2"/>
  <c r="AL43" i="2"/>
  <c r="AL39" i="2"/>
  <c r="AL37" i="2"/>
  <c r="AL34" i="2"/>
  <c r="AL34" i="5"/>
  <c r="AK53" i="5"/>
  <c r="AJ53" i="5"/>
  <c r="AI53" i="5"/>
  <c r="AH53" i="5"/>
  <c r="AG53" i="5"/>
  <c r="AF53" i="5"/>
  <c r="AC53" i="5"/>
  <c r="AB53" i="5"/>
  <c r="AL53" i="5" s="1"/>
  <c r="AL47" i="5"/>
  <c r="AL48" i="5"/>
  <c r="AL49" i="5"/>
  <c r="AL50" i="5"/>
  <c r="AL51" i="5"/>
  <c r="AL52" i="5"/>
  <c r="AL41" i="5"/>
  <c r="AL42" i="5"/>
  <c r="AL44" i="5"/>
  <c r="AL40" i="5"/>
  <c r="AL38" i="5"/>
  <c r="X34" i="3"/>
  <c r="X34" i="8"/>
  <c r="X37" i="8"/>
  <c r="R76" i="22" l="1"/>
  <c r="R84" i="22"/>
  <c r="R75" i="22"/>
  <c r="R90" i="22"/>
  <c r="R72" i="22"/>
  <c r="R81" i="22"/>
  <c r="R87" i="22"/>
  <c r="R78" i="22"/>
  <c r="D90" i="22"/>
  <c r="R86" i="22"/>
  <c r="R80" i="22"/>
  <c r="R74" i="22"/>
  <c r="D78" i="22"/>
  <c r="R85" i="22"/>
  <c r="R79" i="22"/>
  <c r="R73" i="22"/>
  <c r="R83" i="22"/>
  <c r="D83" i="22"/>
  <c r="D89" i="22"/>
  <c r="D14" i="21"/>
  <c r="D23" i="21" s="1"/>
  <c r="I14" i="21"/>
  <c r="I23" i="21" s="1"/>
  <c r="E14" i="21"/>
  <c r="E23" i="21" s="1"/>
  <c r="K17" i="21"/>
  <c r="M18" i="21"/>
  <c r="L17" i="21"/>
  <c r="M20" i="21"/>
  <c r="C17" i="21"/>
  <c r="D17" i="21"/>
  <c r="E17" i="21"/>
  <c r="J14" i="21"/>
  <c r="J23" i="21" s="1"/>
  <c r="K14" i="21"/>
  <c r="K23" i="21" s="1"/>
  <c r="L14" i="21"/>
  <c r="L23" i="21" s="1"/>
  <c r="M13" i="21"/>
  <c r="M16" i="21"/>
  <c r="C27" i="21"/>
  <c r="C14" i="21"/>
  <c r="M12" i="21"/>
  <c r="M14" i="21"/>
  <c r="M7" i="21"/>
  <c r="M19" i="21"/>
  <c r="M17" i="21" s="1"/>
  <c r="M10" i="21"/>
  <c r="M4" i="21"/>
  <c r="K27" i="21"/>
  <c r="J27" i="21"/>
  <c r="I27" i="21"/>
  <c r="H27" i="21"/>
  <c r="G27" i="21"/>
  <c r="F27" i="21"/>
  <c r="E27" i="21"/>
  <c r="D27" i="21"/>
  <c r="X41" i="15"/>
  <c r="M23" i="21" l="1"/>
  <c r="C23" i="21"/>
  <c r="G27" i="20"/>
  <c r="X135" i="5" l="1"/>
  <c r="X134" i="5"/>
  <c r="X133" i="5"/>
  <c r="X132" i="5"/>
  <c r="X129" i="5"/>
  <c r="AL129" i="5"/>
  <c r="AL132" i="5"/>
  <c r="X98" i="19" l="1"/>
  <c r="X97" i="19"/>
  <c r="X96" i="19"/>
  <c r="X95" i="19"/>
  <c r="X94" i="19"/>
  <c r="X93" i="19"/>
  <c r="X92" i="19"/>
  <c r="X90" i="19"/>
  <c r="X89" i="19"/>
  <c r="X88" i="19"/>
  <c r="X85" i="19"/>
  <c r="X84" i="19"/>
  <c r="X83" i="19"/>
  <c r="X82" i="19"/>
  <c r="X81" i="19"/>
  <c r="X80" i="19"/>
  <c r="X79" i="19"/>
  <c r="X74" i="19"/>
  <c r="X75" i="19"/>
  <c r="X76" i="19"/>
  <c r="X77" i="19"/>
  <c r="X98" i="18"/>
  <c r="X97" i="18"/>
  <c r="X96" i="18"/>
  <c r="X95" i="18"/>
  <c r="X94" i="18"/>
  <c r="X93" i="18"/>
  <c r="X92" i="18"/>
  <c r="X90" i="18"/>
  <c r="X89" i="18"/>
  <c r="X88" i="18"/>
  <c r="X85" i="18"/>
  <c r="X84" i="18"/>
  <c r="X83" i="18"/>
  <c r="X82" i="18"/>
  <c r="X81" i="18"/>
  <c r="X80" i="18"/>
  <c r="X79" i="18"/>
  <c r="X74" i="18"/>
  <c r="X75" i="18"/>
  <c r="X76" i="18"/>
  <c r="X77" i="18"/>
  <c r="X98" i="17"/>
  <c r="X97" i="17"/>
  <c r="X96" i="17"/>
  <c r="X95" i="17"/>
  <c r="X94" i="17"/>
  <c r="X93" i="17"/>
  <c r="X92" i="17"/>
  <c r="X90" i="17"/>
  <c r="X89" i="17"/>
  <c r="X88" i="17"/>
  <c r="X85" i="17"/>
  <c r="X84" i="17"/>
  <c r="X83" i="17"/>
  <c r="X82" i="17"/>
  <c r="X81" i="17"/>
  <c r="X80" i="17"/>
  <c r="X79" i="17"/>
  <c r="X74" i="17"/>
  <c r="X75" i="17"/>
  <c r="X76" i="17"/>
  <c r="X77" i="17"/>
  <c r="X98" i="16"/>
  <c r="X97" i="16"/>
  <c r="X96" i="16"/>
  <c r="X95" i="16"/>
  <c r="X94" i="16"/>
  <c r="X93" i="16"/>
  <c r="X92" i="16"/>
  <c r="X90" i="16"/>
  <c r="X89" i="16"/>
  <c r="X88" i="16"/>
  <c r="X85" i="16"/>
  <c r="X84" i="16"/>
  <c r="X83" i="16"/>
  <c r="X82" i="16"/>
  <c r="X81" i="16"/>
  <c r="X80" i="16"/>
  <c r="X79" i="16"/>
  <c r="X74" i="16"/>
  <c r="X75" i="16"/>
  <c r="X76" i="16"/>
  <c r="X77" i="16"/>
  <c r="X98" i="15"/>
  <c r="X97" i="15"/>
  <c r="X96" i="15"/>
  <c r="X95" i="15"/>
  <c r="X94" i="15"/>
  <c r="X93" i="15"/>
  <c r="X92" i="15"/>
  <c r="X90" i="15"/>
  <c r="X89" i="15"/>
  <c r="X88" i="15"/>
  <c r="X85" i="15"/>
  <c r="X84" i="15"/>
  <c r="X83" i="15"/>
  <c r="X82" i="15"/>
  <c r="X81" i="15"/>
  <c r="X80" i="15"/>
  <c r="X79" i="15"/>
  <c r="X74" i="15"/>
  <c r="X75" i="15"/>
  <c r="X76" i="15"/>
  <c r="X77" i="15"/>
  <c r="X98" i="14"/>
  <c r="X97" i="14"/>
  <c r="X96" i="14"/>
  <c r="X95" i="14"/>
  <c r="X94" i="14"/>
  <c r="X93" i="14"/>
  <c r="X92" i="14"/>
  <c r="X90" i="14"/>
  <c r="X89" i="14"/>
  <c r="X88" i="14"/>
  <c r="X85" i="14"/>
  <c r="X84" i="14"/>
  <c r="X83" i="14"/>
  <c r="X82" i="14"/>
  <c r="X81" i="14"/>
  <c r="X80" i="14"/>
  <c r="X79" i="14"/>
  <c r="X74" i="14"/>
  <c r="X75" i="14"/>
  <c r="X76" i="14"/>
  <c r="X77" i="14"/>
  <c r="X98" i="13"/>
  <c r="X97" i="13"/>
  <c r="X96" i="13"/>
  <c r="X95" i="13"/>
  <c r="X94" i="13"/>
  <c r="X93" i="13"/>
  <c r="X92" i="13"/>
  <c r="X90" i="13"/>
  <c r="X89" i="13"/>
  <c r="X88" i="13"/>
  <c r="X80" i="13"/>
  <c r="X81" i="13"/>
  <c r="X82" i="13"/>
  <c r="X83" i="13"/>
  <c r="X84" i="13"/>
  <c r="X85" i="13"/>
  <c r="X79" i="13"/>
  <c r="X74" i="13"/>
  <c r="X75" i="13"/>
  <c r="X76" i="13"/>
  <c r="X77" i="13"/>
  <c r="X98" i="12"/>
  <c r="X97" i="12"/>
  <c r="X96" i="12"/>
  <c r="X95" i="12"/>
  <c r="X94" i="12"/>
  <c r="X93" i="12"/>
  <c r="X92" i="12"/>
  <c r="X90" i="12"/>
  <c r="X89" i="12"/>
  <c r="X88" i="12"/>
  <c r="X85" i="12"/>
  <c r="X84" i="12"/>
  <c r="X83" i="12"/>
  <c r="X82" i="12"/>
  <c r="X81" i="12"/>
  <c r="X80" i="12"/>
  <c r="X79" i="12"/>
  <c r="X74" i="12"/>
  <c r="X75" i="12"/>
  <c r="X76" i="12"/>
  <c r="X77" i="12"/>
  <c r="X98" i="11"/>
  <c r="X97" i="11"/>
  <c r="X96" i="11"/>
  <c r="X95" i="11"/>
  <c r="X94" i="11"/>
  <c r="X93" i="11"/>
  <c r="X92" i="11"/>
  <c r="X90" i="11"/>
  <c r="X89" i="11"/>
  <c r="X88" i="11"/>
  <c r="X85" i="11"/>
  <c r="X84" i="11"/>
  <c r="X83" i="11"/>
  <c r="X82" i="11"/>
  <c r="X81" i="11"/>
  <c r="X80" i="11"/>
  <c r="X79" i="11"/>
  <c r="X74" i="11"/>
  <c r="X75" i="11"/>
  <c r="X76" i="11"/>
  <c r="X77" i="11"/>
  <c r="X98" i="10"/>
  <c r="X97" i="10"/>
  <c r="X96" i="10"/>
  <c r="X95" i="10"/>
  <c r="X94" i="10"/>
  <c r="X93" i="10"/>
  <c r="X92" i="10"/>
  <c r="X90" i="10"/>
  <c r="X89" i="10"/>
  <c r="X88" i="10"/>
  <c r="X85" i="10"/>
  <c r="X84" i="10"/>
  <c r="X83" i="10"/>
  <c r="X82" i="10"/>
  <c r="X81" i="10"/>
  <c r="X80" i="10"/>
  <c r="X79" i="10"/>
  <c r="X74" i="10"/>
  <c r="X75" i="10"/>
  <c r="X76" i="10"/>
  <c r="X77" i="10"/>
  <c r="X134" i="9"/>
  <c r="X98" i="9"/>
  <c r="X97" i="9"/>
  <c r="X96" i="9"/>
  <c r="X95" i="9"/>
  <c r="X94" i="9"/>
  <c r="X93" i="9"/>
  <c r="X92" i="9"/>
  <c r="X90" i="9"/>
  <c r="X89" i="9"/>
  <c r="X88" i="9"/>
  <c r="X85" i="9"/>
  <c r="X84" i="9"/>
  <c r="X83" i="9"/>
  <c r="X82" i="9"/>
  <c r="X81" i="9"/>
  <c r="X80" i="9"/>
  <c r="X79" i="9"/>
  <c r="X74" i="9"/>
  <c r="X75" i="9"/>
  <c r="X76" i="9"/>
  <c r="X77" i="9"/>
  <c r="X98" i="8"/>
  <c r="X97" i="8"/>
  <c r="X96" i="8"/>
  <c r="X95" i="8"/>
  <c r="X94" i="8"/>
  <c r="X93" i="8"/>
  <c r="X92" i="8"/>
  <c r="X90" i="8"/>
  <c r="X89" i="8"/>
  <c r="X88" i="8"/>
  <c r="X85" i="8"/>
  <c r="X84" i="8"/>
  <c r="X83" i="8"/>
  <c r="X82" i="8"/>
  <c r="X81" i="8"/>
  <c r="X80" i="8"/>
  <c r="X79" i="8"/>
  <c r="X74" i="8"/>
  <c r="X75" i="8"/>
  <c r="X76" i="8"/>
  <c r="X77" i="8"/>
  <c r="X98" i="7"/>
  <c r="X97" i="7"/>
  <c r="X96" i="7"/>
  <c r="X95" i="7"/>
  <c r="X94" i="7"/>
  <c r="X93" i="7"/>
  <c r="X92" i="7"/>
  <c r="X90" i="7"/>
  <c r="X89" i="7"/>
  <c r="X88" i="7"/>
  <c r="X85" i="7"/>
  <c r="X84" i="7"/>
  <c r="X83" i="7"/>
  <c r="X82" i="7"/>
  <c r="X81" i="7"/>
  <c r="X80" i="7"/>
  <c r="X79" i="7"/>
  <c r="X74" i="7"/>
  <c r="X75" i="7"/>
  <c r="X76" i="7"/>
  <c r="X77" i="7"/>
  <c r="X98" i="6"/>
  <c r="X97" i="6"/>
  <c r="X96" i="6"/>
  <c r="X95" i="6"/>
  <c r="X94" i="6"/>
  <c r="X93" i="6"/>
  <c r="X92" i="6"/>
  <c r="X90" i="6"/>
  <c r="X89" i="6"/>
  <c r="X88" i="6"/>
  <c r="X85" i="6"/>
  <c r="X84" i="6"/>
  <c r="X83" i="6"/>
  <c r="X82" i="6"/>
  <c r="X81" i="6"/>
  <c r="X80" i="6"/>
  <c r="X79" i="6"/>
  <c r="X74" i="6"/>
  <c r="X75" i="6"/>
  <c r="X76" i="6"/>
  <c r="X77" i="6"/>
  <c r="X73" i="6"/>
  <c r="X99" i="5"/>
  <c r="X98" i="5"/>
  <c r="X97" i="5"/>
  <c r="X96" i="5"/>
  <c r="X95" i="5"/>
  <c r="X94" i="5"/>
  <c r="X93" i="5"/>
  <c r="X91" i="5"/>
  <c r="X90" i="5"/>
  <c r="X89" i="5"/>
  <c r="X86" i="5"/>
  <c r="X85" i="5"/>
  <c r="X84" i="5"/>
  <c r="X83" i="5"/>
  <c r="X82" i="5"/>
  <c r="X81" i="5"/>
  <c r="X80" i="5"/>
  <c r="X78" i="5"/>
  <c r="X77" i="5"/>
  <c r="X76" i="5"/>
  <c r="X75" i="5"/>
  <c r="X74" i="5"/>
  <c r="X102" i="5"/>
  <c r="X98" i="4"/>
  <c r="X97" i="4"/>
  <c r="X96" i="4"/>
  <c r="X95" i="4"/>
  <c r="X94" i="4"/>
  <c r="X93" i="4"/>
  <c r="X92" i="4"/>
  <c r="X90" i="4"/>
  <c r="X89" i="4"/>
  <c r="X88" i="4"/>
  <c r="X85" i="4"/>
  <c r="X84" i="4"/>
  <c r="X83" i="4"/>
  <c r="X82" i="4"/>
  <c r="X81" i="4"/>
  <c r="X80" i="4"/>
  <c r="X79" i="4"/>
  <c r="X77" i="4"/>
  <c r="X76" i="4"/>
  <c r="X75" i="4"/>
  <c r="X74" i="4"/>
  <c r="X73" i="4"/>
  <c r="X98" i="3"/>
  <c r="X97" i="3"/>
  <c r="X96" i="3"/>
  <c r="X95" i="3"/>
  <c r="X94" i="3"/>
  <c r="X93" i="3"/>
  <c r="X92" i="3"/>
  <c r="X90" i="3"/>
  <c r="X89" i="3"/>
  <c r="X88" i="3"/>
  <c r="X81" i="3"/>
  <c r="X82" i="3"/>
  <c r="X83" i="3"/>
  <c r="X74" i="3"/>
  <c r="X75" i="3"/>
  <c r="X76" i="3"/>
  <c r="X77" i="3"/>
  <c r="X80" i="2"/>
  <c r="X81" i="2"/>
  <c r="X82" i="2"/>
  <c r="X83" i="2"/>
  <c r="X84" i="2"/>
  <c r="X85" i="2"/>
  <c r="X79" i="2"/>
  <c r="X74" i="2"/>
  <c r="X75" i="2"/>
  <c r="X76" i="2"/>
  <c r="X77" i="2"/>
  <c r="X98" i="2"/>
  <c r="X97" i="2"/>
  <c r="X96" i="2"/>
  <c r="X95" i="2"/>
  <c r="X94" i="2"/>
  <c r="X93" i="2"/>
  <c r="X92" i="2"/>
  <c r="X90" i="2"/>
  <c r="X89" i="2"/>
  <c r="X88" i="2"/>
  <c r="X106" i="14"/>
  <c r="J529" i="1"/>
  <c r="K529" i="1"/>
  <c r="L529" i="1"/>
  <c r="J530" i="1"/>
  <c r="K530" i="1"/>
  <c r="L530" i="1"/>
  <c r="J531" i="1"/>
  <c r="K531" i="1"/>
  <c r="L531" i="1"/>
  <c r="I530" i="1"/>
  <c r="I531" i="1"/>
  <c r="I529" i="1"/>
  <c r="K528" i="1"/>
  <c r="L528" i="1"/>
  <c r="M528" i="1"/>
  <c r="J528" i="1"/>
  <c r="W134" i="18"/>
  <c r="U134" i="18"/>
  <c r="S134" i="18"/>
  <c r="Q134" i="18"/>
  <c r="O134" i="18"/>
  <c r="M134" i="18"/>
  <c r="K134" i="18"/>
  <c r="I134" i="18"/>
  <c r="G134" i="18"/>
  <c r="W134" i="17"/>
  <c r="U134" i="17"/>
  <c r="S134" i="17"/>
  <c r="Q134" i="17"/>
  <c r="O134" i="17"/>
  <c r="M134" i="17"/>
  <c r="K134" i="17"/>
  <c r="I134" i="17"/>
  <c r="G134" i="17"/>
  <c r="W134" i="16"/>
  <c r="U134" i="16"/>
  <c r="S134" i="16"/>
  <c r="Q134" i="16"/>
  <c r="O134" i="16"/>
  <c r="M134" i="16"/>
  <c r="K134" i="16"/>
  <c r="I134" i="16"/>
  <c r="G134" i="16"/>
  <c r="W134" i="15"/>
  <c r="U134" i="15"/>
  <c r="S134" i="15"/>
  <c r="Q134" i="15"/>
  <c r="O134" i="15"/>
  <c r="M134" i="15"/>
  <c r="K134" i="15"/>
  <c r="I134" i="15"/>
  <c r="G134" i="15"/>
  <c r="W134" i="14"/>
  <c r="U134" i="14"/>
  <c r="S134" i="14"/>
  <c r="Q134" i="14"/>
  <c r="O134" i="14"/>
  <c r="M134" i="14"/>
  <c r="K134" i="14"/>
  <c r="I134" i="14"/>
  <c r="G134" i="14"/>
  <c r="W134" i="13"/>
  <c r="U134" i="13"/>
  <c r="S134" i="13"/>
  <c r="Q134" i="13"/>
  <c r="O134" i="13"/>
  <c r="M134" i="13"/>
  <c r="K134" i="13"/>
  <c r="I134" i="13"/>
  <c r="G134" i="13"/>
  <c r="W134" i="12"/>
  <c r="U134" i="12"/>
  <c r="S134" i="12"/>
  <c r="Q134" i="12"/>
  <c r="O134" i="12"/>
  <c r="M134" i="12"/>
  <c r="K134" i="12"/>
  <c r="I134" i="12"/>
  <c r="G134" i="12"/>
  <c r="W134" i="11"/>
  <c r="U134" i="11"/>
  <c r="S134" i="11"/>
  <c r="Q134" i="11"/>
  <c r="O134" i="11"/>
  <c r="M134" i="11"/>
  <c r="K134" i="11"/>
  <c r="I134" i="11"/>
  <c r="G134" i="11"/>
  <c r="W134" i="10"/>
  <c r="U134" i="10"/>
  <c r="S134" i="10"/>
  <c r="Q134" i="10"/>
  <c r="O134" i="10"/>
  <c r="M134" i="10"/>
  <c r="K134" i="10"/>
  <c r="I134" i="10"/>
  <c r="G134" i="10"/>
  <c r="W134" i="9"/>
  <c r="U134" i="9"/>
  <c r="S134" i="9"/>
  <c r="Q134" i="9"/>
  <c r="O134" i="9"/>
  <c r="M134" i="9"/>
  <c r="K134" i="9"/>
  <c r="I134" i="9"/>
  <c r="G134" i="9"/>
  <c r="W134" i="8"/>
  <c r="U134" i="8"/>
  <c r="S134" i="8"/>
  <c r="Q134" i="8"/>
  <c r="O134" i="8"/>
  <c r="M134" i="8"/>
  <c r="K134" i="8"/>
  <c r="I134" i="8"/>
  <c r="G134" i="8"/>
  <c r="W134" i="7"/>
  <c r="U134" i="7"/>
  <c r="S134" i="7"/>
  <c r="Q134" i="7"/>
  <c r="O134" i="7"/>
  <c r="M134" i="7"/>
  <c r="K134" i="7"/>
  <c r="I134" i="7"/>
  <c r="G134" i="7"/>
  <c r="W134" i="6"/>
  <c r="U134" i="6"/>
  <c r="S134" i="6"/>
  <c r="Q134" i="6"/>
  <c r="O134" i="6"/>
  <c r="M134" i="6"/>
  <c r="K134" i="6"/>
  <c r="I134" i="6"/>
  <c r="G134" i="6"/>
  <c r="W132" i="5"/>
  <c r="U132" i="5"/>
  <c r="S132" i="5"/>
  <c r="Q132" i="5"/>
  <c r="O132" i="5"/>
  <c r="M132" i="5"/>
  <c r="I132" i="5"/>
  <c r="G132" i="5"/>
  <c r="W134" i="4"/>
  <c r="U134" i="4"/>
  <c r="S134" i="4"/>
  <c r="Q134" i="4"/>
  <c r="O134" i="4"/>
  <c r="M134" i="4"/>
  <c r="K134" i="4"/>
  <c r="I134" i="4"/>
  <c r="G134" i="4"/>
  <c r="W134" i="3"/>
  <c r="U134" i="3"/>
  <c r="S134" i="3"/>
  <c r="O134" i="3"/>
  <c r="M134" i="3"/>
  <c r="K134" i="3"/>
  <c r="I134" i="3"/>
  <c r="G134" i="3"/>
  <c r="W134" i="2"/>
  <c r="U134" i="2"/>
  <c r="S134" i="2"/>
  <c r="Q134" i="2"/>
  <c r="O134" i="2"/>
  <c r="K134" i="2"/>
  <c r="M134" i="2"/>
  <c r="I134" i="2"/>
  <c r="G134" i="2"/>
  <c r="L484" i="1" l="1"/>
  <c r="L485" i="1"/>
  <c r="L486" i="1"/>
  <c r="L483" i="1"/>
  <c r="N469" i="1"/>
  <c r="O469" i="1"/>
  <c r="C465" i="1"/>
  <c r="D465" i="1"/>
  <c r="E465" i="1"/>
  <c r="F465" i="1"/>
  <c r="G465" i="1"/>
  <c r="H465" i="1"/>
  <c r="I465" i="1"/>
  <c r="J465" i="1"/>
  <c r="K465" i="1"/>
  <c r="L465" i="1"/>
  <c r="M465" i="1"/>
  <c r="C468" i="1"/>
  <c r="D468" i="1"/>
  <c r="E468" i="1"/>
  <c r="F468" i="1"/>
  <c r="G468" i="1"/>
  <c r="H468" i="1"/>
  <c r="I468" i="1"/>
  <c r="J468" i="1"/>
  <c r="K468" i="1"/>
  <c r="L468" i="1"/>
  <c r="M468" i="1"/>
  <c r="C469" i="1"/>
  <c r="D469" i="1"/>
  <c r="E469" i="1"/>
  <c r="F469" i="1"/>
  <c r="G469" i="1"/>
  <c r="H469" i="1"/>
  <c r="I469" i="1"/>
  <c r="J469" i="1"/>
  <c r="K469" i="1"/>
  <c r="L469" i="1"/>
  <c r="M469" i="1"/>
  <c r="C470" i="1"/>
  <c r="D470" i="1"/>
  <c r="E470" i="1"/>
  <c r="F470" i="1"/>
  <c r="G470" i="1"/>
  <c r="H470" i="1"/>
  <c r="I470" i="1"/>
  <c r="J470" i="1"/>
  <c r="K470" i="1"/>
  <c r="L470" i="1"/>
  <c r="M470" i="1"/>
  <c r="C471" i="1"/>
  <c r="D471" i="1"/>
  <c r="E471" i="1"/>
  <c r="F471" i="1"/>
  <c r="G471" i="1"/>
  <c r="H471" i="1"/>
  <c r="I471" i="1"/>
  <c r="J471" i="1"/>
  <c r="K471" i="1"/>
  <c r="L471" i="1"/>
  <c r="M471" i="1"/>
  <c r="M474" i="1"/>
  <c r="M475" i="1"/>
  <c r="M476" i="1"/>
  <c r="C477" i="1"/>
  <c r="D477" i="1"/>
  <c r="E477" i="1"/>
  <c r="F477" i="1"/>
  <c r="G477" i="1"/>
  <c r="H477" i="1"/>
  <c r="I477" i="1"/>
  <c r="J477" i="1"/>
  <c r="K477" i="1"/>
  <c r="L477" i="1"/>
  <c r="M477" i="1"/>
  <c r="C478" i="1"/>
  <c r="D478" i="1"/>
  <c r="E478" i="1"/>
  <c r="F478" i="1"/>
  <c r="G478" i="1"/>
  <c r="H478" i="1"/>
  <c r="I478" i="1"/>
  <c r="J478" i="1"/>
  <c r="K478" i="1"/>
  <c r="L478" i="1"/>
  <c r="C479" i="1"/>
  <c r="D479" i="1"/>
  <c r="E479" i="1"/>
  <c r="F479" i="1"/>
  <c r="G479" i="1"/>
  <c r="H479" i="1"/>
  <c r="I479" i="1"/>
  <c r="J479" i="1"/>
  <c r="K479" i="1"/>
  <c r="L479" i="1"/>
  <c r="C480" i="1"/>
  <c r="D480" i="1"/>
  <c r="E480" i="1"/>
  <c r="F480" i="1"/>
  <c r="G480" i="1"/>
  <c r="H480" i="1"/>
  <c r="I480" i="1"/>
  <c r="J480" i="1"/>
  <c r="K480" i="1"/>
  <c r="L480" i="1"/>
  <c r="L457" i="1"/>
  <c r="L458" i="1"/>
  <c r="L459" i="1"/>
  <c r="L456" i="1"/>
  <c r="N442" i="1"/>
  <c r="O442" i="1"/>
  <c r="C438" i="1"/>
  <c r="D438" i="1"/>
  <c r="E438" i="1"/>
  <c r="F438" i="1"/>
  <c r="G438" i="1"/>
  <c r="H438" i="1"/>
  <c r="I438" i="1"/>
  <c r="J438" i="1"/>
  <c r="K438" i="1"/>
  <c r="L438" i="1"/>
  <c r="M438" i="1"/>
  <c r="C441" i="1"/>
  <c r="C442" i="1"/>
  <c r="D442" i="1"/>
  <c r="E442" i="1"/>
  <c r="F442" i="1"/>
  <c r="G442" i="1"/>
  <c r="H442" i="1"/>
  <c r="I442" i="1"/>
  <c r="J442" i="1"/>
  <c r="K442" i="1"/>
  <c r="L442" i="1"/>
  <c r="M442" i="1"/>
  <c r="C443" i="1"/>
  <c r="D443" i="1"/>
  <c r="E443" i="1"/>
  <c r="F443" i="1"/>
  <c r="G443" i="1"/>
  <c r="H443" i="1"/>
  <c r="I443" i="1"/>
  <c r="J443" i="1"/>
  <c r="K443" i="1"/>
  <c r="L443" i="1"/>
  <c r="M443" i="1"/>
  <c r="C444" i="1"/>
  <c r="D444" i="1"/>
  <c r="E444" i="1"/>
  <c r="F444" i="1"/>
  <c r="G444" i="1"/>
  <c r="H444" i="1"/>
  <c r="I444" i="1"/>
  <c r="J444" i="1"/>
  <c r="K444" i="1"/>
  <c r="L444" i="1"/>
  <c r="M444" i="1"/>
  <c r="M447" i="1"/>
  <c r="M448" i="1"/>
  <c r="M449" i="1"/>
  <c r="C450" i="1"/>
  <c r="D450" i="1"/>
  <c r="E450" i="1"/>
  <c r="F450" i="1"/>
  <c r="G450" i="1"/>
  <c r="H450" i="1"/>
  <c r="I450" i="1"/>
  <c r="J450" i="1"/>
  <c r="K450" i="1"/>
  <c r="L450" i="1"/>
  <c r="M450" i="1"/>
  <c r="C451" i="1"/>
  <c r="D451" i="1"/>
  <c r="E451" i="1"/>
  <c r="F451" i="1"/>
  <c r="G451" i="1"/>
  <c r="H451" i="1"/>
  <c r="I451" i="1"/>
  <c r="J451" i="1"/>
  <c r="K451" i="1"/>
  <c r="L451" i="1"/>
  <c r="C452" i="1"/>
  <c r="D452" i="1"/>
  <c r="E452" i="1"/>
  <c r="F452" i="1"/>
  <c r="G452" i="1"/>
  <c r="H452" i="1"/>
  <c r="I452" i="1"/>
  <c r="J452" i="1"/>
  <c r="K452" i="1"/>
  <c r="L452" i="1"/>
  <c r="C453" i="1"/>
  <c r="D453" i="1"/>
  <c r="E453" i="1"/>
  <c r="F453" i="1"/>
  <c r="G453" i="1"/>
  <c r="H453" i="1"/>
  <c r="I453" i="1"/>
  <c r="J453" i="1"/>
  <c r="K453" i="1"/>
  <c r="L453" i="1"/>
  <c r="L430" i="1"/>
  <c r="L431" i="1"/>
  <c r="L432" i="1"/>
  <c r="L429" i="1"/>
  <c r="N415" i="1"/>
  <c r="O415" i="1"/>
  <c r="C411" i="1"/>
  <c r="D411" i="1"/>
  <c r="E411" i="1"/>
  <c r="F411" i="1"/>
  <c r="G411" i="1"/>
  <c r="H411" i="1"/>
  <c r="I411" i="1"/>
  <c r="J411" i="1"/>
  <c r="K411" i="1"/>
  <c r="L411" i="1"/>
  <c r="M411" i="1"/>
  <c r="C414" i="1"/>
  <c r="C415" i="1"/>
  <c r="D415" i="1"/>
  <c r="E415" i="1"/>
  <c r="F415" i="1"/>
  <c r="G415" i="1"/>
  <c r="H415" i="1"/>
  <c r="I415" i="1"/>
  <c r="J415" i="1"/>
  <c r="K415" i="1"/>
  <c r="L415" i="1"/>
  <c r="M415" i="1"/>
  <c r="C416" i="1"/>
  <c r="D416" i="1"/>
  <c r="E416" i="1"/>
  <c r="F416" i="1"/>
  <c r="G416" i="1"/>
  <c r="H416" i="1"/>
  <c r="I416" i="1"/>
  <c r="J416" i="1"/>
  <c r="K416" i="1"/>
  <c r="L416" i="1"/>
  <c r="M416" i="1"/>
  <c r="C417" i="1"/>
  <c r="D417" i="1"/>
  <c r="E417" i="1"/>
  <c r="F417" i="1"/>
  <c r="G417" i="1"/>
  <c r="H417" i="1"/>
  <c r="I417" i="1"/>
  <c r="J417" i="1"/>
  <c r="K417" i="1"/>
  <c r="L417" i="1"/>
  <c r="M417" i="1"/>
  <c r="M420" i="1"/>
  <c r="M421" i="1"/>
  <c r="M422" i="1"/>
  <c r="C423" i="1"/>
  <c r="D423" i="1"/>
  <c r="E423" i="1"/>
  <c r="F423" i="1"/>
  <c r="G423" i="1"/>
  <c r="H423" i="1"/>
  <c r="I423" i="1"/>
  <c r="J423" i="1"/>
  <c r="K423" i="1"/>
  <c r="L423" i="1"/>
  <c r="M423" i="1"/>
  <c r="C424" i="1"/>
  <c r="D424" i="1"/>
  <c r="E424" i="1"/>
  <c r="F424" i="1"/>
  <c r="G424" i="1"/>
  <c r="H424" i="1"/>
  <c r="I424" i="1"/>
  <c r="J424" i="1"/>
  <c r="K424" i="1"/>
  <c r="L424" i="1"/>
  <c r="C425" i="1"/>
  <c r="D425" i="1"/>
  <c r="E425" i="1"/>
  <c r="F425" i="1"/>
  <c r="G425" i="1"/>
  <c r="H425" i="1"/>
  <c r="I425" i="1"/>
  <c r="J425" i="1"/>
  <c r="K425" i="1"/>
  <c r="L425" i="1"/>
  <c r="C426" i="1"/>
  <c r="D426" i="1"/>
  <c r="E426" i="1"/>
  <c r="F426" i="1"/>
  <c r="G426" i="1"/>
  <c r="H426" i="1"/>
  <c r="I426" i="1"/>
  <c r="J426" i="1"/>
  <c r="K426" i="1"/>
  <c r="L426" i="1"/>
  <c r="L403" i="1"/>
  <c r="L404" i="1"/>
  <c r="L405" i="1"/>
  <c r="L402" i="1"/>
  <c r="N388" i="1"/>
  <c r="O388" i="1"/>
  <c r="C384" i="1"/>
  <c r="D384" i="1"/>
  <c r="E384" i="1"/>
  <c r="F384" i="1"/>
  <c r="G384" i="1"/>
  <c r="H384" i="1"/>
  <c r="I384" i="1"/>
  <c r="J384" i="1"/>
  <c r="K384" i="1"/>
  <c r="L384" i="1"/>
  <c r="M384" i="1"/>
  <c r="C387" i="1"/>
  <c r="C388" i="1"/>
  <c r="D388" i="1"/>
  <c r="E388" i="1"/>
  <c r="F388" i="1"/>
  <c r="G388" i="1"/>
  <c r="H388" i="1"/>
  <c r="I388" i="1"/>
  <c r="J388" i="1"/>
  <c r="K388" i="1"/>
  <c r="L388" i="1"/>
  <c r="M388" i="1"/>
  <c r="C389" i="1"/>
  <c r="D389" i="1"/>
  <c r="E389" i="1"/>
  <c r="F389" i="1"/>
  <c r="G389" i="1"/>
  <c r="H389" i="1"/>
  <c r="I389" i="1"/>
  <c r="J389" i="1"/>
  <c r="K389" i="1"/>
  <c r="L389" i="1"/>
  <c r="M389" i="1"/>
  <c r="C390" i="1"/>
  <c r="D390" i="1"/>
  <c r="E390" i="1"/>
  <c r="F390" i="1"/>
  <c r="G390" i="1"/>
  <c r="H390" i="1"/>
  <c r="I390" i="1"/>
  <c r="J390" i="1"/>
  <c r="K390" i="1"/>
  <c r="L390" i="1"/>
  <c r="M390" i="1"/>
  <c r="M393" i="1"/>
  <c r="M394" i="1"/>
  <c r="M395" i="1"/>
  <c r="C396" i="1"/>
  <c r="D396" i="1"/>
  <c r="E396" i="1"/>
  <c r="F396" i="1"/>
  <c r="G396" i="1"/>
  <c r="H396" i="1"/>
  <c r="I396" i="1"/>
  <c r="J396" i="1"/>
  <c r="K396" i="1"/>
  <c r="L396" i="1"/>
  <c r="M396" i="1"/>
  <c r="C397" i="1"/>
  <c r="D397" i="1"/>
  <c r="E397" i="1"/>
  <c r="F397" i="1"/>
  <c r="G397" i="1"/>
  <c r="H397" i="1"/>
  <c r="I397" i="1"/>
  <c r="J397" i="1"/>
  <c r="K397" i="1"/>
  <c r="L397" i="1"/>
  <c r="C398" i="1"/>
  <c r="D398" i="1"/>
  <c r="E398" i="1"/>
  <c r="F398" i="1"/>
  <c r="G398" i="1"/>
  <c r="H398" i="1"/>
  <c r="I398" i="1"/>
  <c r="J398" i="1"/>
  <c r="K398" i="1"/>
  <c r="L398" i="1"/>
  <c r="C399" i="1"/>
  <c r="D399" i="1"/>
  <c r="E399" i="1"/>
  <c r="F399" i="1"/>
  <c r="G399" i="1"/>
  <c r="H399" i="1"/>
  <c r="I399" i="1"/>
  <c r="J399" i="1"/>
  <c r="K399" i="1"/>
  <c r="L399" i="1"/>
  <c r="L376" i="1"/>
  <c r="L377" i="1"/>
  <c r="L378" i="1"/>
  <c r="L375" i="1"/>
  <c r="N361" i="1"/>
  <c r="O361" i="1"/>
  <c r="C357" i="1"/>
  <c r="D357" i="1"/>
  <c r="E357" i="1"/>
  <c r="F357" i="1"/>
  <c r="G357" i="1"/>
  <c r="H357" i="1"/>
  <c r="I357" i="1"/>
  <c r="J357" i="1"/>
  <c r="K357" i="1"/>
  <c r="L357" i="1"/>
  <c r="M357" i="1"/>
  <c r="C360" i="1"/>
  <c r="C361" i="1"/>
  <c r="D361" i="1"/>
  <c r="E361" i="1"/>
  <c r="F361" i="1"/>
  <c r="G361" i="1"/>
  <c r="H361" i="1"/>
  <c r="I361" i="1"/>
  <c r="J361" i="1"/>
  <c r="K361" i="1"/>
  <c r="L361" i="1"/>
  <c r="M361" i="1"/>
  <c r="C362" i="1"/>
  <c r="D362" i="1"/>
  <c r="E362" i="1"/>
  <c r="F362" i="1"/>
  <c r="G362" i="1"/>
  <c r="H362" i="1"/>
  <c r="I362" i="1"/>
  <c r="J362" i="1"/>
  <c r="K362" i="1"/>
  <c r="L362" i="1"/>
  <c r="M362" i="1"/>
  <c r="C363" i="1"/>
  <c r="D363" i="1"/>
  <c r="E363" i="1"/>
  <c r="F363" i="1"/>
  <c r="G363" i="1"/>
  <c r="H363" i="1"/>
  <c r="I363" i="1"/>
  <c r="J363" i="1"/>
  <c r="K363" i="1"/>
  <c r="L363" i="1"/>
  <c r="M363" i="1"/>
  <c r="M366" i="1"/>
  <c r="M367" i="1"/>
  <c r="M368" i="1"/>
  <c r="C369" i="1"/>
  <c r="D369" i="1"/>
  <c r="E369" i="1"/>
  <c r="F369" i="1"/>
  <c r="G369" i="1"/>
  <c r="H369" i="1"/>
  <c r="I369" i="1"/>
  <c r="J369" i="1"/>
  <c r="K369" i="1"/>
  <c r="L369" i="1"/>
  <c r="M369" i="1"/>
  <c r="C370" i="1"/>
  <c r="D370" i="1"/>
  <c r="E370" i="1"/>
  <c r="F370" i="1"/>
  <c r="G370" i="1"/>
  <c r="H370" i="1"/>
  <c r="I370" i="1"/>
  <c r="J370" i="1"/>
  <c r="K370" i="1"/>
  <c r="L370" i="1"/>
  <c r="C371" i="1"/>
  <c r="D371" i="1"/>
  <c r="E371" i="1"/>
  <c r="F371" i="1"/>
  <c r="G371" i="1"/>
  <c r="H371" i="1"/>
  <c r="I371" i="1"/>
  <c r="J371" i="1"/>
  <c r="K371" i="1"/>
  <c r="L371" i="1"/>
  <c r="C372" i="1"/>
  <c r="D372" i="1"/>
  <c r="E372" i="1"/>
  <c r="F372" i="1"/>
  <c r="G372" i="1"/>
  <c r="H372" i="1"/>
  <c r="I372" i="1"/>
  <c r="J372" i="1"/>
  <c r="K372" i="1"/>
  <c r="L372" i="1"/>
  <c r="L349" i="1"/>
  <c r="L350" i="1"/>
  <c r="L351" i="1"/>
  <c r="L348" i="1"/>
  <c r="N334" i="1"/>
  <c r="O334" i="1"/>
  <c r="C330" i="1"/>
  <c r="D330" i="1"/>
  <c r="E330" i="1"/>
  <c r="F330" i="1"/>
  <c r="G330" i="1"/>
  <c r="H330" i="1"/>
  <c r="I330" i="1"/>
  <c r="J330" i="1"/>
  <c r="K330" i="1"/>
  <c r="L330" i="1"/>
  <c r="M330" i="1"/>
  <c r="C333" i="1"/>
  <c r="C334" i="1"/>
  <c r="D334" i="1"/>
  <c r="E334" i="1"/>
  <c r="F334" i="1"/>
  <c r="G334" i="1"/>
  <c r="H334" i="1"/>
  <c r="I334" i="1"/>
  <c r="J334" i="1"/>
  <c r="K334" i="1"/>
  <c r="L334" i="1"/>
  <c r="M334" i="1"/>
  <c r="C335" i="1"/>
  <c r="D335" i="1"/>
  <c r="E335" i="1"/>
  <c r="F335" i="1"/>
  <c r="G335" i="1"/>
  <c r="H335" i="1"/>
  <c r="I335" i="1"/>
  <c r="J335" i="1"/>
  <c r="K335" i="1"/>
  <c r="L335" i="1"/>
  <c r="M335" i="1"/>
  <c r="C336" i="1"/>
  <c r="D336" i="1"/>
  <c r="E336" i="1"/>
  <c r="F336" i="1"/>
  <c r="G336" i="1"/>
  <c r="H336" i="1"/>
  <c r="I336" i="1"/>
  <c r="J336" i="1"/>
  <c r="K336" i="1"/>
  <c r="L336" i="1"/>
  <c r="M336" i="1"/>
  <c r="M339" i="1"/>
  <c r="M340" i="1"/>
  <c r="M341" i="1"/>
  <c r="C342" i="1"/>
  <c r="D342" i="1"/>
  <c r="E342" i="1"/>
  <c r="F342" i="1"/>
  <c r="G342" i="1"/>
  <c r="H342" i="1"/>
  <c r="I342" i="1"/>
  <c r="J342" i="1"/>
  <c r="K342" i="1"/>
  <c r="L342" i="1"/>
  <c r="M342" i="1"/>
  <c r="C343" i="1"/>
  <c r="D343" i="1"/>
  <c r="E343" i="1"/>
  <c r="F343" i="1"/>
  <c r="G343" i="1"/>
  <c r="H343" i="1"/>
  <c r="I343" i="1"/>
  <c r="J343" i="1"/>
  <c r="K343" i="1"/>
  <c r="L343" i="1"/>
  <c r="C344" i="1"/>
  <c r="D344" i="1"/>
  <c r="E344" i="1"/>
  <c r="F344" i="1"/>
  <c r="G344" i="1"/>
  <c r="H344" i="1"/>
  <c r="I344" i="1"/>
  <c r="J344" i="1"/>
  <c r="K344" i="1"/>
  <c r="L344" i="1"/>
  <c r="C345" i="1"/>
  <c r="D345" i="1"/>
  <c r="E345" i="1"/>
  <c r="F345" i="1"/>
  <c r="G345" i="1"/>
  <c r="H345" i="1"/>
  <c r="I345" i="1"/>
  <c r="J345" i="1"/>
  <c r="K345" i="1"/>
  <c r="L345" i="1"/>
  <c r="L322" i="1"/>
  <c r="L323" i="1"/>
  <c r="L324" i="1"/>
  <c r="L321" i="1"/>
  <c r="N307" i="1"/>
  <c r="O307" i="1"/>
  <c r="C303" i="1"/>
  <c r="D303" i="1"/>
  <c r="E303" i="1"/>
  <c r="F303" i="1"/>
  <c r="G303" i="1"/>
  <c r="H303" i="1"/>
  <c r="I303" i="1"/>
  <c r="J303" i="1"/>
  <c r="K303" i="1"/>
  <c r="L303" i="1"/>
  <c r="M303" i="1"/>
  <c r="C306" i="1"/>
  <c r="C307" i="1"/>
  <c r="D307" i="1"/>
  <c r="E307" i="1"/>
  <c r="F307" i="1"/>
  <c r="G307" i="1"/>
  <c r="H307" i="1"/>
  <c r="I307" i="1"/>
  <c r="J307" i="1"/>
  <c r="K307" i="1"/>
  <c r="L307" i="1"/>
  <c r="M307" i="1"/>
  <c r="C308" i="1"/>
  <c r="D308" i="1"/>
  <c r="E308" i="1"/>
  <c r="F308" i="1"/>
  <c r="G308" i="1"/>
  <c r="H308" i="1"/>
  <c r="I308" i="1"/>
  <c r="J308" i="1"/>
  <c r="K308" i="1"/>
  <c r="L308" i="1"/>
  <c r="M308" i="1"/>
  <c r="C309" i="1"/>
  <c r="D309" i="1"/>
  <c r="E309" i="1"/>
  <c r="F309" i="1"/>
  <c r="G309" i="1"/>
  <c r="H309" i="1"/>
  <c r="I309" i="1"/>
  <c r="J309" i="1"/>
  <c r="K309" i="1"/>
  <c r="L309" i="1"/>
  <c r="M309" i="1"/>
  <c r="M312" i="1"/>
  <c r="M313" i="1"/>
  <c r="M314" i="1"/>
  <c r="C315" i="1"/>
  <c r="D315" i="1"/>
  <c r="E315" i="1"/>
  <c r="F315" i="1"/>
  <c r="G315" i="1"/>
  <c r="H315" i="1"/>
  <c r="I315" i="1"/>
  <c r="J315" i="1"/>
  <c r="K315" i="1"/>
  <c r="L315" i="1"/>
  <c r="M315" i="1"/>
  <c r="C316" i="1"/>
  <c r="D316" i="1"/>
  <c r="E316" i="1"/>
  <c r="F316" i="1"/>
  <c r="G316" i="1"/>
  <c r="H316" i="1"/>
  <c r="I316" i="1"/>
  <c r="J316" i="1"/>
  <c r="K316" i="1"/>
  <c r="L316" i="1"/>
  <c r="C317" i="1"/>
  <c r="D317" i="1"/>
  <c r="E317" i="1"/>
  <c r="F317" i="1"/>
  <c r="G317" i="1"/>
  <c r="H317" i="1"/>
  <c r="I317" i="1"/>
  <c r="J317" i="1"/>
  <c r="K317" i="1"/>
  <c r="L317" i="1"/>
  <c r="C318" i="1"/>
  <c r="D318" i="1"/>
  <c r="E318" i="1"/>
  <c r="F318" i="1"/>
  <c r="G318" i="1"/>
  <c r="H318" i="1"/>
  <c r="I318" i="1"/>
  <c r="J318" i="1"/>
  <c r="K318" i="1"/>
  <c r="L318" i="1"/>
  <c r="L295" i="1"/>
  <c r="L296" i="1"/>
  <c r="L297" i="1"/>
  <c r="L294" i="1"/>
  <c r="N280" i="1"/>
  <c r="O280" i="1"/>
  <c r="C276" i="1"/>
  <c r="D276" i="1"/>
  <c r="E276" i="1"/>
  <c r="F276" i="1"/>
  <c r="G276" i="1"/>
  <c r="H276" i="1"/>
  <c r="I276" i="1"/>
  <c r="J276" i="1"/>
  <c r="K276" i="1"/>
  <c r="L276" i="1"/>
  <c r="M276" i="1"/>
  <c r="C279" i="1"/>
  <c r="C280" i="1"/>
  <c r="D280" i="1"/>
  <c r="E280" i="1"/>
  <c r="F280" i="1"/>
  <c r="G280" i="1"/>
  <c r="H280" i="1"/>
  <c r="I280" i="1"/>
  <c r="J280" i="1"/>
  <c r="K280" i="1"/>
  <c r="L280" i="1"/>
  <c r="M280" i="1"/>
  <c r="C281" i="1"/>
  <c r="D281" i="1"/>
  <c r="E281" i="1"/>
  <c r="F281" i="1"/>
  <c r="G281" i="1"/>
  <c r="H281" i="1"/>
  <c r="I281" i="1"/>
  <c r="J281" i="1"/>
  <c r="K281" i="1"/>
  <c r="L281" i="1"/>
  <c r="M281" i="1"/>
  <c r="C282" i="1"/>
  <c r="D282" i="1"/>
  <c r="E282" i="1"/>
  <c r="F282" i="1"/>
  <c r="G282" i="1"/>
  <c r="H282" i="1"/>
  <c r="I282" i="1"/>
  <c r="J282" i="1"/>
  <c r="K282" i="1"/>
  <c r="L282" i="1"/>
  <c r="M282" i="1"/>
  <c r="M285" i="1"/>
  <c r="M286" i="1"/>
  <c r="M287" i="1"/>
  <c r="C288" i="1"/>
  <c r="D288" i="1"/>
  <c r="E288" i="1"/>
  <c r="F288" i="1"/>
  <c r="G288" i="1"/>
  <c r="H288" i="1"/>
  <c r="I288" i="1"/>
  <c r="J288" i="1"/>
  <c r="K288" i="1"/>
  <c r="L288" i="1"/>
  <c r="M288" i="1"/>
  <c r="C289" i="1"/>
  <c r="D289" i="1"/>
  <c r="E289" i="1"/>
  <c r="F289" i="1"/>
  <c r="G289" i="1"/>
  <c r="H289" i="1"/>
  <c r="I289" i="1"/>
  <c r="J289" i="1"/>
  <c r="K289" i="1"/>
  <c r="L289" i="1"/>
  <c r="C290" i="1"/>
  <c r="D290" i="1"/>
  <c r="E290" i="1"/>
  <c r="F290" i="1"/>
  <c r="G290" i="1"/>
  <c r="H290" i="1"/>
  <c r="I290" i="1"/>
  <c r="J290" i="1"/>
  <c r="K290" i="1"/>
  <c r="L290" i="1"/>
  <c r="C291" i="1"/>
  <c r="D291" i="1"/>
  <c r="E291" i="1"/>
  <c r="F291" i="1"/>
  <c r="G291" i="1"/>
  <c r="H291" i="1"/>
  <c r="I291" i="1"/>
  <c r="J291" i="1"/>
  <c r="K291" i="1"/>
  <c r="L291" i="1"/>
  <c r="M258" i="1"/>
  <c r="M259" i="1"/>
  <c r="M260" i="1"/>
  <c r="M231" i="1"/>
  <c r="M232" i="1"/>
  <c r="M233" i="1"/>
  <c r="M204" i="1"/>
  <c r="M205" i="1"/>
  <c r="M206" i="1"/>
  <c r="L133" i="1"/>
  <c r="L134" i="1"/>
  <c r="L135" i="1"/>
  <c r="L132" i="1"/>
  <c r="N118" i="1"/>
  <c r="O118" i="1"/>
  <c r="C114" i="1"/>
  <c r="D114" i="1"/>
  <c r="E114" i="1"/>
  <c r="F114" i="1"/>
  <c r="G114" i="1"/>
  <c r="H114" i="1"/>
  <c r="I114" i="1"/>
  <c r="J114" i="1"/>
  <c r="K114" i="1"/>
  <c r="L114" i="1"/>
  <c r="M114" i="1"/>
  <c r="C117" i="1"/>
  <c r="C118" i="1"/>
  <c r="D118" i="1"/>
  <c r="E118" i="1"/>
  <c r="F118" i="1"/>
  <c r="G118" i="1"/>
  <c r="H118" i="1"/>
  <c r="I118" i="1"/>
  <c r="J118" i="1"/>
  <c r="K118" i="1"/>
  <c r="L118" i="1"/>
  <c r="M118" i="1"/>
  <c r="C119" i="1"/>
  <c r="D119" i="1"/>
  <c r="E119" i="1"/>
  <c r="F119" i="1"/>
  <c r="G119" i="1"/>
  <c r="H119" i="1"/>
  <c r="I119" i="1"/>
  <c r="J119" i="1"/>
  <c r="K119" i="1"/>
  <c r="L119" i="1"/>
  <c r="M119" i="1"/>
  <c r="C120" i="1"/>
  <c r="D120" i="1"/>
  <c r="E120" i="1"/>
  <c r="F120" i="1"/>
  <c r="G120" i="1"/>
  <c r="H120" i="1"/>
  <c r="I120" i="1"/>
  <c r="J120" i="1"/>
  <c r="K120" i="1"/>
  <c r="L120" i="1"/>
  <c r="M120" i="1"/>
  <c r="M123" i="1"/>
  <c r="M124" i="1"/>
  <c r="M125" i="1"/>
  <c r="C126" i="1"/>
  <c r="D126" i="1"/>
  <c r="E126" i="1"/>
  <c r="F126" i="1"/>
  <c r="G126" i="1"/>
  <c r="H126" i="1"/>
  <c r="I126" i="1"/>
  <c r="J126" i="1"/>
  <c r="K126" i="1"/>
  <c r="L126" i="1"/>
  <c r="M126" i="1"/>
  <c r="C127" i="1"/>
  <c r="D127" i="1"/>
  <c r="E127" i="1"/>
  <c r="F127" i="1"/>
  <c r="G127" i="1"/>
  <c r="H127" i="1"/>
  <c r="I127" i="1"/>
  <c r="J127" i="1"/>
  <c r="K127" i="1"/>
  <c r="L127" i="1"/>
  <c r="C128" i="1"/>
  <c r="D128" i="1"/>
  <c r="E128" i="1"/>
  <c r="F128" i="1"/>
  <c r="G128" i="1"/>
  <c r="H128" i="1"/>
  <c r="I128" i="1"/>
  <c r="J128" i="1"/>
  <c r="K128" i="1"/>
  <c r="L128" i="1"/>
  <c r="C129" i="1"/>
  <c r="D129" i="1"/>
  <c r="E129" i="1"/>
  <c r="F129" i="1"/>
  <c r="G129" i="1"/>
  <c r="H129" i="1"/>
  <c r="I129" i="1"/>
  <c r="J129" i="1"/>
  <c r="K129" i="1"/>
  <c r="L129" i="1"/>
  <c r="AK146" i="19"/>
  <c r="AJ146" i="19"/>
  <c r="X140" i="19"/>
  <c r="V127" i="19"/>
  <c r="T127" i="19"/>
  <c r="R127" i="19"/>
  <c r="P127" i="19"/>
  <c r="N127" i="19"/>
  <c r="L127" i="19"/>
  <c r="J127" i="19"/>
  <c r="H127" i="19"/>
  <c r="F127" i="19"/>
  <c r="D127" i="19"/>
  <c r="AK126" i="19"/>
  <c r="AJ126" i="19"/>
  <c r="AI126" i="19"/>
  <c r="AH126" i="19"/>
  <c r="AG126" i="19"/>
  <c r="AF126" i="19"/>
  <c r="AE126" i="19"/>
  <c r="AD126" i="19"/>
  <c r="AC126" i="19"/>
  <c r="AB126" i="19"/>
  <c r="AK125" i="19"/>
  <c r="AJ125" i="19"/>
  <c r="AI125" i="19"/>
  <c r="AH125" i="19"/>
  <c r="AG125" i="19"/>
  <c r="AF125" i="19"/>
  <c r="AE125" i="19"/>
  <c r="AD125" i="19"/>
  <c r="AC125" i="19"/>
  <c r="AB125" i="19"/>
  <c r="AK124" i="19"/>
  <c r="AJ124" i="19"/>
  <c r="AI124" i="19"/>
  <c r="AH124" i="19"/>
  <c r="AG124" i="19"/>
  <c r="AF124" i="19"/>
  <c r="AE124" i="19"/>
  <c r="AD124" i="19"/>
  <c r="AC124" i="19"/>
  <c r="AB124" i="19"/>
  <c r="AK123" i="19"/>
  <c r="AJ123" i="19"/>
  <c r="AI123" i="19"/>
  <c r="AH123" i="19"/>
  <c r="AG123" i="19"/>
  <c r="AF123" i="19"/>
  <c r="AE123" i="19"/>
  <c r="AD123" i="19"/>
  <c r="AC123" i="19"/>
  <c r="AB123" i="19"/>
  <c r="AK122" i="19"/>
  <c r="AJ122" i="19"/>
  <c r="AI122" i="19"/>
  <c r="AH122" i="19"/>
  <c r="AG122" i="19"/>
  <c r="AF122" i="19"/>
  <c r="AE122" i="19"/>
  <c r="AD122" i="19"/>
  <c r="AC122" i="19"/>
  <c r="AB122" i="19"/>
  <c r="AK121" i="19"/>
  <c r="AJ121" i="19"/>
  <c r="AI121" i="19"/>
  <c r="AH121" i="19"/>
  <c r="AG121" i="19"/>
  <c r="AF121" i="19"/>
  <c r="AE121" i="19"/>
  <c r="AD121" i="19"/>
  <c r="AC121" i="19"/>
  <c r="AB121" i="19"/>
  <c r="V119" i="19"/>
  <c r="T119" i="19"/>
  <c r="R119" i="19"/>
  <c r="P119" i="19"/>
  <c r="O119" i="19"/>
  <c r="N119" i="19"/>
  <c r="L119" i="19"/>
  <c r="J119" i="19"/>
  <c r="H119" i="19"/>
  <c r="F119" i="19"/>
  <c r="D119" i="19"/>
  <c r="W118" i="19"/>
  <c r="U118" i="19"/>
  <c r="S118" i="19"/>
  <c r="Q118" i="19"/>
  <c r="Q119" i="19" s="1"/>
  <c r="O118" i="19"/>
  <c r="M118" i="19"/>
  <c r="M121" i="19" s="1"/>
  <c r="AS121" i="19" s="1"/>
  <c r="K118" i="19"/>
  <c r="I118" i="19"/>
  <c r="I119" i="19" s="1"/>
  <c r="G118" i="19"/>
  <c r="E118" i="19"/>
  <c r="W117" i="19"/>
  <c r="W119" i="19" s="1"/>
  <c r="U117" i="19"/>
  <c r="S117" i="19"/>
  <c r="S119" i="19" s="1"/>
  <c r="Q117" i="19"/>
  <c r="O117" i="19"/>
  <c r="M117" i="19"/>
  <c r="K117" i="19"/>
  <c r="I117" i="19"/>
  <c r="G117" i="19"/>
  <c r="E117" i="19"/>
  <c r="E119" i="19" s="1"/>
  <c r="V114" i="19"/>
  <c r="T114" i="19"/>
  <c r="R114" i="19"/>
  <c r="P114" i="19"/>
  <c r="N114" i="19"/>
  <c r="L114" i="19"/>
  <c r="J114" i="19"/>
  <c r="H114" i="19"/>
  <c r="F114" i="19"/>
  <c r="D114" i="19"/>
  <c r="AK113" i="19"/>
  <c r="AJ113" i="19"/>
  <c r="AI113" i="19"/>
  <c r="AH113" i="19"/>
  <c r="AG113" i="19"/>
  <c r="AF113" i="19"/>
  <c r="AE113" i="19"/>
  <c r="AC113" i="19"/>
  <c r="AB113" i="19"/>
  <c r="AK112" i="19"/>
  <c r="AJ112" i="19"/>
  <c r="AI112" i="19"/>
  <c r="AH112" i="19"/>
  <c r="AG112" i="19"/>
  <c r="AF112" i="19"/>
  <c r="AE112" i="19"/>
  <c r="AC112" i="19"/>
  <c r="AB112" i="19"/>
  <c r="AK111" i="19"/>
  <c r="AJ111" i="19"/>
  <c r="AI111" i="19"/>
  <c r="AH111" i="19"/>
  <c r="AG111" i="19"/>
  <c r="AF111" i="19"/>
  <c r="AE111" i="19"/>
  <c r="AD111" i="19"/>
  <c r="AC111" i="19"/>
  <c r="AB111" i="19"/>
  <c r="AK110" i="19"/>
  <c r="AJ110" i="19"/>
  <c r="AI110" i="19"/>
  <c r="AH110" i="19"/>
  <c r="AG110" i="19"/>
  <c r="AF110" i="19"/>
  <c r="AE110" i="19"/>
  <c r="AD110" i="19"/>
  <c r="AC110" i="19"/>
  <c r="AB110" i="19"/>
  <c r="AK109" i="19"/>
  <c r="AJ109" i="19"/>
  <c r="AI109" i="19"/>
  <c r="AH109" i="19"/>
  <c r="AG109" i="19"/>
  <c r="AF109" i="19"/>
  <c r="AE109" i="19"/>
  <c r="AD109" i="19"/>
  <c r="AC109" i="19"/>
  <c r="AB109" i="19"/>
  <c r="E109" i="19"/>
  <c r="AO109" i="19" s="1"/>
  <c r="AK108" i="19"/>
  <c r="AJ108" i="19"/>
  <c r="AI108" i="19"/>
  <c r="AH108" i="19"/>
  <c r="AG108" i="19"/>
  <c r="AF108" i="19"/>
  <c r="AE108" i="19"/>
  <c r="AD108" i="19"/>
  <c r="AC108" i="19"/>
  <c r="AB108" i="19"/>
  <c r="AK107" i="19"/>
  <c r="AJ107" i="19"/>
  <c r="AI107" i="19"/>
  <c r="AH107" i="19"/>
  <c r="AG107" i="19"/>
  <c r="AF107" i="19"/>
  <c r="AE107" i="19"/>
  <c r="AD107" i="19"/>
  <c r="AC107" i="19"/>
  <c r="AB107" i="19"/>
  <c r="AK106" i="19"/>
  <c r="AJ106" i="19"/>
  <c r="AI106" i="19"/>
  <c r="AH106" i="19"/>
  <c r="AG106" i="19"/>
  <c r="AF106" i="19"/>
  <c r="AE106" i="19"/>
  <c r="AD106" i="19"/>
  <c r="AC106" i="19"/>
  <c r="AB106" i="19"/>
  <c r="AJ103" i="19"/>
  <c r="AI103" i="19"/>
  <c r="AE103" i="19"/>
  <c r="AC103" i="19"/>
  <c r="AB103" i="19"/>
  <c r="V103" i="19"/>
  <c r="AK103" i="19" s="1"/>
  <c r="T103" i="19"/>
  <c r="R103" i="19"/>
  <c r="P103" i="19"/>
  <c r="AH103" i="19" s="1"/>
  <c r="N103" i="19"/>
  <c r="AG103" i="19" s="1"/>
  <c r="L103" i="19"/>
  <c r="AF103" i="19" s="1"/>
  <c r="J103" i="19"/>
  <c r="H103" i="19"/>
  <c r="F103" i="19"/>
  <c r="D103" i="19"/>
  <c r="AK102" i="19"/>
  <c r="AJ102" i="19"/>
  <c r="AI102" i="19"/>
  <c r="AH102" i="19"/>
  <c r="AG102" i="19"/>
  <c r="AF102" i="19"/>
  <c r="AE102" i="19"/>
  <c r="AD102" i="19"/>
  <c r="AC102" i="19"/>
  <c r="AB102" i="19"/>
  <c r="W102" i="19"/>
  <c r="U102" i="19"/>
  <c r="U103" i="19" s="1"/>
  <c r="S102" i="19"/>
  <c r="S103" i="19" s="1"/>
  <c r="Q102" i="19"/>
  <c r="O102" i="19"/>
  <c r="M102" i="19"/>
  <c r="K102" i="19"/>
  <c r="I102" i="19"/>
  <c r="G102" i="19"/>
  <c r="E102" i="19"/>
  <c r="AK101" i="19"/>
  <c r="AJ101" i="19"/>
  <c r="AI101" i="19"/>
  <c r="AH101" i="19"/>
  <c r="AG101" i="19"/>
  <c r="AF101" i="19"/>
  <c r="AE101" i="19"/>
  <c r="AD101" i="19"/>
  <c r="AC101" i="19"/>
  <c r="AB101" i="19"/>
  <c r="W101" i="19"/>
  <c r="U101" i="19"/>
  <c r="S101" i="19"/>
  <c r="Q101" i="19"/>
  <c r="O101" i="19"/>
  <c r="O103" i="19" s="1"/>
  <c r="M101" i="19"/>
  <c r="K101" i="19"/>
  <c r="I101" i="19"/>
  <c r="G101" i="19"/>
  <c r="E101" i="19"/>
  <c r="E103" i="19" s="1"/>
  <c r="AE98" i="19"/>
  <c r="AB98" i="19"/>
  <c r="V98" i="19"/>
  <c r="AK98" i="19" s="1"/>
  <c r="T98" i="19"/>
  <c r="AJ98" i="19" s="1"/>
  <c r="R98" i="19"/>
  <c r="AI98" i="19" s="1"/>
  <c r="P98" i="19"/>
  <c r="AH98" i="19" s="1"/>
  <c r="N98" i="19"/>
  <c r="AG98" i="19" s="1"/>
  <c r="L98" i="19"/>
  <c r="AF98" i="19" s="1"/>
  <c r="J98" i="19"/>
  <c r="H98" i="19"/>
  <c r="F98" i="19"/>
  <c r="AC98" i="19" s="1"/>
  <c r="D98" i="19"/>
  <c r="AK97" i="19"/>
  <c r="AJ97" i="19"/>
  <c r="AI97" i="19"/>
  <c r="AH97" i="19"/>
  <c r="AG97" i="19"/>
  <c r="AF97" i="19"/>
  <c r="AE97" i="19"/>
  <c r="AD97" i="19"/>
  <c r="AC97" i="19"/>
  <c r="AB97" i="19"/>
  <c r="AK96" i="19"/>
  <c r="AJ96" i="19"/>
  <c r="AI96" i="19"/>
  <c r="AH96" i="19"/>
  <c r="AG96" i="19"/>
  <c r="AF96" i="19"/>
  <c r="AE96" i="19"/>
  <c r="AD96" i="19"/>
  <c r="AC96" i="19"/>
  <c r="AB96" i="19"/>
  <c r="AK95" i="19"/>
  <c r="AJ95" i="19"/>
  <c r="AI95" i="19"/>
  <c r="AH95" i="19"/>
  <c r="AG95" i="19"/>
  <c r="AF95" i="19"/>
  <c r="AE95" i="19"/>
  <c r="AD95" i="19"/>
  <c r="AC95" i="19"/>
  <c r="AB95" i="19"/>
  <c r="AK94" i="19"/>
  <c r="AJ94" i="19"/>
  <c r="AI94" i="19"/>
  <c r="AH94" i="19"/>
  <c r="AG94" i="19"/>
  <c r="AF94" i="19"/>
  <c r="AE94" i="19"/>
  <c r="AD94" i="19"/>
  <c r="AC94" i="19"/>
  <c r="AB94" i="19"/>
  <c r="AK93" i="19"/>
  <c r="AJ93" i="19"/>
  <c r="AI93" i="19"/>
  <c r="AH93" i="19"/>
  <c r="AG93" i="19"/>
  <c r="AF93" i="19"/>
  <c r="AE93" i="19"/>
  <c r="AD93" i="19"/>
  <c r="AC93" i="19"/>
  <c r="AB93" i="19"/>
  <c r="AK92" i="19"/>
  <c r="AJ92" i="19"/>
  <c r="AI92" i="19"/>
  <c r="AH92" i="19"/>
  <c r="AG92" i="19"/>
  <c r="AF92" i="19"/>
  <c r="AE92" i="19"/>
  <c r="AD92" i="19"/>
  <c r="AC92" i="19"/>
  <c r="AB92" i="19"/>
  <c r="V90" i="19"/>
  <c r="T90" i="19"/>
  <c r="R90" i="19"/>
  <c r="P90" i="19"/>
  <c r="N90" i="19"/>
  <c r="L90" i="19"/>
  <c r="J90" i="19"/>
  <c r="H90" i="19"/>
  <c r="F90" i="19"/>
  <c r="D90" i="19"/>
  <c r="V85" i="19"/>
  <c r="T85" i="19"/>
  <c r="R85" i="19"/>
  <c r="P85" i="19"/>
  <c r="N85" i="19"/>
  <c r="L85" i="19"/>
  <c r="J85" i="19"/>
  <c r="H85" i="19"/>
  <c r="F85" i="19"/>
  <c r="D85" i="19"/>
  <c r="AK84" i="19"/>
  <c r="AJ84" i="19"/>
  <c r="AI84" i="19"/>
  <c r="AH84" i="19"/>
  <c r="AG84" i="19"/>
  <c r="AF84" i="19"/>
  <c r="AE84" i="19"/>
  <c r="AD84" i="19"/>
  <c r="AC84" i="19"/>
  <c r="AB84" i="19"/>
  <c r="AK83" i="19"/>
  <c r="AJ83" i="19"/>
  <c r="AI83" i="19"/>
  <c r="AH83" i="19"/>
  <c r="AG83" i="19"/>
  <c r="AF83" i="19"/>
  <c r="AE83" i="19"/>
  <c r="AD83" i="19"/>
  <c r="AC83" i="19"/>
  <c r="AB83" i="19"/>
  <c r="AK82" i="19"/>
  <c r="AJ82" i="19"/>
  <c r="AI82" i="19"/>
  <c r="AH82" i="19"/>
  <c r="AG82" i="19"/>
  <c r="AF82" i="19"/>
  <c r="AE82" i="19"/>
  <c r="AD82" i="19"/>
  <c r="AC82" i="19"/>
  <c r="AB82" i="19"/>
  <c r="AK81" i="19"/>
  <c r="AJ81" i="19"/>
  <c r="AI81" i="19"/>
  <c r="AH81" i="19"/>
  <c r="AG81" i="19"/>
  <c r="AF81" i="19"/>
  <c r="AE81" i="19"/>
  <c r="AD81" i="19"/>
  <c r="AC81" i="19"/>
  <c r="AB81" i="19"/>
  <c r="AK80" i="19"/>
  <c r="AJ80" i="19"/>
  <c r="AI80" i="19"/>
  <c r="AH80" i="19"/>
  <c r="AG80" i="19"/>
  <c r="AF80" i="19"/>
  <c r="AE80" i="19"/>
  <c r="AD80" i="19"/>
  <c r="AC80" i="19"/>
  <c r="AB80" i="19"/>
  <c r="AK79" i="19"/>
  <c r="AJ79" i="19"/>
  <c r="AJ85" i="19" s="1"/>
  <c r="AI79" i="19"/>
  <c r="AI85" i="19" s="1"/>
  <c r="AH79" i="19"/>
  <c r="AH85" i="19" s="1"/>
  <c r="AG79" i="19"/>
  <c r="AF79" i="19"/>
  <c r="AE79" i="19"/>
  <c r="AD79" i="19"/>
  <c r="AC79" i="19"/>
  <c r="AB79" i="19"/>
  <c r="V77" i="19"/>
  <c r="T77" i="19"/>
  <c r="R77" i="19"/>
  <c r="P77" i="19"/>
  <c r="N77" i="19"/>
  <c r="L77" i="19"/>
  <c r="J77" i="19"/>
  <c r="H77" i="19"/>
  <c r="F77" i="19"/>
  <c r="D77" i="19"/>
  <c r="O75" i="19"/>
  <c r="AG75" i="19" s="1"/>
  <c r="W64" i="19"/>
  <c r="U64" i="19"/>
  <c r="S64" i="19"/>
  <c r="Q64" i="19"/>
  <c r="O64" i="19"/>
  <c r="M64" i="19"/>
  <c r="K64" i="19"/>
  <c r="I64" i="19"/>
  <c r="G64" i="19"/>
  <c r="E64" i="19"/>
  <c r="K59" i="19"/>
  <c r="I59" i="19"/>
  <c r="E59" i="19"/>
  <c r="AG52" i="19"/>
  <c r="W52" i="19"/>
  <c r="AK52" i="19" s="1"/>
  <c r="U52" i="19"/>
  <c r="AJ52" i="19" s="1"/>
  <c r="S52" i="19"/>
  <c r="AI52" i="19" s="1"/>
  <c r="Q52" i="19"/>
  <c r="AH52" i="19" s="1"/>
  <c r="O52" i="19"/>
  <c r="M52" i="19"/>
  <c r="AF52" i="19" s="1"/>
  <c r="K52" i="19"/>
  <c r="AE52" i="19" s="1"/>
  <c r="I52" i="19"/>
  <c r="AD52" i="19" s="1"/>
  <c r="G52" i="19"/>
  <c r="AC52" i="19" s="1"/>
  <c r="E52" i="19"/>
  <c r="AB52" i="19" s="1"/>
  <c r="AE51" i="19"/>
  <c r="AD51" i="19"/>
  <c r="AB51" i="19"/>
  <c r="W51" i="19"/>
  <c r="AK51" i="19" s="1"/>
  <c r="U51" i="19"/>
  <c r="S51" i="19"/>
  <c r="AI51" i="19" s="1"/>
  <c r="Q51" i="19"/>
  <c r="AH51" i="19" s="1"/>
  <c r="O51" i="19"/>
  <c r="AG51" i="19" s="1"/>
  <c r="M51" i="19"/>
  <c r="AF51" i="19" s="1"/>
  <c r="K51" i="19"/>
  <c r="I51" i="19"/>
  <c r="G51" i="19"/>
  <c r="AC51" i="19" s="1"/>
  <c r="E51" i="19"/>
  <c r="AI50" i="19"/>
  <c r="AH50" i="19"/>
  <c r="AG50" i="19"/>
  <c r="AE50" i="19"/>
  <c r="AC50" i="19"/>
  <c r="W50" i="19"/>
  <c r="U50" i="19"/>
  <c r="AJ50" i="19" s="1"/>
  <c r="S50" i="19"/>
  <c r="Q50" i="19"/>
  <c r="O50" i="19"/>
  <c r="M50" i="19"/>
  <c r="AF50" i="19" s="1"/>
  <c r="K50" i="19"/>
  <c r="I50" i="19"/>
  <c r="AD50" i="19" s="1"/>
  <c r="G50" i="19"/>
  <c r="E50" i="19"/>
  <c r="AB50" i="19" s="1"/>
  <c r="AJ49" i="19"/>
  <c r="W49" i="19"/>
  <c r="U49" i="19"/>
  <c r="S49" i="19"/>
  <c r="AI49" i="19" s="1"/>
  <c r="Q49" i="19"/>
  <c r="AH49" i="19" s="1"/>
  <c r="O49" i="19"/>
  <c r="AG49" i="19" s="1"/>
  <c r="M49" i="19"/>
  <c r="AF49" i="19" s="1"/>
  <c r="K49" i="19"/>
  <c r="AE49" i="19" s="1"/>
  <c r="I49" i="19"/>
  <c r="AD49" i="19" s="1"/>
  <c r="G49" i="19"/>
  <c r="AC49" i="19" s="1"/>
  <c r="E49" i="19"/>
  <c r="AB49" i="19" s="1"/>
  <c r="W48" i="19"/>
  <c r="U48" i="19"/>
  <c r="AJ48" i="19" s="1"/>
  <c r="S48" i="19"/>
  <c r="AI48" i="19" s="1"/>
  <c r="Q48" i="19"/>
  <c r="AH48" i="19" s="1"/>
  <c r="O48" i="19"/>
  <c r="AG48" i="19" s="1"/>
  <c r="M48" i="19"/>
  <c r="AF48" i="19" s="1"/>
  <c r="K48" i="19"/>
  <c r="AE48" i="19" s="1"/>
  <c r="I48" i="19"/>
  <c r="AD48" i="19" s="1"/>
  <c r="G48" i="19"/>
  <c r="AC48" i="19" s="1"/>
  <c r="E48" i="19"/>
  <c r="AB48" i="19" s="1"/>
  <c r="AC47" i="19"/>
  <c r="X47" i="19"/>
  <c r="W47" i="19"/>
  <c r="W57" i="19" s="1"/>
  <c r="W76" i="19" s="1"/>
  <c r="AK76" i="19" s="1"/>
  <c r="U47" i="19"/>
  <c r="U57" i="19" s="1"/>
  <c r="U75" i="19" s="1"/>
  <c r="AJ75" i="19" s="1"/>
  <c r="S47" i="19"/>
  <c r="Q47" i="19"/>
  <c r="Q57" i="19" s="1"/>
  <c r="Q75" i="19" s="1"/>
  <c r="AH75" i="19" s="1"/>
  <c r="O47" i="19"/>
  <c r="O57" i="19" s="1"/>
  <c r="O74" i="19" s="1"/>
  <c r="AG74" i="19" s="1"/>
  <c r="M47" i="19"/>
  <c r="AF47" i="19" s="1"/>
  <c r="K47" i="19"/>
  <c r="I47" i="19"/>
  <c r="G47" i="19"/>
  <c r="E47" i="19"/>
  <c r="AB47" i="19" s="1"/>
  <c r="AC46" i="19"/>
  <c r="W46" i="19"/>
  <c r="AK46" i="19" s="1"/>
  <c r="U46" i="19"/>
  <c r="AJ46" i="19" s="1"/>
  <c r="S46" i="19"/>
  <c r="AI46" i="19" s="1"/>
  <c r="Q46" i="19"/>
  <c r="AH46" i="19" s="1"/>
  <c r="O46" i="19"/>
  <c r="AG46" i="19" s="1"/>
  <c r="M46" i="19"/>
  <c r="AF46" i="19" s="1"/>
  <c r="K46" i="19"/>
  <c r="AE46" i="19" s="1"/>
  <c r="I46" i="19"/>
  <c r="AD46" i="19" s="1"/>
  <c r="G46" i="19"/>
  <c r="E46" i="19"/>
  <c r="AG45" i="19"/>
  <c r="AD45" i="19"/>
  <c r="AB45" i="19"/>
  <c r="W45" i="19"/>
  <c r="AK45" i="19" s="1"/>
  <c r="U45" i="19"/>
  <c r="AJ45" i="19" s="1"/>
  <c r="S45" i="19"/>
  <c r="AI45" i="19" s="1"/>
  <c r="Q45" i="19"/>
  <c r="AH45" i="19" s="1"/>
  <c r="O45" i="19"/>
  <c r="M45" i="19"/>
  <c r="AF45" i="19" s="1"/>
  <c r="K45" i="19"/>
  <c r="AE45" i="19" s="1"/>
  <c r="I45" i="19"/>
  <c r="G45" i="19"/>
  <c r="AC45" i="19" s="1"/>
  <c r="E45" i="19"/>
  <c r="AK43" i="19"/>
  <c r="AJ43" i="19"/>
  <c r="W43" i="19"/>
  <c r="U43" i="19"/>
  <c r="S43" i="19"/>
  <c r="Q43" i="19"/>
  <c r="O43" i="19"/>
  <c r="M43" i="19"/>
  <c r="AF43" i="19" s="1"/>
  <c r="K43" i="19"/>
  <c r="I43" i="19"/>
  <c r="AD43" i="19" s="1"/>
  <c r="G43" i="19"/>
  <c r="AC43" i="19" s="1"/>
  <c r="E43" i="19"/>
  <c r="AB43" i="19" s="1"/>
  <c r="AC41" i="19"/>
  <c r="W41" i="19"/>
  <c r="W59" i="19" s="1"/>
  <c r="U41" i="19"/>
  <c r="U59" i="19" s="1"/>
  <c r="S41" i="19"/>
  <c r="S59" i="19" s="1"/>
  <c r="Q41" i="19"/>
  <c r="O41" i="19"/>
  <c r="O59" i="19" s="1"/>
  <c r="M41" i="19"/>
  <c r="M59" i="19" s="1"/>
  <c r="K41" i="19"/>
  <c r="AE41" i="19" s="1"/>
  <c r="I41" i="19"/>
  <c r="AD41" i="19" s="1"/>
  <c r="G41" i="19"/>
  <c r="G59" i="19" s="1"/>
  <c r="E41" i="19"/>
  <c r="AB41" i="19" s="1"/>
  <c r="AD40" i="19"/>
  <c r="W40" i="19"/>
  <c r="AK40" i="19" s="1"/>
  <c r="U40" i="19"/>
  <c r="S40" i="19"/>
  <c r="AI40" i="19" s="1"/>
  <c r="Q40" i="19"/>
  <c r="AH40" i="19" s="1"/>
  <c r="O40" i="19"/>
  <c r="AG40" i="19" s="1"/>
  <c r="M40" i="19"/>
  <c r="K40" i="19"/>
  <c r="I40" i="19"/>
  <c r="G40" i="19"/>
  <c r="E40" i="19"/>
  <c r="AB40" i="19" s="1"/>
  <c r="AI39" i="19"/>
  <c r="AG39" i="19"/>
  <c r="AF39" i="19"/>
  <c r="AE39" i="19"/>
  <c r="AD39" i="19"/>
  <c r="AB39" i="19"/>
  <c r="W39" i="19"/>
  <c r="AK39" i="19" s="1"/>
  <c r="U39" i="19"/>
  <c r="AJ39" i="19" s="1"/>
  <c r="S39" i="19"/>
  <c r="Q39" i="19"/>
  <c r="O39" i="19"/>
  <c r="O121" i="19" s="1"/>
  <c r="AT121" i="19" s="1"/>
  <c r="M39" i="19"/>
  <c r="K39" i="19"/>
  <c r="I39" i="19"/>
  <c r="G39" i="19"/>
  <c r="E39" i="19"/>
  <c r="AJ37" i="19"/>
  <c r="AE37" i="19"/>
  <c r="AB37" i="19"/>
  <c r="W37" i="19"/>
  <c r="X37" i="19" s="1"/>
  <c r="U37" i="19"/>
  <c r="S37" i="19"/>
  <c r="AI37" i="19" s="1"/>
  <c r="Q37" i="19"/>
  <c r="AH37" i="19" s="1"/>
  <c r="O37" i="19"/>
  <c r="AG37" i="19" s="1"/>
  <c r="M37" i="19"/>
  <c r="AF37" i="19" s="1"/>
  <c r="K37" i="19"/>
  <c r="I37" i="19"/>
  <c r="G37" i="19"/>
  <c r="AC37" i="19" s="1"/>
  <c r="E37" i="19"/>
  <c r="AE34" i="19"/>
  <c r="AC34" i="19"/>
  <c r="W34" i="19"/>
  <c r="AK34" i="19" s="1"/>
  <c r="U34" i="19"/>
  <c r="AJ34" i="19" s="1"/>
  <c r="S34" i="19"/>
  <c r="Q34" i="19"/>
  <c r="AH34" i="19" s="1"/>
  <c r="O34" i="19"/>
  <c r="AG34" i="19" s="1"/>
  <c r="M34" i="19"/>
  <c r="AF34" i="19" s="1"/>
  <c r="K34" i="19"/>
  <c r="I34" i="19"/>
  <c r="G34" i="19"/>
  <c r="E34" i="19"/>
  <c r="V21" i="19"/>
  <c r="S44" i="19" l="1"/>
  <c r="S107" i="19"/>
  <c r="AV107" i="19" s="1"/>
  <c r="M103" i="19"/>
  <c r="M111" i="19" s="1"/>
  <c r="AS111" i="19" s="1"/>
  <c r="AK85" i="19"/>
  <c r="X51" i="19"/>
  <c r="K119" i="19"/>
  <c r="U76" i="19"/>
  <c r="AJ76" i="19" s="1"/>
  <c r="AG47" i="19"/>
  <c r="X48" i="19"/>
  <c r="X63" i="19" s="1"/>
  <c r="W44" i="19"/>
  <c r="AK44" i="19" s="1"/>
  <c r="M119" i="19"/>
  <c r="E53" i="19"/>
  <c r="G60" i="19"/>
  <c r="G81" i="19" s="1"/>
  <c r="AH47" i="19"/>
  <c r="W103" i="19"/>
  <c r="Q121" i="19"/>
  <c r="AU121" i="19" s="1"/>
  <c r="AF41" i="19"/>
  <c r="AK47" i="19"/>
  <c r="AJ51" i="19"/>
  <c r="I103" i="19"/>
  <c r="I112" i="19" s="1"/>
  <c r="E112" i="19"/>
  <c r="AO112" i="19" s="1"/>
  <c r="U127" i="19"/>
  <c r="U44" i="19"/>
  <c r="G119" i="19"/>
  <c r="AG41" i="19"/>
  <c r="U119" i="19"/>
  <c r="K107" i="19"/>
  <c r="AR107" i="19" s="1"/>
  <c r="K111" i="19"/>
  <c r="AR111" i="19" s="1"/>
  <c r="K108" i="19"/>
  <c r="AR108" i="19" s="1"/>
  <c r="AE40" i="19"/>
  <c r="AI44" i="19"/>
  <c r="M107" i="19"/>
  <c r="AS107" i="19" s="1"/>
  <c r="M109" i="19"/>
  <c r="AS109" i="19" s="1"/>
  <c r="M106" i="19"/>
  <c r="M113" i="19"/>
  <c r="AS113" i="19" s="1"/>
  <c r="I60" i="19"/>
  <c r="I57" i="19"/>
  <c r="AD47" i="19"/>
  <c r="Q143" i="19"/>
  <c r="AH143" i="19" s="1"/>
  <c r="Q44" i="19"/>
  <c r="S143" i="19"/>
  <c r="AI143" i="19" s="1"/>
  <c r="S53" i="19"/>
  <c r="AK37" i="19"/>
  <c r="M110" i="19"/>
  <c r="AS110" i="19" s="1"/>
  <c r="O60" i="19"/>
  <c r="O110" i="19"/>
  <c r="AT110" i="19" s="1"/>
  <c r="O143" i="19"/>
  <c r="AG143" i="19" s="1"/>
  <c r="AG43" i="19"/>
  <c r="O44" i="19"/>
  <c r="O53" i="19" s="1"/>
  <c r="I125" i="19"/>
  <c r="AQ125" i="19" s="1"/>
  <c r="I122" i="19"/>
  <c r="AQ122" i="19" s="1"/>
  <c r="I124" i="19"/>
  <c r="AQ124" i="19" s="1"/>
  <c r="I123" i="19"/>
  <c r="AQ123" i="19" s="1"/>
  <c r="I126" i="19"/>
  <c r="AQ126" i="19" s="1"/>
  <c r="I121" i="19"/>
  <c r="AQ121" i="19" s="1"/>
  <c r="Q59" i="19"/>
  <c r="AH41" i="19"/>
  <c r="K60" i="19"/>
  <c r="K57" i="19"/>
  <c r="AD34" i="19"/>
  <c r="K125" i="19"/>
  <c r="AR125" i="19" s="1"/>
  <c r="K122" i="19"/>
  <c r="AR122" i="19" s="1"/>
  <c r="K126" i="19"/>
  <c r="AR126" i="19" s="1"/>
  <c r="K123" i="19"/>
  <c r="AR123" i="19" s="1"/>
  <c r="K124" i="19"/>
  <c r="AR124" i="19" s="1"/>
  <c r="AF40" i="19"/>
  <c r="AH43" i="19"/>
  <c r="K121" i="19"/>
  <c r="AR121" i="19" s="1"/>
  <c r="M60" i="19"/>
  <c r="M57" i="19"/>
  <c r="AB34" i="19"/>
  <c r="X34" i="19"/>
  <c r="X45" i="19"/>
  <c r="AI43" i="19"/>
  <c r="AB46" i="19"/>
  <c r="O111" i="19"/>
  <c r="AT111" i="19" s="1"/>
  <c r="O108" i="19"/>
  <c r="AT108" i="19" s="1"/>
  <c r="O112" i="19"/>
  <c r="O109" i="19"/>
  <c r="AT109" i="19" s="1"/>
  <c r="O106" i="19"/>
  <c r="O113" i="19"/>
  <c r="AT113" i="19" s="1"/>
  <c r="O107" i="19"/>
  <c r="AT107" i="19" s="1"/>
  <c r="X52" i="19"/>
  <c r="G103" i="19"/>
  <c r="AD103" i="19" s="1"/>
  <c r="X101" i="19"/>
  <c r="G124" i="19"/>
  <c r="AP124" i="19" s="1"/>
  <c r="G121" i="19"/>
  <c r="AP121" i="19" s="1"/>
  <c r="G125" i="19"/>
  <c r="AP125" i="19" s="1"/>
  <c r="G122" i="19"/>
  <c r="AP122" i="19" s="1"/>
  <c r="G126" i="19"/>
  <c r="AP126" i="19" s="1"/>
  <c r="G123" i="19"/>
  <c r="AP123" i="19" s="1"/>
  <c r="AC39" i="19"/>
  <c r="AE47" i="19"/>
  <c r="G108" i="19"/>
  <c r="AP108" i="19" s="1"/>
  <c r="G109" i="19"/>
  <c r="AP109" i="19" s="1"/>
  <c r="G106" i="19"/>
  <c r="K143" i="19"/>
  <c r="AE143" i="19" s="1"/>
  <c r="E124" i="19"/>
  <c r="AO124" i="19" s="1"/>
  <c r="E121" i="19"/>
  <c r="AO121" i="19" s="1"/>
  <c r="E125" i="19"/>
  <c r="AO125" i="19" s="1"/>
  <c r="E122" i="19"/>
  <c r="AO122" i="19" s="1"/>
  <c r="E126" i="19"/>
  <c r="AO126" i="19" s="1"/>
  <c r="M143" i="19"/>
  <c r="AF143" i="19" s="1"/>
  <c r="X46" i="19"/>
  <c r="G83" i="19"/>
  <c r="G80" i="19"/>
  <c r="G82" i="19"/>
  <c r="G79" i="19"/>
  <c r="X50" i="19"/>
  <c r="AG85" i="19"/>
  <c r="U107" i="19"/>
  <c r="AW107" i="19" s="1"/>
  <c r="I127" i="19"/>
  <c r="AI34" i="19"/>
  <c r="AD37" i="19"/>
  <c r="O125" i="19"/>
  <c r="AT125" i="19" s="1"/>
  <c r="O122" i="19"/>
  <c r="AT122" i="19" s="1"/>
  <c r="O126" i="19"/>
  <c r="AT126" i="19" s="1"/>
  <c r="O123" i="19"/>
  <c r="AT123" i="19" s="1"/>
  <c r="AH39" i="19"/>
  <c r="S112" i="19"/>
  <c r="S109" i="19"/>
  <c r="AV109" i="19" s="1"/>
  <c r="S106" i="19"/>
  <c r="S113" i="19"/>
  <c r="AV113" i="19" s="1"/>
  <c r="S110" i="19"/>
  <c r="AV110" i="19" s="1"/>
  <c r="S108" i="19"/>
  <c r="AV108" i="19" s="1"/>
  <c r="S111" i="19"/>
  <c r="AV111" i="19" s="1"/>
  <c r="AJ40" i="19"/>
  <c r="U61" i="19"/>
  <c r="AI41" i="19"/>
  <c r="W53" i="19"/>
  <c r="W143" i="19"/>
  <c r="AK143" i="19" s="1"/>
  <c r="Q73" i="19"/>
  <c r="Q58" i="19"/>
  <c r="Q76" i="19"/>
  <c r="AH76" i="19" s="1"/>
  <c r="G57" i="19"/>
  <c r="G112" i="19"/>
  <c r="Q126" i="19"/>
  <c r="AU126" i="19" s="1"/>
  <c r="Q123" i="19"/>
  <c r="AU123" i="19" s="1"/>
  <c r="Q122" i="19"/>
  <c r="AU122" i="19" s="1"/>
  <c r="Q125" i="19"/>
  <c r="AU125" i="19" s="1"/>
  <c r="U112" i="19"/>
  <c r="U109" i="19"/>
  <c r="AW109" i="19" s="1"/>
  <c r="U106" i="19"/>
  <c r="U113" i="19"/>
  <c r="AW113" i="19" s="1"/>
  <c r="U110" i="19"/>
  <c r="AW110" i="19" s="1"/>
  <c r="U111" i="19"/>
  <c r="AW111" i="19" s="1"/>
  <c r="U108" i="19"/>
  <c r="AW108" i="19" s="1"/>
  <c r="X59" i="19"/>
  <c r="AJ41" i="19"/>
  <c r="X43" i="19"/>
  <c r="E44" i="19"/>
  <c r="S57" i="19"/>
  <c r="AI47" i="19"/>
  <c r="S60" i="19"/>
  <c r="Q74" i="19"/>
  <c r="AH74" i="19" s="1"/>
  <c r="AB85" i="19"/>
  <c r="G84" i="19"/>
  <c r="E123" i="19"/>
  <c r="AO123" i="19" s="1"/>
  <c r="O124" i="19"/>
  <c r="AT124" i="19" s="1"/>
  <c r="S126" i="19"/>
  <c r="AV126" i="19" s="1"/>
  <c r="S123" i="19"/>
  <c r="AV123" i="19" s="1"/>
  <c r="S124" i="19"/>
  <c r="AV124" i="19" s="1"/>
  <c r="S121" i="19"/>
  <c r="AV121" i="19" s="1"/>
  <c r="S125" i="19"/>
  <c r="AV125" i="19" s="1"/>
  <c r="S122" i="19"/>
  <c r="AV122" i="19" s="1"/>
  <c r="W112" i="19"/>
  <c r="W109" i="19"/>
  <c r="W106" i="19"/>
  <c r="W113" i="19"/>
  <c r="W110" i="19"/>
  <c r="W111" i="19"/>
  <c r="W107" i="19"/>
  <c r="W108" i="19"/>
  <c r="X41" i="19"/>
  <c r="X56" i="19" s="1"/>
  <c r="AK41" i="19"/>
  <c r="B43" i="19"/>
  <c r="B45" i="19" s="1"/>
  <c r="G44" i="19"/>
  <c r="G53" i="19" s="1"/>
  <c r="U73" i="19"/>
  <c r="U58" i="19"/>
  <c r="U74" i="19"/>
  <c r="AJ74" i="19" s="1"/>
  <c r="E60" i="19"/>
  <c r="E61" i="19" s="1"/>
  <c r="AC78" i="19"/>
  <c r="AP78" i="19" s="1"/>
  <c r="AC85" i="19"/>
  <c r="Q124" i="19"/>
  <c r="AU124" i="19" s="1"/>
  <c r="M125" i="19"/>
  <c r="AS125" i="19" s="1"/>
  <c r="AS127" i="19" s="1"/>
  <c r="M122" i="19"/>
  <c r="AS122" i="19" s="1"/>
  <c r="M126" i="19"/>
  <c r="AS126" i="19" s="1"/>
  <c r="M123" i="19"/>
  <c r="AS123" i="19" s="1"/>
  <c r="M124" i="19"/>
  <c r="AS124" i="19" s="1"/>
  <c r="U143" i="19"/>
  <c r="AJ143" i="19" s="1"/>
  <c r="U53" i="19"/>
  <c r="O73" i="19"/>
  <c r="O58" i="19"/>
  <c r="U126" i="19"/>
  <c r="AW126" i="19" s="1"/>
  <c r="U123" i="19"/>
  <c r="AW123" i="19" s="1"/>
  <c r="U124" i="19"/>
  <c r="AW124" i="19" s="1"/>
  <c r="U121" i="19"/>
  <c r="AW121" i="19" s="1"/>
  <c r="U122" i="19"/>
  <c r="AW122" i="19" s="1"/>
  <c r="U125" i="19"/>
  <c r="AW125" i="19" s="1"/>
  <c r="X40" i="19"/>
  <c r="Y41" i="19"/>
  <c r="Z41" i="19" s="1"/>
  <c r="I44" i="19"/>
  <c r="W73" i="19"/>
  <c r="W58" i="19"/>
  <c r="W74" i="19"/>
  <c r="AK74" i="19" s="1"/>
  <c r="W75" i="19"/>
  <c r="AK75" i="19" s="1"/>
  <c r="X49" i="19"/>
  <c r="AK49" i="19"/>
  <c r="AK50" i="19"/>
  <c r="AD85" i="19"/>
  <c r="W127" i="19"/>
  <c r="W126" i="19"/>
  <c r="W123" i="19"/>
  <c r="W124" i="19"/>
  <c r="W121" i="19"/>
  <c r="W125" i="19"/>
  <c r="W122" i="19"/>
  <c r="K44" i="19"/>
  <c r="X62" i="19"/>
  <c r="AE85" i="19"/>
  <c r="E143" i="19"/>
  <c r="E57" i="19"/>
  <c r="X39" i="19"/>
  <c r="E106" i="19"/>
  <c r="E113" i="19"/>
  <c r="AO113" i="19" s="1"/>
  <c r="E110" i="19"/>
  <c r="AO110" i="19" s="1"/>
  <c r="E107" i="19"/>
  <c r="AO107" i="19" s="1"/>
  <c r="E111" i="19"/>
  <c r="AO111" i="19" s="1"/>
  <c r="E108" i="19"/>
  <c r="AO108" i="19" s="1"/>
  <c r="AC40" i="19"/>
  <c r="G61" i="19"/>
  <c r="I143" i="19"/>
  <c r="AD143" i="19" s="1"/>
  <c r="AE43" i="19"/>
  <c r="M44" i="19"/>
  <c r="O76" i="19"/>
  <c r="AG76" i="19" s="1"/>
  <c r="AF85" i="19"/>
  <c r="E127" i="19"/>
  <c r="G143" i="19"/>
  <c r="AC143" i="19" s="1"/>
  <c r="Q127" i="19"/>
  <c r="S127" i="19"/>
  <c r="Q60" i="19"/>
  <c r="G127" i="19"/>
  <c r="K103" i="19"/>
  <c r="K113" i="19" s="1"/>
  <c r="AR113" i="19" s="1"/>
  <c r="AK48" i="19"/>
  <c r="U60" i="19"/>
  <c r="AJ47" i="19"/>
  <c r="W60" i="19"/>
  <c r="W61" i="19" s="1"/>
  <c r="X118" i="19"/>
  <c r="K127" i="19"/>
  <c r="AP79" i="19"/>
  <c r="Q103" i="19"/>
  <c r="Q110" i="19" s="1"/>
  <c r="AU110" i="19" s="1"/>
  <c r="X102" i="19"/>
  <c r="X117" i="19"/>
  <c r="X119" i="19" s="1"/>
  <c r="M127" i="19"/>
  <c r="O127" i="19"/>
  <c r="I109" i="19" l="1"/>
  <c r="AQ109" i="19" s="1"/>
  <c r="I106" i="19"/>
  <c r="I113" i="19"/>
  <c r="AQ113" i="19" s="1"/>
  <c r="I108" i="19"/>
  <c r="AQ108" i="19" s="1"/>
  <c r="I111" i="19"/>
  <c r="AQ111" i="19" s="1"/>
  <c r="AU127" i="19"/>
  <c r="X57" i="19"/>
  <c r="I107" i="19"/>
  <c r="AQ107" i="19" s="1"/>
  <c r="M112" i="19"/>
  <c r="I110" i="19"/>
  <c r="AQ110" i="19" s="1"/>
  <c r="M108" i="19"/>
  <c r="AS108" i="19" s="1"/>
  <c r="AJ44" i="19"/>
  <c r="AT127" i="19"/>
  <c r="W96" i="19"/>
  <c r="AX96" i="19" s="1"/>
  <c r="AK91" i="19"/>
  <c r="W94" i="19"/>
  <c r="AX94" i="19" s="1"/>
  <c r="W92" i="19"/>
  <c r="W97" i="19"/>
  <c r="AX97" i="19" s="1"/>
  <c r="W95" i="19"/>
  <c r="AX95" i="19" s="1"/>
  <c r="W93" i="19"/>
  <c r="AX93" i="19" s="1"/>
  <c r="AY109" i="19"/>
  <c r="U97" i="19"/>
  <c r="AW97" i="19" s="1"/>
  <c r="U94" i="19"/>
  <c r="AW94" i="19" s="1"/>
  <c r="U96" i="19"/>
  <c r="AW96" i="19" s="1"/>
  <c r="AJ91" i="19"/>
  <c r="U92" i="19"/>
  <c r="U95" i="19"/>
  <c r="AW95" i="19" s="1"/>
  <c r="U93" i="19"/>
  <c r="AW93" i="19" s="1"/>
  <c r="AQ112" i="19"/>
  <c r="X103" i="19"/>
  <c r="O84" i="19"/>
  <c r="O81" i="19"/>
  <c r="AG78" i="19"/>
  <c r="AT78" i="19" s="1"/>
  <c r="O83" i="19"/>
  <c r="O80" i="19"/>
  <c r="O82" i="19"/>
  <c r="O79" i="19"/>
  <c r="K109" i="19"/>
  <c r="AR109" i="19" s="1"/>
  <c r="AF44" i="19"/>
  <c r="Q84" i="19"/>
  <c r="Q81" i="19"/>
  <c r="AH78" i="19"/>
  <c r="AU78" i="19" s="1"/>
  <c r="Q82" i="19"/>
  <c r="Q79" i="19"/>
  <c r="Q80" i="19"/>
  <c r="Q83" i="19"/>
  <c r="X64" i="19"/>
  <c r="W88" i="19"/>
  <c r="W89" i="19"/>
  <c r="AV127" i="19"/>
  <c r="G85" i="19"/>
  <c r="AT112" i="19"/>
  <c r="K76" i="19"/>
  <c r="AE76" i="19" s="1"/>
  <c r="K73" i="19"/>
  <c r="K75" i="19"/>
  <c r="AE75" i="19" s="1"/>
  <c r="K58" i="19"/>
  <c r="K74" i="19"/>
  <c r="AE74" i="19" s="1"/>
  <c r="O61" i="19"/>
  <c r="AS112" i="19"/>
  <c r="K112" i="19"/>
  <c r="X112" i="19" s="1"/>
  <c r="E95" i="19"/>
  <c r="E97" i="19"/>
  <c r="E93" i="19"/>
  <c r="E94" i="19"/>
  <c r="AB91" i="19"/>
  <c r="E92" i="19"/>
  <c r="E96" i="19"/>
  <c r="Q111" i="19"/>
  <c r="AU111" i="19" s="1"/>
  <c r="AP106" i="19"/>
  <c r="AD44" i="19"/>
  <c r="I53" i="19"/>
  <c r="AY126" i="19"/>
  <c r="X122" i="19"/>
  <c r="AX122" i="19"/>
  <c r="AX125" i="19"/>
  <c r="X125" i="19"/>
  <c r="O134" i="19"/>
  <c r="AG134" i="19" s="1"/>
  <c r="AG73" i="19"/>
  <c r="O77" i="19"/>
  <c r="AP83" i="19"/>
  <c r="AP80" i="19"/>
  <c r="AP84" i="19"/>
  <c r="AP81" i="19"/>
  <c r="AX110" i="19"/>
  <c r="S84" i="19"/>
  <c r="S81" i="19"/>
  <c r="AI78" i="19"/>
  <c r="AV78" i="19" s="1"/>
  <c r="S82" i="19"/>
  <c r="S79" i="19"/>
  <c r="S80" i="19"/>
  <c r="S135" i="19" s="1"/>
  <c r="AI135" i="19" s="1"/>
  <c r="S83" i="19"/>
  <c r="G75" i="19"/>
  <c r="AC75" i="19" s="1"/>
  <c r="G76" i="19"/>
  <c r="AC76" i="19" s="1"/>
  <c r="G58" i="19"/>
  <c r="G73" i="19"/>
  <c r="G74" i="19"/>
  <c r="AC74" i="19" s="1"/>
  <c r="M53" i="19"/>
  <c r="AY125" i="19"/>
  <c r="G111" i="19"/>
  <c r="AP111" i="19" s="1"/>
  <c r="M84" i="19"/>
  <c r="M81" i="19"/>
  <c r="AF78" i="19"/>
  <c r="AS78" i="19" s="1"/>
  <c r="M83" i="19"/>
  <c r="M80" i="19"/>
  <c r="M79" i="19"/>
  <c r="M82" i="19"/>
  <c r="I83" i="19"/>
  <c r="I80" i="19"/>
  <c r="I84" i="19"/>
  <c r="I81" i="19"/>
  <c r="AD78" i="19"/>
  <c r="AQ78" i="19" s="1"/>
  <c r="I82" i="19"/>
  <c r="I79" i="19"/>
  <c r="I85" i="19" s="1"/>
  <c r="I61" i="19"/>
  <c r="AX108" i="19"/>
  <c r="Q108" i="19"/>
  <c r="AU108" i="19" s="1"/>
  <c r="Q106" i="19"/>
  <c r="AX111" i="19"/>
  <c r="AY122" i="19"/>
  <c r="I75" i="19"/>
  <c r="AD75" i="19" s="1"/>
  <c r="I76" i="19"/>
  <c r="AD76" i="19" s="1"/>
  <c r="I74" i="19"/>
  <c r="AD74" i="19" s="1"/>
  <c r="I73" i="19"/>
  <c r="I58" i="19"/>
  <c r="Q112" i="19"/>
  <c r="X121" i="19"/>
  <c r="AX121" i="19"/>
  <c r="B60" i="19"/>
  <c r="B61" i="19" s="1"/>
  <c r="E83" i="19"/>
  <c r="E80" i="19"/>
  <c r="E82" i="19"/>
  <c r="E79" i="19"/>
  <c r="AB78" i="19"/>
  <c r="AO78" i="19" s="1"/>
  <c r="E84" i="19"/>
  <c r="E81" i="19"/>
  <c r="AX113" i="19"/>
  <c r="U114" i="19"/>
  <c r="U131" i="19" s="1"/>
  <c r="AW106" i="19"/>
  <c r="AO127" i="19"/>
  <c r="AY121" i="19"/>
  <c r="G107" i="19"/>
  <c r="AP107" i="19" s="1"/>
  <c r="Q113" i="19"/>
  <c r="AU113" i="19" s="1"/>
  <c r="AQ127" i="19"/>
  <c r="AH44" i="19"/>
  <c r="AE44" i="19"/>
  <c r="K53" i="19"/>
  <c r="Q107" i="19"/>
  <c r="AU107" i="19" s="1"/>
  <c r="AB143" i="19"/>
  <c r="Y143" i="19"/>
  <c r="X124" i="19"/>
  <c r="AX124" i="19"/>
  <c r="AX106" i="19"/>
  <c r="W114" i="19"/>
  <c r="W131" i="19" s="1"/>
  <c r="AK131" i="19" s="1"/>
  <c r="S73" i="19"/>
  <c r="S58" i="19"/>
  <c r="S74" i="19"/>
  <c r="AI74" i="19" s="1"/>
  <c r="S76" i="19"/>
  <c r="AI76" i="19" s="1"/>
  <c r="S75" i="19"/>
  <c r="AI75" i="19" s="1"/>
  <c r="Q89" i="19"/>
  <c r="Q88" i="19"/>
  <c r="Q90" i="19" s="1"/>
  <c r="S114" i="19"/>
  <c r="S131" i="19" s="1"/>
  <c r="AI131" i="19" s="1"/>
  <c r="AV106" i="19"/>
  <c r="AV114" i="19" s="1"/>
  <c r="AY124" i="19"/>
  <c r="G110" i="19"/>
  <c r="AP110" i="19" s="1"/>
  <c r="AR127" i="19"/>
  <c r="Q53" i="19"/>
  <c r="G97" i="19"/>
  <c r="AP97" i="19" s="1"/>
  <c r="G95" i="19"/>
  <c r="AP95" i="19" s="1"/>
  <c r="G93" i="19"/>
  <c r="AP93" i="19" s="1"/>
  <c r="G92" i="19"/>
  <c r="G96" i="19"/>
  <c r="AP96" i="19" s="1"/>
  <c r="G94" i="19"/>
  <c r="AP94" i="19" s="1"/>
  <c r="AC91" i="19"/>
  <c r="Q61" i="19"/>
  <c r="AJ78" i="19"/>
  <c r="AW78" i="19" s="1"/>
  <c r="U82" i="19"/>
  <c r="U79" i="19"/>
  <c r="U84" i="19"/>
  <c r="U81" i="19"/>
  <c r="U80" i="19"/>
  <c r="U135" i="19" s="1"/>
  <c r="AJ135" i="19" s="1"/>
  <c r="U83" i="19"/>
  <c r="U144" i="19" s="1"/>
  <c r="AY110" i="19"/>
  <c r="AX123" i="19"/>
  <c r="AY123" i="19" s="1"/>
  <c r="X123" i="19"/>
  <c r="U89" i="19"/>
  <c r="U88" i="19"/>
  <c r="U90" i="19" s="1"/>
  <c r="AX109" i="19"/>
  <c r="X109" i="19"/>
  <c r="S61" i="19"/>
  <c r="AB44" i="19"/>
  <c r="AW112" i="19"/>
  <c r="Q134" i="19"/>
  <c r="AH134" i="19" s="1"/>
  <c r="Q77" i="19"/>
  <c r="AH73" i="19"/>
  <c r="G113" i="19"/>
  <c r="K110" i="19"/>
  <c r="AR110" i="19" s="1"/>
  <c r="AK73" i="19"/>
  <c r="W77" i="19"/>
  <c r="AD112" i="19"/>
  <c r="G144" i="19"/>
  <c r="AP112" i="19"/>
  <c r="AX107" i="19"/>
  <c r="O88" i="19"/>
  <c r="O89" i="19"/>
  <c r="M76" i="19"/>
  <c r="AF76" i="19" s="1"/>
  <c r="M75" i="19"/>
  <c r="AF75" i="19" s="1"/>
  <c r="M73" i="19"/>
  <c r="M74" i="19"/>
  <c r="AF74" i="19" s="1"/>
  <c r="M58" i="19"/>
  <c r="AG44" i="19"/>
  <c r="AK78" i="19"/>
  <c r="AX78" i="19" s="1"/>
  <c r="X60" i="19"/>
  <c r="AL78" i="19" s="1"/>
  <c r="W82" i="19"/>
  <c r="W79" i="19"/>
  <c r="W84" i="19"/>
  <c r="W81" i="19"/>
  <c r="W80" i="19"/>
  <c r="W135" i="19" s="1"/>
  <c r="AK135" i="19" s="1"/>
  <c r="W83" i="19"/>
  <c r="W144" i="19" s="1"/>
  <c r="AX126" i="19"/>
  <c r="X126" i="19"/>
  <c r="U77" i="19"/>
  <c r="U137" i="19" s="1"/>
  <c r="AJ73" i="19"/>
  <c r="U134" i="19"/>
  <c r="AJ134" i="19" s="1"/>
  <c r="AX112" i="19"/>
  <c r="X143" i="19"/>
  <c r="AL143" i="19" s="1"/>
  <c r="X44" i="19"/>
  <c r="AV112" i="19"/>
  <c r="AQ106" i="19"/>
  <c r="AP127" i="19"/>
  <c r="K106" i="19"/>
  <c r="M61" i="19"/>
  <c r="E74" i="19"/>
  <c r="E75" i="19"/>
  <c r="E76" i="19"/>
  <c r="E73" i="19"/>
  <c r="E58" i="19"/>
  <c r="B57" i="19"/>
  <c r="B58" i="19" s="1"/>
  <c r="K83" i="19"/>
  <c r="K80" i="19"/>
  <c r="K84" i="19"/>
  <c r="K81" i="19"/>
  <c r="AE78" i="19"/>
  <c r="AR78" i="19" s="1"/>
  <c r="K82" i="19"/>
  <c r="K79" i="19"/>
  <c r="K85" i="19" s="1"/>
  <c r="K61" i="19"/>
  <c r="Q109" i="19"/>
  <c r="AU109" i="19" s="1"/>
  <c r="AO106" i="19"/>
  <c r="E114" i="19"/>
  <c r="E131" i="19" s="1"/>
  <c r="AB131" i="19" s="1"/>
  <c r="AW127" i="19"/>
  <c r="AC44" i="19"/>
  <c r="AP82" i="19"/>
  <c r="O114" i="19"/>
  <c r="O131" i="19" s="1"/>
  <c r="AG131" i="19" s="1"/>
  <c r="AT106" i="19"/>
  <c r="AT114" i="19" s="1"/>
  <c r="M114" i="19"/>
  <c r="M131" i="19" s="1"/>
  <c r="AF131" i="19" s="1"/>
  <c r="AS106" i="19"/>
  <c r="AS114" i="19" l="1"/>
  <c r="AY107" i="19"/>
  <c r="X111" i="19"/>
  <c r="AY111" i="19"/>
  <c r="AP85" i="19"/>
  <c r="I114" i="19"/>
  <c r="I131" i="19" s="1"/>
  <c r="AD131" i="19" s="1"/>
  <c r="X61" i="19"/>
  <c r="AY108" i="19"/>
  <c r="AQ114" i="19"/>
  <c r="X113" i="19"/>
  <c r="X110" i="19"/>
  <c r="AJ144" i="19"/>
  <c r="U145" i="19"/>
  <c r="AK144" i="19"/>
  <c r="W145" i="19"/>
  <c r="AK145" i="19" s="1"/>
  <c r="AQ83" i="19"/>
  <c r="AQ80" i="19"/>
  <c r="AQ84" i="19"/>
  <c r="AQ81" i="19"/>
  <c r="AQ82" i="19"/>
  <c r="AQ79" i="19"/>
  <c r="Q114" i="19"/>
  <c r="Q131" i="19" s="1"/>
  <c r="AU106" i="19"/>
  <c r="AO97" i="19"/>
  <c r="X127" i="19"/>
  <c r="I135" i="19"/>
  <c r="AD135" i="19" s="1"/>
  <c r="X53" i="19"/>
  <c r="AO95" i="19"/>
  <c r="Q85" i="19"/>
  <c r="E135" i="19"/>
  <c r="K88" i="19"/>
  <c r="K89" i="19"/>
  <c r="M134" i="19"/>
  <c r="AF134" i="19" s="1"/>
  <c r="AF73" i="19"/>
  <c r="M77" i="19"/>
  <c r="AW114" i="19"/>
  <c r="K134" i="19"/>
  <c r="AE134" i="19" s="1"/>
  <c r="K77" i="19"/>
  <c r="AE73" i="19"/>
  <c r="M96" i="19"/>
  <c r="M93" i="19"/>
  <c r="AS93" i="19" s="1"/>
  <c r="M95" i="19"/>
  <c r="AS95" i="19" s="1"/>
  <c r="M97" i="19"/>
  <c r="AS97" i="19" s="1"/>
  <c r="M92" i="19"/>
  <c r="M94" i="19"/>
  <c r="AS94" i="19" s="1"/>
  <c r="AF91" i="19"/>
  <c r="Q135" i="19"/>
  <c r="AH135" i="19" s="1"/>
  <c r="W134" i="19"/>
  <c r="AK134" i="19" s="1"/>
  <c r="AU112" i="19"/>
  <c r="S85" i="19"/>
  <c r="W98" i="19"/>
  <c r="W136" i="19"/>
  <c r="AK136" i="19" s="1"/>
  <c r="AX92" i="19"/>
  <c r="E134" i="19"/>
  <c r="X73" i="19"/>
  <c r="E77" i="19"/>
  <c r="AB73" i="19"/>
  <c r="Q96" i="19"/>
  <c r="AU96" i="19" s="1"/>
  <c r="Q94" i="19"/>
  <c r="AU94" i="19" s="1"/>
  <c r="AH91" i="19"/>
  <c r="Q92" i="19"/>
  <c r="Q95" i="19"/>
  <c r="AU95" i="19" s="1"/>
  <c r="Q93" i="19"/>
  <c r="AU93" i="19" s="1"/>
  <c r="Q97" i="19"/>
  <c r="AU97" i="19" s="1"/>
  <c r="E136" i="19"/>
  <c r="AO92" i="19"/>
  <c r="E98" i="19"/>
  <c r="AO94" i="19"/>
  <c r="AB74" i="19"/>
  <c r="AL74" i="19" s="1"/>
  <c r="G135" i="19"/>
  <c r="AC135" i="19" s="1"/>
  <c r="AR83" i="19"/>
  <c r="AR85" i="19" s="1"/>
  <c r="AR80" i="19"/>
  <c r="AR84" i="19"/>
  <c r="AR81" i="19"/>
  <c r="AR82" i="19"/>
  <c r="AR79" i="19"/>
  <c r="AJ137" i="19"/>
  <c r="S96" i="19"/>
  <c r="S94" i="19"/>
  <c r="AV94" i="19" s="1"/>
  <c r="AI91" i="19"/>
  <c r="S92" i="19"/>
  <c r="S93" i="19"/>
  <c r="AV93" i="19" s="1"/>
  <c r="S97" i="19"/>
  <c r="AV97" i="19" s="1"/>
  <c r="S95" i="19"/>
  <c r="AV95" i="19" s="1"/>
  <c r="U85" i="19"/>
  <c r="X108" i="19"/>
  <c r="AU84" i="19"/>
  <c r="AU81" i="19"/>
  <c r="AU82" i="19"/>
  <c r="AU83" i="19"/>
  <c r="AU80" i="19"/>
  <c r="AU85" i="19" s="1"/>
  <c r="AU79" i="19"/>
  <c r="M88" i="19"/>
  <c r="M90" i="19" s="1"/>
  <c r="M89" i="19"/>
  <c r="X58" i="19"/>
  <c r="AB76" i="19"/>
  <c r="AL76" i="19" s="1"/>
  <c r="W137" i="19"/>
  <c r="AX127" i="19"/>
  <c r="X106" i="19"/>
  <c r="AO114" i="19"/>
  <c r="G136" i="19"/>
  <c r="AC136" i="19" s="1"/>
  <c r="AP92" i="19"/>
  <c r="G98" i="19"/>
  <c r="I88" i="19"/>
  <c r="I89" i="19"/>
  <c r="M85" i="19"/>
  <c r="AV84" i="19"/>
  <c r="AV81" i="19"/>
  <c r="AV82" i="19"/>
  <c r="AV79" i="19"/>
  <c r="AV83" i="19"/>
  <c r="AV80" i="19"/>
  <c r="AR112" i="19"/>
  <c r="O85" i="19"/>
  <c r="AC144" i="19"/>
  <c r="G145" i="19"/>
  <c r="G134" i="19"/>
  <c r="AC134" i="19" s="1"/>
  <c r="G77" i="19"/>
  <c r="AC73" i="19"/>
  <c r="AB75" i="19"/>
  <c r="AL75" i="19" s="1"/>
  <c r="S134" i="19"/>
  <c r="AI134" i="19" s="1"/>
  <c r="S77" i="19"/>
  <c r="AI73" i="19"/>
  <c r="AO93" i="19"/>
  <c r="O90" i="19"/>
  <c r="AY78" i="19"/>
  <c r="AO80" i="19"/>
  <c r="AO83" i="19"/>
  <c r="AO84" i="19"/>
  <c r="AO82" i="19"/>
  <c r="AO79" i="19"/>
  <c r="AO81" i="19"/>
  <c r="I134" i="19"/>
  <c r="AD134" i="19" s="1"/>
  <c r="I77" i="19"/>
  <c r="AD73" i="19"/>
  <c r="M135" i="19"/>
  <c r="AF135" i="19" s="1"/>
  <c r="G114" i="19"/>
  <c r="G131" i="19" s="1"/>
  <c r="U98" i="19"/>
  <c r="U136" i="19"/>
  <c r="AJ136" i="19" s="1"/>
  <c r="AW92" i="19"/>
  <c r="AT84" i="19"/>
  <c r="AT81" i="19"/>
  <c r="AT80" i="19"/>
  <c r="AT83" i="19"/>
  <c r="AT82" i="19"/>
  <c r="AT79" i="19"/>
  <c r="S88" i="19"/>
  <c r="S89" i="19"/>
  <c r="W85" i="19"/>
  <c r="AJ131" i="19"/>
  <c r="AX82" i="19"/>
  <c r="AX79" i="19"/>
  <c r="AX80" i="19"/>
  <c r="AX81" i="19"/>
  <c r="AX84" i="19"/>
  <c r="AX83" i="19"/>
  <c r="K135" i="19"/>
  <c r="AE135" i="19" s="1"/>
  <c r="AW79" i="19"/>
  <c r="AW82" i="19"/>
  <c r="AW81" i="19"/>
  <c r="AW83" i="19"/>
  <c r="AW80" i="19"/>
  <c r="AW84" i="19"/>
  <c r="AD113" i="19"/>
  <c r="AP113" i="19"/>
  <c r="AY113" i="19" s="1"/>
  <c r="E85" i="19"/>
  <c r="O135" i="19"/>
  <c r="AG135" i="19" s="1"/>
  <c r="AY127" i="19"/>
  <c r="G88" i="19"/>
  <c r="G89" i="19"/>
  <c r="K97" i="19"/>
  <c r="AR97" i="19" s="1"/>
  <c r="K95" i="19"/>
  <c r="AR95" i="19" s="1"/>
  <c r="K93" i="19"/>
  <c r="AR93" i="19" s="1"/>
  <c r="K92" i="19"/>
  <c r="K94" i="19"/>
  <c r="AR94" i="19" s="1"/>
  <c r="K96" i="19"/>
  <c r="AR96" i="19" s="1"/>
  <c r="AE91" i="19"/>
  <c r="AX114" i="19"/>
  <c r="AR106" i="19"/>
  <c r="AR114" i="19" s="1"/>
  <c r="K114" i="19"/>
  <c r="K131" i="19" s="1"/>
  <c r="X107" i="19"/>
  <c r="E88" i="19"/>
  <c r="E89" i="19"/>
  <c r="I97" i="19"/>
  <c r="AQ97" i="19" s="1"/>
  <c r="I95" i="19"/>
  <c r="AQ95" i="19" s="1"/>
  <c r="I93" i="19"/>
  <c r="AQ93" i="19" s="1"/>
  <c r="I92" i="19"/>
  <c r="AD91" i="19"/>
  <c r="I94" i="19"/>
  <c r="AQ94" i="19" s="1"/>
  <c r="I96" i="19"/>
  <c r="AS84" i="19"/>
  <c r="AS81" i="19"/>
  <c r="AS82" i="19"/>
  <c r="AS83" i="19"/>
  <c r="AS79" i="19"/>
  <c r="AS85" i="19" s="1"/>
  <c r="AS80" i="19"/>
  <c r="AO96" i="19"/>
  <c r="E144" i="19"/>
  <c r="O93" i="19"/>
  <c r="AT93" i="19" s="1"/>
  <c r="O96" i="19"/>
  <c r="O94" i="19"/>
  <c r="AT94" i="19" s="1"/>
  <c r="AG91" i="19"/>
  <c r="O97" i="19"/>
  <c r="AT97" i="19" s="1"/>
  <c r="O95" i="19"/>
  <c r="AT95" i="19" s="1"/>
  <c r="O92" i="19"/>
  <c r="W90" i="19"/>
  <c r="AQ85" i="19" l="1"/>
  <c r="AL91" i="19"/>
  <c r="AT85" i="19"/>
  <c r="AY79" i="19"/>
  <c r="AX85" i="19"/>
  <c r="AV85" i="19"/>
  <c r="AW85" i="19"/>
  <c r="Q137" i="19"/>
  <c r="AH137" i="19" s="1"/>
  <c r="O137" i="19"/>
  <c r="G90" i="19"/>
  <c r="AY112" i="19"/>
  <c r="M137" i="19"/>
  <c r="AP114" i="19"/>
  <c r="Y107" i="19"/>
  <c r="X114" i="19"/>
  <c r="AY95" i="19"/>
  <c r="AT96" i="19"/>
  <c r="O144" i="19"/>
  <c r="AQ96" i="19"/>
  <c r="I144" i="19"/>
  <c r="AE131" i="19"/>
  <c r="AY93" i="19"/>
  <c r="G146" i="19"/>
  <c r="AC146" i="19" s="1"/>
  <c r="AC145" i="19"/>
  <c r="S98" i="19"/>
  <c r="AV92" i="19"/>
  <c r="S136" i="19"/>
  <c r="AI136" i="19" s="1"/>
  <c r="AV96" i="19"/>
  <c r="S144" i="19"/>
  <c r="X144" i="19"/>
  <c r="AW98" i="19"/>
  <c r="AY83" i="19"/>
  <c r="AC132" i="19"/>
  <c r="D466" i="1" s="1"/>
  <c r="AP98" i="19"/>
  <c r="AY94" i="19"/>
  <c r="AK137" i="19"/>
  <c r="AF137" i="19"/>
  <c r="AY84" i="19"/>
  <c r="AC131" i="19"/>
  <c r="AY80" i="19"/>
  <c r="AL73" i="19"/>
  <c r="AY97" i="19"/>
  <c r="Q136" i="19"/>
  <c r="AH136" i="19" s="1"/>
  <c r="AU92" i="19"/>
  <c r="Q98" i="19"/>
  <c r="O136" i="19"/>
  <c r="AG136" i="19" s="1"/>
  <c r="AT92" i="19"/>
  <c r="O98" i="19"/>
  <c r="S90" i="19"/>
  <c r="S137" i="19" s="1"/>
  <c r="AO85" i="19"/>
  <c r="AO98" i="19"/>
  <c r="E137" i="19"/>
  <c r="AS96" i="19"/>
  <c r="M144" i="19"/>
  <c r="AY81" i="19"/>
  <c r="AY85" i="19" s="1"/>
  <c r="I90" i="19"/>
  <c r="I137" i="19" s="1"/>
  <c r="E90" i="19"/>
  <c r="K144" i="19"/>
  <c r="Q144" i="19"/>
  <c r="K90" i="19"/>
  <c r="K137" i="19" s="1"/>
  <c r="AU114" i="19"/>
  <c r="U146" i="19"/>
  <c r="AJ145" i="19"/>
  <c r="AX98" i="19"/>
  <c r="AB144" i="19"/>
  <c r="E145" i="19"/>
  <c r="AY82" i="19"/>
  <c r="M136" i="19"/>
  <c r="AF136" i="19" s="1"/>
  <c r="M98" i="19"/>
  <c r="AS92" i="19"/>
  <c r="AB135" i="19"/>
  <c r="X135" i="19"/>
  <c r="AL135" i="19" s="1"/>
  <c r="G137" i="19"/>
  <c r="AH131" i="19"/>
  <c r="I136" i="19"/>
  <c r="AD136" i="19" s="1"/>
  <c r="AQ92" i="19"/>
  <c r="I98" i="19"/>
  <c r="K136" i="19"/>
  <c r="AE136" i="19" s="1"/>
  <c r="AR92" i="19"/>
  <c r="K98" i="19"/>
  <c r="AY106" i="19"/>
  <c r="AY114" i="19" s="1"/>
  <c r="AB136" i="19"/>
  <c r="AB134" i="19"/>
  <c r="X134" i="19"/>
  <c r="AG137" i="19" l="1"/>
  <c r="AY96" i="19"/>
  <c r="AY92" i="19"/>
  <c r="AI137" i="19"/>
  <c r="AE137" i="19"/>
  <c r="AR98" i="19"/>
  <c r="X136" i="19"/>
  <c r="AL136" i="19" s="1"/>
  <c r="AC137" i="19"/>
  <c r="AL144" i="19"/>
  <c r="M478" i="1" s="1"/>
  <c r="X145" i="19"/>
  <c r="AD137" i="19"/>
  <c r="AF144" i="19"/>
  <c r="M145" i="19"/>
  <c r="AJ132" i="19"/>
  <c r="K466" i="1" s="1"/>
  <c r="AN135" i="19"/>
  <c r="AM135" i="19"/>
  <c r="AQ98" i="19"/>
  <c r="AH144" i="19"/>
  <c r="Q145" i="19"/>
  <c r="AD144" i="19"/>
  <c r="I145" i="19"/>
  <c r="Z107" i="19"/>
  <c r="AT98" i="19"/>
  <c r="X131" i="19"/>
  <c r="Y114" i="19"/>
  <c r="AS98" i="19"/>
  <c r="AB132" i="19"/>
  <c r="C466" i="1" s="1"/>
  <c r="AU98" i="19"/>
  <c r="AG144" i="19"/>
  <c r="O145" i="19"/>
  <c r="AE144" i="19"/>
  <c r="K145" i="19"/>
  <c r="AK132" i="19"/>
  <c r="L466" i="1" s="1"/>
  <c r="AI144" i="19"/>
  <c r="S145" i="19"/>
  <c r="AB137" i="19"/>
  <c r="X137" i="19"/>
  <c r="Y135" i="19"/>
  <c r="AL134" i="19"/>
  <c r="AB145" i="19"/>
  <c r="E146" i="19"/>
  <c r="AB146" i="19" s="1"/>
  <c r="AL132" i="19"/>
  <c r="M466" i="1" s="1"/>
  <c r="AV98" i="19"/>
  <c r="AY98" i="19" l="1"/>
  <c r="AH132" i="19"/>
  <c r="I466" i="1" s="1"/>
  <c r="AE132" i="19"/>
  <c r="F466" i="1" s="1"/>
  <c r="AF132" i="19"/>
  <c r="G466" i="1" s="1"/>
  <c r="AE145" i="19"/>
  <c r="K146" i="19"/>
  <c r="AE146" i="19" s="1"/>
  <c r="AD132" i="19"/>
  <c r="E466" i="1" s="1"/>
  <c r="Q146" i="19"/>
  <c r="AH146" i="19" s="1"/>
  <c r="AH145" i="19"/>
  <c r="X146" i="19"/>
  <c r="AL146" i="19" s="1"/>
  <c r="M480" i="1" s="1"/>
  <c r="AL145" i="19"/>
  <c r="M479" i="1" s="1"/>
  <c r="AG132" i="19"/>
  <c r="H466" i="1" s="1"/>
  <c r="AF145" i="19"/>
  <c r="M146" i="19"/>
  <c r="AF146" i="19" s="1"/>
  <c r="AI132" i="19"/>
  <c r="J466" i="1" s="1"/>
  <c r="S146" i="19"/>
  <c r="AI146" i="19" s="1"/>
  <c r="AI145" i="19"/>
  <c r="AL131" i="19"/>
  <c r="AD145" i="19"/>
  <c r="I146" i="19"/>
  <c r="AD146" i="19" s="1"/>
  <c r="Z137" i="19"/>
  <c r="AL137" i="19"/>
  <c r="O146" i="19"/>
  <c r="AG146" i="19" s="1"/>
  <c r="AG145" i="19"/>
  <c r="AN145" i="19" l="1"/>
  <c r="AM145" i="19"/>
  <c r="AM147" i="19" l="1"/>
  <c r="N479" i="1"/>
  <c r="AN147" i="19"/>
  <c r="O481" i="1" s="1"/>
  <c r="O479" i="1"/>
  <c r="AK146" i="18"/>
  <c r="AJ146" i="18"/>
  <c r="X140" i="18"/>
  <c r="V127" i="18"/>
  <c r="T127" i="18"/>
  <c r="R127" i="18"/>
  <c r="P127" i="18"/>
  <c r="N127" i="18"/>
  <c r="L127" i="18"/>
  <c r="J127" i="18"/>
  <c r="H127" i="18"/>
  <c r="F127" i="18"/>
  <c r="D127" i="18"/>
  <c r="AK126" i="18"/>
  <c r="AJ126" i="18"/>
  <c r="AI126" i="18"/>
  <c r="AH126" i="18"/>
  <c r="AG126" i="18"/>
  <c r="AF126" i="18"/>
  <c r="AE126" i="18"/>
  <c r="AD126" i="18"/>
  <c r="AC126" i="18"/>
  <c r="AB126" i="18"/>
  <c r="AK125" i="18"/>
  <c r="AJ125" i="18"/>
  <c r="AI125" i="18"/>
  <c r="AH125" i="18"/>
  <c r="AG125" i="18"/>
  <c r="AF125" i="18"/>
  <c r="AE125" i="18"/>
  <c r="AD125" i="18"/>
  <c r="AC125" i="18"/>
  <c r="AB125" i="18"/>
  <c r="AK124" i="18"/>
  <c r="AJ124" i="18"/>
  <c r="AI124" i="18"/>
  <c r="AH124" i="18"/>
  <c r="AG124" i="18"/>
  <c r="AF124" i="18"/>
  <c r="AE124" i="18"/>
  <c r="AD124" i="18"/>
  <c r="AC124" i="18"/>
  <c r="AB124" i="18"/>
  <c r="AK123" i="18"/>
  <c r="AJ123" i="18"/>
  <c r="AI123" i="18"/>
  <c r="AI127" i="18" s="1"/>
  <c r="AH123" i="18"/>
  <c r="AG123" i="18"/>
  <c r="AF123" i="18"/>
  <c r="AE123" i="18"/>
  <c r="AD123" i="18"/>
  <c r="AC123" i="18"/>
  <c r="AB123" i="18"/>
  <c r="AK122" i="18"/>
  <c r="AJ122" i="18"/>
  <c r="AI122" i="18"/>
  <c r="AH122" i="18"/>
  <c r="AG122" i="18"/>
  <c r="AF122" i="18"/>
  <c r="AE122" i="18"/>
  <c r="AD122" i="18"/>
  <c r="AC122" i="18"/>
  <c r="AB122" i="18"/>
  <c r="AK121" i="18"/>
  <c r="AK127" i="18" s="1"/>
  <c r="AJ121" i="18"/>
  <c r="AJ127" i="18" s="1"/>
  <c r="AI121" i="18"/>
  <c r="AH121" i="18"/>
  <c r="AG121" i="18"/>
  <c r="AF121" i="18"/>
  <c r="AE121" i="18"/>
  <c r="AD121" i="18"/>
  <c r="AC121" i="18"/>
  <c r="AB121" i="18"/>
  <c r="V119" i="18"/>
  <c r="T119" i="18"/>
  <c r="R119" i="18"/>
  <c r="P119" i="18"/>
  <c r="N119" i="18"/>
  <c r="L119" i="18"/>
  <c r="J119" i="18"/>
  <c r="H119" i="18"/>
  <c r="F119" i="18"/>
  <c r="D119" i="18"/>
  <c r="V114" i="18"/>
  <c r="T114" i="18"/>
  <c r="R114" i="18"/>
  <c r="P114" i="18"/>
  <c r="N114" i="18"/>
  <c r="L114" i="18"/>
  <c r="J114" i="18"/>
  <c r="H114" i="18"/>
  <c r="F114" i="18"/>
  <c r="D114" i="18"/>
  <c r="AK113" i="18"/>
  <c r="AJ113" i="18"/>
  <c r="AI113" i="18"/>
  <c r="AH113" i="18"/>
  <c r="AG113" i="18"/>
  <c r="AF113" i="18"/>
  <c r="AE113" i="18"/>
  <c r="AD113" i="18"/>
  <c r="AC113" i="18"/>
  <c r="AB113" i="18"/>
  <c r="AK112" i="18"/>
  <c r="AJ112" i="18"/>
  <c r="AI112" i="18"/>
  <c r="AH112" i="18"/>
  <c r="AG112" i="18"/>
  <c r="AF112" i="18"/>
  <c r="AE112" i="18"/>
  <c r="AD112" i="18"/>
  <c r="AC112" i="18"/>
  <c r="AB112" i="18"/>
  <c r="AK111" i="18"/>
  <c r="AJ111" i="18"/>
  <c r="AI111" i="18"/>
  <c r="AH111" i="18"/>
  <c r="AG111" i="18"/>
  <c r="AF111" i="18"/>
  <c r="AE111" i="18"/>
  <c r="AD111" i="18"/>
  <c r="AC111" i="18"/>
  <c r="AB111" i="18"/>
  <c r="AK110" i="18"/>
  <c r="AJ110" i="18"/>
  <c r="AI110" i="18"/>
  <c r="AH110" i="18"/>
  <c r="AG110" i="18"/>
  <c r="AF110" i="18"/>
  <c r="AE110" i="18"/>
  <c r="AD110" i="18"/>
  <c r="AC110" i="18"/>
  <c r="AB110" i="18"/>
  <c r="AK109" i="18"/>
  <c r="AJ109" i="18"/>
  <c r="AI109" i="18"/>
  <c r="AH109" i="18"/>
  <c r="AG109" i="18"/>
  <c r="AF109" i="18"/>
  <c r="AE109" i="18"/>
  <c r="AD109" i="18"/>
  <c r="AC109" i="18"/>
  <c r="AB109" i="18"/>
  <c r="AK108" i="18"/>
  <c r="AJ108" i="18"/>
  <c r="AI108" i="18"/>
  <c r="AH108" i="18"/>
  <c r="AG108" i="18"/>
  <c r="AF108" i="18"/>
  <c r="AE108" i="18"/>
  <c r="AD108" i="18"/>
  <c r="AC108" i="18"/>
  <c r="AB108" i="18"/>
  <c r="AK107" i="18"/>
  <c r="AJ107" i="18"/>
  <c r="AI107" i="18"/>
  <c r="AH107" i="18"/>
  <c r="AG107" i="18"/>
  <c r="AF107" i="18"/>
  <c r="AE107" i="18"/>
  <c r="AD107" i="18"/>
  <c r="AC107" i="18"/>
  <c r="AB107" i="18"/>
  <c r="AK106" i="18"/>
  <c r="AJ106" i="18"/>
  <c r="AI106" i="18"/>
  <c r="AH106" i="18"/>
  <c r="AG106" i="18"/>
  <c r="AF106" i="18"/>
  <c r="AE106" i="18"/>
  <c r="AD106" i="18"/>
  <c r="AC106" i="18"/>
  <c r="AB106" i="18"/>
  <c r="V103" i="18"/>
  <c r="AK103" i="18" s="1"/>
  <c r="T103" i="18"/>
  <c r="AJ103" i="18" s="1"/>
  <c r="R103" i="18"/>
  <c r="AI103" i="18" s="1"/>
  <c r="P103" i="18"/>
  <c r="AH103" i="18" s="1"/>
  <c r="N103" i="18"/>
  <c r="AG103" i="18" s="1"/>
  <c r="L103" i="18"/>
  <c r="AF103" i="18" s="1"/>
  <c r="J103" i="18"/>
  <c r="H103" i="18"/>
  <c r="AE103" i="18" s="1"/>
  <c r="F103" i="18"/>
  <c r="AC103" i="18" s="1"/>
  <c r="D103" i="18"/>
  <c r="AB103" i="18" s="1"/>
  <c r="AK102" i="18"/>
  <c r="AJ102" i="18"/>
  <c r="AI102" i="18"/>
  <c r="AH102" i="18"/>
  <c r="AG102" i="18"/>
  <c r="AF102" i="18"/>
  <c r="AE102" i="18"/>
  <c r="AD102" i="18"/>
  <c r="AC102" i="18"/>
  <c r="AB102" i="18"/>
  <c r="AK101" i="18"/>
  <c r="AJ101" i="18"/>
  <c r="AI101" i="18"/>
  <c r="AH101" i="18"/>
  <c r="AG101" i="18"/>
  <c r="AF101" i="18"/>
  <c r="AE101" i="18"/>
  <c r="AD101" i="18"/>
  <c r="AC101" i="18"/>
  <c r="AB101" i="18"/>
  <c r="AF98" i="18"/>
  <c r="V98" i="18"/>
  <c r="AK98" i="18" s="1"/>
  <c r="T98" i="18"/>
  <c r="AJ98" i="18" s="1"/>
  <c r="R98" i="18"/>
  <c r="AI98" i="18" s="1"/>
  <c r="P98" i="18"/>
  <c r="AH98" i="18" s="1"/>
  <c r="N98" i="18"/>
  <c r="AG98" i="18" s="1"/>
  <c r="L98" i="18"/>
  <c r="J98" i="18"/>
  <c r="H98" i="18"/>
  <c r="AE98" i="18" s="1"/>
  <c r="F98" i="18"/>
  <c r="AC98" i="18" s="1"/>
  <c r="D98" i="18"/>
  <c r="AB98" i="18" s="1"/>
  <c r="AK97" i="18"/>
  <c r="AJ97" i="18"/>
  <c r="AI97" i="18"/>
  <c r="AH97" i="18"/>
  <c r="AG97" i="18"/>
  <c r="AF97" i="18"/>
  <c r="AE97" i="18"/>
  <c r="AD97" i="18"/>
  <c r="AC97" i="18"/>
  <c r="AB97" i="18"/>
  <c r="AK96" i="18"/>
  <c r="AJ96" i="18"/>
  <c r="AI96" i="18"/>
  <c r="AH96" i="18"/>
  <c r="AG96" i="18"/>
  <c r="AF96" i="18"/>
  <c r="AE96" i="18"/>
  <c r="AD96" i="18"/>
  <c r="AC96" i="18"/>
  <c r="AB96" i="18"/>
  <c r="AK95" i="18"/>
  <c r="AJ95" i="18"/>
  <c r="AI95" i="18"/>
  <c r="AH95" i="18"/>
  <c r="AG95" i="18"/>
  <c r="AF95" i="18"/>
  <c r="AE95" i="18"/>
  <c r="AD95" i="18"/>
  <c r="AC95" i="18"/>
  <c r="AB95" i="18"/>
  <c r="AK94" i="18"/>
  <c r="AJ94" i="18"/>
  <c r="AI94" i="18"/>
  <c r="AH94" i="18"/>
  <c r="AG94" i="18"/>
  <c r="AF94" i="18"/>
  <c r="AE94" i="18"/>
  <c r="AD94" i="18"/>
  <c r="AC94" i="18"/>
  <c r="AB94" i="18"/>
  <c r="AK93" i="18"/>
  <c r="AJ93" i="18"/>
  <c r="AI93" i="18"/>
  <c r="AH93" i="18"/>
  <c r="AG93" i="18"/>
  <c r="AF93" i="18"/>
  <c r="AE93" i="18"/>
  <c r="AD93" i="18"/>
  <c r="AC93" i="18"/>
  <c r="AB93" i="18"/>
  <c r="AK92" i="18"/>
  <c r="AJ92" i="18"/>
  <c r="AI92" i="18"/>
  <c r="AH92" i="18"/>
  <c r="AG92" i="18"/>
  <c r="AF92" i="18"/>
  <c r="AE92" i="18"/>
  <c r="AD92" i="18"/>
  <c r="AC92" i="18"/>
  <c r="AB92" i="18"/>
  <c r="V90" i="18"/>
  <c r="T90" i="18"/>
  <c r="R90" i="18"/>
  <c r="P90" i="18"/>
  <c r="N90" i="18"/>
  <c r="L90" i="18"/>
  <c r="J90" i="18"/>
  <c r="H90" i="18"/>
  <c r="F90" i="18"/>
  <c r="D90" i="18"/>
  <c r="AE85" i="18"/>
  <c r="V85" i="18"/>
  <c r="T85" i="18"/>
  <c r="R85" i="18"/>
  <c r="P85" i="18"/>
  <c r="N85" i="18"/>
  <c r="L85" i="18"/>
  <c r="J85" i="18"/>
  <c r="H85" i="18"/>
  <c r="F85" i="18"/>
  <c r="D85" i="18"/>
  <c r="AK84" i="18"/>
  <c r="AJ84" i="18"/>
  <c r="AI84" i="18"/>
  <c r="AH84" i="18"/>
  <c r="AG84" i="18"/>
  <c r="AF84" i="18"/>
  <c r="AE84" i="18"/>
  <c r="AD84" i="18"/>
  <c r="AC84" i="18"/>
  <c r="AB84" i="18"/>
  <c r="AK83" i="18"/>
  <c r="AJ83" i="18"/>
  <c r="AI83" i="18"/>
  <c r="AH83" i="18"/>
  <c r="AG83" i="18"/>
  <c r="AF83" i="18"/>
  <c r="AE83" i="18"/>
  <c r="AD83" i="18"/>
  <c r="AC83" i="18"/>
  <c r="AB83" i="18"/>
  <c r="AK82" i="18"/>
  <c r="AJ82" i="18"/>
  <c r="AI82" i="18"/>
  <c r="AH82" i="18"/>
  <c r="AG82" i="18"/>
  <c r="AF82" i="18"/>
  <c r="AE82" i="18"/>
  <c r="AD82" i="18"/>
  <c r="AC82" i="18"/>
  <c r="AB82" i="18"/>
  <c r="AK81" i="18"/>
  <c r="AJ81" i="18"/>
  <c r="AI81" i="18"/>
  <c r="AH81" i="18"/>
  <c r="AG81" i="18"/>
  <c r="AF81" i="18"/>
  <c r="AE81" i="18"/>
  <c r="AD81" i="18"/>
  <c r="AC81" i="18"/>
  <c r="AB81" i="18"/>
  <c r="AK80" i="18"/>
  <c r="AJ80" i="18"/>
  <c r="AI80" i="18"/>
  <c r="AH80" i="18"/>
  <c r="AG80" i="18"/>
  <c r="AF80" i="18"/>
  <c r="AE80" i="18"/>
  <c r="AD80" i="18"/>
  <c r="AC80" i="18"/>
  <c r="AB80" i="18"/>
  <c r="AK79" i="18"/>
  <c r="AK85" i="18" s="1"/>
  <c r="AJ79" i="18"/>
  <c r="AI79" i="18"/>
  <c r="AH79" i="18"/>
  <c r="AG79" i="18"/>
  <c r="AG85" i="18" s="1"/>
  <c r="AF79" i="18"/>
  <c r="AF85" i="18" s="1"/>
  <c r="AE79" i="18"/>
  <c r="AD79" i="18"/>
  <c r="AC79" i="18"/>
  <c r="AC85" i="18" s="1"/>
  <c r="AB79" i="18"/>
  <c r="V77" i="18"/>
  <c r="T77" i="18"/>
  <c r="R77" i="18"/>
  <c r="P77" i="18"/>
  <c r="N77" i="18"/>
  <c r="L77" i="18"/>
  <c r="J77" i="18"/>
  <c r="H77" i="18"/>
  <c r="F77" i="18"/>
  <c r="D77" i="18"/>
  <c r="M62" i="18"/>
  <c r="W52" i="18"/>
  <c r="X52" i="18" s="1"/>
  <c r="U52" i="18"/>
  <c r="AJ52" i="18" s="1"/>
  <c r="S52" i="18"/>
  <c r="AI52" i="18" s="1"/>
  <c r="Q52" i="18"/>
  <c r="AH52" i="18" s="1"/>
  <c r="O52" i="18"/>
  <c r="AG52" i="18" s="1"/>
  <c r="M52" i="18"/>
  <c r="AF52" i="18" s="1"/>
  <c r="K52" i="18"/>
  <c r="AE52" i="18" s="1"/>
  <c r="I52" i="18"/>
  <c r="AD52" i="18" s="1"/>
  <c r="G52" i="18"/>
  <c r="AC52" i="18" s="1"/>
  <c r="E52" i="18"/>
  <c r="AB52" i="18" s="1"/>
  <c r="AG51" i="18"/>
  <c r="AF51" i="18"/>
  <c r="W51" i="18"/>
  <c r="U51" i="18"/>
  <c r="AJ51" i="18" s="1"/>
  <c r="S51" i="18"/>
  <c r="AI51" i="18" s="1"/>
  <c r="Q51" i="18"/>
  <c r="AH51" i="18" s="1"/>
  <c r="O51" i="18"/>
  <c r="M51" i="18"/>
  <c r="K51" i="18"/>
  <c r="AE51" i="18" s="1"/>
  <c r="I51" i="18"/>
  <c r="AD51" i="18" s="1"/>
  <c r="G51" i="18"/>
  <c r="AC51" i="18" s="1"/>
  <c r="E51" i="18"/>
  <c r="AB51" i="18" s="1"/>
  <c r="W50" i="18"/>
  <c r="AK50" i="18" s="1"/>
  <c r="AB49" i="18"/>
  <c r="W49" i="18"/>
  <c r="AK49" i="18" s="1"/>
  <c r="U49" i="18"/>
  <c r="AJ49" i="18" s="1"/>
  <c r="S49" i="18"/>
  <c r="AI49" i="18" s="1"/>
  <c r="Q49" i="18"/>
  <c r="AH49" i="18" s="1"/>
  <c r="O49" i="18"/>
  <c r="AG49" i="18" s="1"/>
  <c r="M49" i="18"/>
  <c r="AF49" i="18" s="1"/>
  <c r="K49" i="18"/>
  <c r="AE49" i="18" s="1"/>
  <c r="I49" i="18"/>
  <c r="AD49" i="18" s="1"/>
  <c r="G49" i="18"/>
  <c r="AC49" i="18" s="1"/>
  <c r="E49" i="18"/>
  <c r="AJ48" i="18"/>
  <c r="AF48" i="18"/>
  <c r="W48" i="18"/>
  <c r="AK48" i="18" s="1"/>
  <c r="U48" i="18"/>
  <c r="S48" i="18"/>
  <c r="AI48" i="18" s="1"/>
  <c r="Q48" i="18"/>
  <c r="AH48" i="18" s="1"/>
  <c r="O48" i="18"/>
  <c r="AG48" i="18" s="1"/>
  <c r="M48" i="18"/>
  <c r="K48" i="18"/>
  <c r="AE48" i="18" s="1"/>
  <c r="I48" i="18"/>
  <c r="AD48" i="18" s="1"/>
  <c r="G48" i="18"/>
  <c r="AC48" i="18" s="1"/>
  <c r="E48" i="18"/>
  <c r="AB48" i="18" s="1"/>
  <c r="AD46" i="18"/>
  <c r="AB46" i="18"/>
  <c r="W46" i="18"/>
  <c r="AK46" i="18" s="1"/>
  <c r="U46" i="18"/>
  <c r="AJ46" i="18" s="1"/>
  <c r="S46" i="18"/>
  <c r="AI46" i="18" s="1"/>
  <c r="Q46" i="18"/>
  <c r="O46" i="18"/>
  <c r="AG46" i="18" s="1"/>
  <c r="M46" i="18"/>
  <c r="AF46" i="18" s="1"/>
  <c r="K46" i="18"/>
  <c r="AE46" i="18" s="1"/>
  <c r="I46" i="18"/>
  <c r="G46" i="18"/>
  <c r="AC46" i="18" s="1"/>
  <c r="E46" i="18"/>
  <c r="AK45" i="18"/>
  <c r="AH45" i="18"/>
  <c r="AG45" i="18"/>
  <c r="AE45" i="18"/>
  <c r="W45" i="18"/>
  <c r="U45" i="18"/>
  <c r="AJ45" i="18" s="1"/>
  <c r="S45" i="18"/>
  <c r="AI45" i="18" s="1"/>
  <c r="Q45" i="18"/>
  <c r="O45" i="18"/>
  <c r="M45" i="18"/>
  <c r="AF45" i="18" s="1"/>
  <c r="K45" i="18"/>
  <c r="I45" i="18"/>
  <c r="AD45" i="18" s="1"/>
  <c r="G45" i="18"/>
  <c r="E45" i="18"/>
  <c r="AF43" i="18"/>
  <c r="AE43" i="18"/>
  <c r="W43" i="18"/>
  <c r="U43" i="18"/>
  <c r="AJ43" i="18" s="1"/>
  <c r="S43" i="18"/>
  <c r="Q43" i="18"/>
  <c r="AH43" i="18" s="1"/>
  <c r="O43" i="18"/>
  <c r="AG43" i="18" s="1"/>
  <c r="M43" i="18"/>
  <c r="K43" i="18"/>
  <c r="I43" i="18"/>
  <c r="G43" i="18"/>
  <c r="AC43" i="18" s="1"/>
  <c r="E43" i="18"/>
  <c r="AB43" i="18" s="1"/>
  <c r="AK41" i="18"/>
  <c r="AJ41" i="18"/>
  <c r="AE41" i="18"/>
  <c r="W41" i="18"/>
  <c r="U41" i="18"/>
  <c r="S41" i="18"/>
  <c r="S56" i="18" s="1"/>
  <c r="Q41" i="18"/>
  <c r="O41" i="18"/>
  <c r="O56" i="18" s="1"/>
  <c r="M41" i="18"/>
  <c r="M44" i="18" s="1"/>
  <c r="AF44" i="18" s="1"/>
  <c r="K41" i="18"/>
  <c r="K56" i="18" s="1"/>
  <c r="I41" i="18"/>
  <c r="G41" i="18"/>
  <c r="E41" i="18"/>
  <c r="AF40" i="18"/>
  <c r="AB40" i="18"/>
  <c r="W40" i="18"/>
  <c r="U40" i="18"/>
  <c r="S40" i="18"/>
  <c r="Q40" i="18"/>
  <c r="AH40" i="18" s="1"/>
  <c r="O40" i="18"/>
  <c r="M40" i="18"/>
  <c r="K40" i="18"/>
  <c r="AE40" i="18" s="1"/>
  <c r="I40" i="18"/>
  <c r="AD40" i="18" s="1"/>
  <c r="G40" i="18"/>
  <c r="G62" i="18" s="1"/>
  <c r="E40" i="18"/>
  <c r="AJ39" i="18"/>
  <c r="AI39" i="18"/>
  <c r="AF39" i="18"/>
  <c r="W39" i="18"/>
  <c r="W63" i="18" s="1"/>
  <c r="U39" i="18"/>
  <c r="S39" i="18"/>
  <c r="Q39" i="18"/>
  <c r="AH39" i="18" s="1"/>
  <c r="O39" i="18"/>
  <c r="M39" i="18"/>
  <c r="K39" i="18"/>
  <c r="I39" i="18"/>
  <c r="AD39" i="18" s="1"/>
  <c r="G39" i="18"/>
  <c r="AC39" i="18" s="1"/>
  <c r="E39" i="18"/>
  <c r="AB39" i="18" s="1"/>
  <c r="AJ37" i="18"/>
  <c r="W37" i="18"/>
  <c r="U37" i="18"/>
  <c r="S37" i="18"/>
  <c r="AI37" i="18" s="1"/>
  <c r="Q37" i="18"/>
  <c r="AH37" i="18" s="1"/>
  <c r="O37" i="18"/>
  <c r="AG37" i="18" s="1"/>
  <c r="M37" i="18"/>
  <c r="AF37" i="18" s="1"/>
  <c r="K37" i="18"/>
  <c r="I37" i="18"/>
  <c r="G37" i="18"/>
  <c r="AC37" i="18" s="1"/>
  <c r="E37" i="18"/>
  <c r="AB37" i="18" s="1"/>
  <c r="W34" i="18"/>
  <c r="AK34" i="18" s="1"/>
  <c r="U34" i="18"/>
  <c r="S34" i="18"/>
  <c r="Q34" i="18"/>
  <c r="O34" i="18"/>
  <c r="AG34" i="18" s="1"/>
  <c r="M34" i="18"/>
  <c r="K34" i="18"/>
  <c r="AE34" i="18" s="1"/>
  <c r="I34" i="18"/>
  <c r="AD34" i="18" s="1"/>
  <c r="G34" i="18"/>
  <c r="AC34" i="18" s="1"/>
  <c r="E34" i="18"/>
  <c r="AB34" i="18" s="1"/>
  <c r="P29" i="18"/>
  <c r="O29" i="18"/>
  <c r="P28" i="18"/>
  <c r="O28" i="18"/>
  <c r="M27" i="18"/>
  <c r="U50" i="18" s="1"/>
  <c r="AJ50" i="18" s="1"/>
  <c r="L27" i="18"/>
  <c r="S50" i="18" s="1"/>
  <c r="AI50" i="18" s="1"/>
  <c r="K27" i="18"/>
  <c r="Q50" i="18" s="1"/>
  <c r="AH50" i="18" s="1"/>
  <c r="J27" i="18"/>
  <c r="O50" i="18" s="1"/>
  <c r="AG50" i="18" s="1"/>
  <c r="I27" i="18"/>
  <c r="M50" i="18" s="1"/>
  <c r="AF50" i="18" s="1"/>
  <c r="H27" i="18"/>
  <c r="K50" i="18" s="1"/>
  <c r="AE50" i="18" s="1"/>
  <c r="G27" i="18"/>
  <c r="I50" i="18" s="1"/>
  <c r="AD50" i="18" s="1"/>
  <c r="F27" i="18"/>
  <c r="G50" i="18" s="1"/>
  <c r="AC50" i="18" s="1"/>
  <c r="E27" i="18"/>
  <c r="E50" i="18" s="1"/>
  <c r="AB50" i="18" s="1"/>
  <c r="P26" i="18"/>
  <c r="O26" i="18"/>
  <c r="O24" i="18" s="1"/>
  <c r="X47" i="18" s="1"/>
  <c r="P25" i="18"/>
  <c r="O25" i="18"/>
  <c r="N24" i="18"/>
  <c r="W47" i="18" s="1"/>
  <c r="AK47" i="18" s="1"/>
  <c r="M24" i="18"/>
  <c r="U47" i="18" s="1"/>
  <c r="L24" i="18"/>
  <c r="S47" i="18" s="1"/>
  <c r="K24" i="18"/>
  <c r="Q47" i="18" s="1"/>
  <c r="AH47" i="18" s="1"/>
  <c r="J24" i="18"/>
  <c r="O47" i="18" s="1"/>
  <c r="AG47" i="18" s="1"/>
  <c r="I24" i="18"/>
  <c r="M47" i="18" s="1"/>
  <c r="AF47" i="18" s="1"/>
  <c r="H24" i="18"/>
  <c r="K47" i="18" s="1"/>
  <c r="G24" i="18"/>
  <c r="I47" i="18" s="1"/>
  <c r="AD47" i="18" s="1"/>
  <c r="F24" i="18"/>
  <c r="G47" i="18" s="1"/>
  <c r="E24" i="18"/>
  <c r="E47" i="18" s="1"/>
  <c r="P23" i="18"/>
  <c r="O23" i="18"/>
  <c r="P22" i="18"/>
  <c r="O22" i="18"/>
  <c r="V21" i="18"/>
  <c r="P21" i="18"/>
  <c r="O21" i="18"/>
  <c r="P19" i="18"/>
  <c r="O19" i="18"/>
  <c r="P18" i="18"/>
  <c r="O18" i="18"/>
  <c r="P17" i="18"/>
  <c r="O17" i="18"/>
  <c r="P16" i="18"/>
  <c r="O16" i="18"/>
  <c r="P15" i="18"/>
  <c r="AO147" i="19" l="1"/>
  <c r="P481" i="1" s="1"/>
  <c r="N481" i="1"/>
  <c r="AK39" i="18"/>
  <c r="AC40" i="18"/>
  <c r="Q62" i="18"/>
  <c r="U63" i="18"/>
  <c r="AB85" i="18"/>
  <c r="E44" i="18"/>
  <c r="AB44" i="18" s="1"/>
  <c r="AK114" i="18"/>
  <c r="AG41" i="18"/>
  <c r="Q44" i="18"/>
  <c r="AH44" i="18" s="1"/>
  <c r="G44" i="18"/>
  <c r="AC44" i="18" s="1"/>
  <c r="AD85" i="18"/>
  <c r="AI41" i="18"/>
  <c r="I44" i="18"/>
  <c r="AD44" i="18" s="1"/>
  <c r="X46" i="18"/>
  <c r="X48" i="18"/>
  <c r="AG114" i="18"/>
  <c r="AE127" i="18"/>
  <c r="O27" i="18"/>
  <c r="AJ114" i="18"/>
  <c r="AF127" i="18"/>
  <c r="AH127" i="18"/>
  <c r="X45" i="18"/>
  <c r="K59" i="18"/>
  <c r="AG127" i="18"/>
  <c r="P27" i="18"/>
  <c r="AD43" i="18"/>
  <c r="S59" i="18"/>
  <c r="AC47" i="18"/>
  <c r="S62" i="18"/>
  <c r="AI40" i="18"/>
  <c r="AC45" i="18"/>
  <c r="M53" i="18"/>
  <c r="U118" i="18"/>
  <c r="U121" i="18" s="1"/>
  <c r="AW121" i="18" s="1"/>
  <c r="U117" i="18"/>
  <c r="U119" i="18" s="1"/>
  <c r="U62" i="18"/>
  <c r="B43" i="18"/>
  <c r="B45" i="18" s="1"/>
  <c r="AB45" i="18"/>
  <c r="W118" i="18"/>
  <c r="W117" i="18"/>
  <c r="AG39" i="18"/>
  <c r="Y41" i="18"/>
  <c r="Z41" i="18" s="1"/>
  <c r="AH41" i="18"/>
  <c r="S143" i="18"/>
  <c r="AI143" i="18" s="1"/>
  <c r="AI43" i="18"/>
  <c r="S44" i="18"/>
  <c r="S53" i="18" s="1"/>
  <c r="K63" i="18"/>
  <c r="AE39" i="18"/>
  <c r="AI34" i="18"/>
  <c r="Q63" i="18"/>
  <c r="X50" i="18"/>
  <c r="AK51" i="18"/>
  <c r="X51" i="18"/>
  <c r="W62" i="18"/>
  <c r="X40" i="18"/>
  <c r="X62" i="18" s="1"/>
  <c r="O59" i="18"/>
  <c r="AJ34" i="18"/>
  <c r="S63" i="18"/>
  <c r="W143" i="18"/>
  <c r="AK143" i="18" s="1"/>
  <c r="W53" i="18"/>
  <c r="AK43" i="18"/>
  <c r="Q56" i="18"/>
  <c r="AJ40" i="18"/>
  <c r="X43" i="18"/>
  <c r="W44" i="18"/>
  <c r="X49" i="18"/>
  <c r="U56" i="18"/>
  <c r="G101" i="18"/>
  <c r="G102" i="18"/>
  <c r="AJ47" i="18"/>
  <c r="AF34" i="18"/>
  <c r="X34" i="18"/>
  <c r="AD37" i="18"/>
  <c r="AK40" i="18"/>
  <c r="X41" i="18"/>
  <c r="X56" i="18" s="1"/>
  <c r="W56" i="18"/>
  <c r="W59" i="18" s="1"/>
  <c r="M101" i="18"/>
  <c r="M102" i="18"/>
  <c r="AJ85" i="18"/>
  <c r="S60" i="18"/>
  <c r="X37" i="18"/>
  <c r="AE37" i="18"/>
  <c r="K57" i="18"/>
  <c r="K60" i="18"/>
  <c r="AE47" i="18"/>
  <c r="G53" i="18"/>
  <c r="W57" i="18"/>
  <c r="S57" i="18"/>
  <c r="S58" i="18" s="1"/>
  <c r="AI47" i="18"/>
  <c r="O62" i="18"/>
  <c r="AG40" i="18"/>
  <c r="AB47" i="18"/>
  <c r="AH34" i="18"/>
  <c r="O63" i="18"/>
  <c r="M63" i="18"/>
  <c r="U143" i="18"/>
  <c r="AJ143" i="18" s="1"/>
  <c r="E62" i="18"/>
  <c r="U124" i="18"/>
  <c r="AW124" i="18" s="1"/>
  <c r="E143" i="18"/>
  <c r="W124" i="18"/>
  <c r="W121" i="18"/>
  <c r="W125" i="18"/>
  <c r="W122" i="18"/>
  <c r="W123" i="18"/>
  <c r="G143" i="18"/>
  <c r="AC143" i="18" s="1"/>
  <c r="K44" i="18"/>
  <c r="AH46" i="18"/>
  <c r="AF114" i="18"/>
  <c r="X39" i="18"/>
  <c r="AB41" i="18"/>
  <c r="I143" i="18"/>
  <c r="AD143" i="18" s="1"/>
  <c r="U53" i="18"/>
  <c r="E56" i="18"/>
  <c r="E59" i="18" s="1"/>
  <c r="AD114" i="18"/>
  <c r="AC41" i="18"/>
  <c r="K143" i="18"/>
  <c r="AE143" i="18" s="1"/>
  <c r="O44" i="18"/>
  <c r="G56" i="18"/>
  <c r="O57" i="18"/>
  <c r="O58" i="18" s="1"/>
  <c r="AH85" i="18"/>
  <c r="AH114" i="18"/>
  <c r="AK37" i="18"/>
  <c r="I62" i="18"/>
  <c r="AD41" i="18"/>
  <c r="M143" i="18"/>
  <c r="AF143" i="18" s="1"/>
  <c r="AK52" i="18"/>
  <c r="I56" i="18"/>
  <c r="E63" i="18"/>
  <c r="AI85" i="18"/>
  <c r="AI114" i="18"/>
  <c r="U122" i="18"/>
  <c r="AW122" i="18" s="1"/>
  <c r="Q101" i="18"/>
  <c r="Q102" i="18"/>
  <c r="K62" i="18"/>
  <c r="O143" i="18"/>
  <c r="AG143" i="18" s="1"/>
  <c r="M56" i="18"/>
  <c r="M57" i="18" s="1"/>
  <c r="G63" i="18"/>
  <c r="G64" i="18" s="1"/>
  <c r="AF41" i="18"/>
  <c r="Q143" i="18"/>
  <c r="AH143" i="18" s="1"/>
  <c r="U44" i="18"/>
  <c r="E53" i="18"/>
  <c r="I63" i="18"/>
  <c r="U123" i="18"/>
  <c r="AW123" i="18" s="1"/>
  <c r="AE114" i="18"/>
  <c r="AB127" i="18"/>
  <c r="AC127" i="18"/>
  <c r="U127" i="18"/>
  <c r="AD127" i="18"/>
  <c r="W127" i="18"/>
  <c r="AB114" i="18"/>
  <c r="AC114" i="18"/>
  <c r="Q53" i="18" l="1"/>
  <c r="U126" i="18"/>
  <c r="AW126" i="18" s="1"/>
  <c r="Q103" i="18"/>
  <c r="U125" i="18"/>
  <c r="AW125" i="18" s="1"/>
  <c r="I53" i="18"/>
  <c r="S89" i="18"/>
  <c r="S88" i="18"/>
  <c r="S90" i="18" s="1"/>
  <c r="O88" i="18"/>
  <c r="O89" i="18"/>
  <c r="E60" i="18"/>
  <c r="E61" i="18" s="1"/>
  <c r="M73" i="18"/>
  <c r="M74" i="18"/>
  <c r="AF74" i="18" s="1"/>
  <c r="M76" i="18"/>
  <c r="AF76" i="18" s="1"/>
  <c r="M75" i="18"/>
  <c r="AF75" i="18" s="1"/>
  <c r="AE44" i="18"/>
  <c r="M117" i="18"/>
  <c r="M118" i="18"/>
  <c r="E57" i="18"/>
  <c r="E58" i="18" s="1"/>
  <c r="K84" i="18"/>
  <c r="K81" i="18"/>
  <c r="AE78" i="18"/>
  <c r="AR78" i="18" s="1"/>
  <c r="K82" i="18"/>
  <c r="K79" i="18"/>
  <c r="K80" i="18"/>
  <c r="K83" i="18"/>
  <c r="K61" i="18"/>
  <c r="AB143" i="18"/>
  <c r="Y143" i="18"/>
  <c r="K74" i="18"/>
  <c r="AE74" i="18" s="1"/>
  <c r="K76" i="18"/>
  <c r="AE76" i="18" s="1"/>
  <c r="K73" i="18"/>
  <c r="K75" i="18"/>
  <c r="AE75" i="18" s="1"/>
  <c r="S101" i="18"/>
  <c r="S64" i="18"/>
  <c r="S102" i="18"/>
  <c r="AW127" i="18"/>
  <c r="S82" i="18"/>
  <c r="S79" i="18"/>
  <c r="S83" i="18"/>
  <c r="S80" i="18"/>
  <c r="S81" i="18"/>
  <c r="AI78" i="18"/>
  <c r="AV78" i="18" s="1"/>
  <c r="S84" i="18"/>
  <c r="Q117" i="18"/>
  <c r="Q118" i="18"/>
  <c r="S73" i="18"/>
  <c r="S74" i="18"/>
  <c r="AI74" i="18" s="1"/>
  <c r="S76" i="18"/>
  <c r="AI76" i="18" s="1"/>
  <c r="S75" i="18"/>
  <c r="AI75" i="18" s="1"/>
  <c r="AI44" i="18"/>
  <c r="I117" i="18"/>
  <c r="I118" i="18"/>
  <c r="X63" i="18"/>
  <c r="X64" i="18" s="1"/>
  <c r="X53" i="18"/>
  <c r="AX125" i="18"/>
  <c r="Q113" i="18"/>
  <c r="AU113" i="18" s="1"/>
  <c r="O101" i="18"/>
  <c r="O64" i="18"/>
  <c r="O102" i="18"/>
  <c r="O61" i="18"/>
  <c r="K117" i="18"/>
  <c r="K118" i="18"/>
  <c r="K53" i="18"/>
  <c r="E117" i="18"/>
  <c r="E119" i="18" s="1"/>
  <c r="E118" i="18"/>
  <c r="Q59" i="18"/>
  <c r="AX122" i="18"/>
  <c r="O53" i="18"/>
  <c r="AG44" i="18"/>
  <c r="AX121" i="18"/>
  <c r="Q109" i="18"/>
  <c r="AU109" i="18" s="1"/>
  <c r="AK44" i="18"/>
  <c r="I101" i="18"/>
  <c r="I64" i="18"/>
  <c r="I102" i="18"/>
  <c r="AX123" i="18"/>
  <c r="G103" i="18"/>
  <c r="U102" i="18"/>
  <c r="U64" i="18"/>
  <c r="U101" i="18"/>
  <c r="G59" i="18"/>
  <c r="AX124" i="18"/>
  <c r="Q64" i="18"/>
  <c r="X143" i="18"/>
  <c r="AL143" i="18" s="1"/>
  <c r="X44" i="18"/>
  <c r="U59" i="18"/>
  <c r="S61" i="18"/>
  <c r="M58" i="18"/>
  <c r="K58" i="18"/>
  <c r="W74" i="18"/>
  <c r="AK74" i="18" s="1"/>
  <c r="W75" i="18"/>
  <c r="AK75" i="18" s="1"/>
  <c r="W76" i="18"/>
  <c r="AK76" i="18" s="1"/>
  <c r="W73" i="18"/>
  <c r="M64" i="18"/>
  <c r="Q57" i="18"/>
  <c r="M59" i="18"/>
  <c r="O117" i="18"/>
  <c r="O118" i="18"/>
  <c r="I57" i="18"/>
  <c r="O73" i="18"/>
  <c r="O74" i="18"/>
  <c r="AG74" i="18" s="1"/>
  <c r="O76" i="18"/>
  <c r="AG76" i="18" s="1"/>
  <c r="O75" i="18"/>
  <c r="AG75" i="18" s="1"/>
  <c r="AJ44" i="18"/>
  <c r="E101" i="18"/>
  <c r="E102" i="18"/>
  <c r="E64" i="18"/>
  <c r="M103" i="18"/>
  <c r="S118" i="18"/>
  <c r="S117" i="18"/>
  <c r="S119" i="18" s="1"/>
  <c r="W102" i="18"/>
  <c r="W101" i="18"/>
  <c r="W64" i="18"/>
  <c r="W119" i="18"/>
  <c r="O60" i="18"/>
  <c r="K101" i="18"/>
  <c r="K64" i="18"/>
  <c r="K102" i="18"/>
  <c r="G117" i="18"/>
  <c r="G118" i="18"/>
  <c r="I59" i="18"/>
  <c r="X59" i="18" s="1"/>
  <c r="W58" i="18"/>
  <c r="U57" i="18"/>
  <c r="W60" i="18"/>
  <c r="W61" i="18" s="1"/>
  <c r="W126" i="18"/>
  <c r="G57" i="18"/>
  <c r="X57" i="18" s="1"/>
  <c r="K103" i="18" l="1"/>
  <c r="Q112" i="18"/>
  <c r="AU112" i="18" s="1"/>
  <c r="Q106" i="18"/>
  <c r="Q110" i="18"/>
  <c r="AU110" i="18" s="1"/>
  <c r="Q107" i="18"/>
  <c r="AU107" i="18" s="1"/>
  <c r="Q111" i="18"/>
  <c r="AU111" i="18" s="1"/>
  <c r="Q108" i="18"/>
  <c r="AU108" i="18" s="1"/>
  <c r="X102" i="18"/>
  <c r="G119" i="18"/>
  <c r="E103" i="18"/>
  <c r="E110" i="18" s="1"/>
  <c r="AO110" i="18" s="1"/>
  <c r="E96" i="18"/>
  <c r="E93" i="18"/>
  <c r="E97" i="18"/>
  <c r="E94" i="18"/>
  <c r="AB91" i="18"/>
  <c r="E95" i="18"/>
  <c r="E92" i="18"/>
  <c r="W96" i="18"/>
  <c r="AX96" i="18" s="1"/>
  <c r="W93" i="18"/>
  <c r="AX93" i="18" s="1"/>
  <c r="W94" i="18"/>
  <c r="AX94" i="18" s="1"/>
  <c r="W97" i="18"/>
  <c r="AX97" i="18" s="1"/>
  <c r="W92" i="18"/>
  <c r="AK91" i="18"/>
  <c r="W95" i="18"/>
  <c r="AX95" i="18" s="1"/>
  <c r="E88" i="18"/>
  <c r="E89" i="18"/>
  <c r="G58" i="18"/>
  <c r="AV82" i="18"/>
  <c r="AV79" i="18"/>
  <c r="AV80" i="18"/>
  <c r="AV84" i="18"/>
  <c r="AV83" i="18"/>
  <c r="AV81" i="18"/>
  <c r="M88" i="18"/>
  <c r="M89" i="18"/>
  <c r="U103" i="18"/>
  <c r="AE134" i="18"/>
  <c r="F441" i="1" s="1"/>
  <c r="K77" i="18"/>
  <c r="AE73" i="18"/>
  <c r="AF134" i="18"/>
  <c r="G441" i="1" s="1"/>
  <c r="AF73" i="18"/>
  <c r="M77" i="18"/>
  <c r="E75" i="18"/>
  <c r="E74" i="18"/>
  <c r="B57" i="18"/>
  <c r="B58" i="18" s="1"/>
  <c r="E76" i="18"/>
  <c r="E73" i="18"/>
  <c r="I73" i="18"/>
  <c r="I74" i="18"/>
  <c r="AD74" i="18" s="1"/>
  <c r="I76" i="18"/>
  <c r="AD76" i="18" s="1"/>
  <c r="I75" i="18"/>
  <c r="AD75" i="18" s="1"/>
  <c r="S125" i="18"/>
  <c r="S127" i="18"/>
  <c r="S124" i="18"/>
  <c r="S123" i="18"/>
  <c r="S126" i="18"/>
  <c r="AV126" i="18" s="1"/>
  <c r="S121" i="18"/>
  <c r="S122" i="18"/>
  <c r="O127" i="18"/>
  <c r="O123" i="18"/>
  <c r="AT123" i="18" s="1"/>
  <c r="O126" i="18"/>
  <c r="AT126" i="18" s="1"/>
  <c r="O124" i="18"/>
  <c r="AT124" i="18" s="1"/>
  <c r="O121" i="18"/>
  <c r="AT121" i="18" s="1"/>
  <c r="O122" i="18"/>
  <c r="AT122" i="18" s="1"/>
  <c r="O125" i="18"/>
  <c r="AT125" i="18" s="1"/>
  <c r="M119" i="18"/>
  <c r="K108" i="18"/>
  <c r="AR108" i="18" s="1"/>
  <c r="K112" i="18"/>
  <c r="K109" i="18"/>
  <c r="AR109" i="18" s="1"/>
  <c r="K111" i="18"/>
  <c r="AR111" i="18" s="1"/>
  <c r="K106" i="18"/>
  <c r="K110" i="18"/>
  <c r="AR110" i="18" s="1"/>
  <c r="K107" i="18"/>
  <c r="AR107" i="18" s="1"/>
  <c r="K113" i="18"/>
  <c r="AR113" i="18" s="1"/>
  <c r="W103" i="18"/>
  <c r="X101" i="18"/>
  <c r="K127" i="18"/>
  <c r="K125" i="18"/>
  <c r="AR125" i="18" s="1"/>
  <c r="K122" i="18"/>
  <c r="AR122" i="18" s="1"/>
  <c r="K126" i="18"/>
  <c r="AR126" i="18" s="1"/>
  <c r="K121" i="18"/>
  <c r="AR121" i="18" s="1"/>
  <c r="K123" i="18"/>
  <c r="AR123" i="18" s="1"/>
  <c r="K124" i="18"/>
  <c r="AR124" i="18" s="1"/>
  <c r="AG73" i="18"/>
  <c r="O77" i="18"/>
  <c r="AG134" i="18"/>
  <c r="H441" i="1" s="1"/>
  <c r="AG91" i="18"/>
  <c r="O95" i="18"/>
  <c r="AT95" i="18" s="1"/>
  <c r="O92" i="18"/>
  <c r="O96" i="18"/>
  <c r="AT96" i="18" s="1"/>
  <c r="O94" i="18"/>
  <c r="AT94" i="18" s="1"/>
  <c r="O97" i="18"/>
  <c r="AT97" i="18" s="1"/>
  <c r="O93" i="18"/>
  <c r="AT93" i="18" s="1"/>
  <c r="U75" i="18"/>
  <c r="AJ75" i="18" s="1"/>
  <c r="U76" i="18"/>
  <c r="AJ76" i="18" s="1"/>
  <c r="U73" i="18"/>
  <c r="U74" i="18"/>
  <c r="AJ74" i="18" s="1"/>
  <c r="W88" i="18"/>
  <c r="W89" i="18"/>
  <c r="AG78" i="18"/>
  <c r="AT78" i="18" s="1"/>
  <c r="O82" i="18"/>
  <c r="O79" i="18"/>
  <c r="O84" i="18"/>
  <c r="O81" i="18"/>
  <c r="O83" i="18"/>
  <c r="O80" i="18"/>
  <c r="M107" i="18"/>
  <c r="AS107" i="18" s="1"/>
  <c r="M108" i="18"/>
  <c r="AS108" i="18" s="1"/>
  <c r="M109" i="18"/>
  <c r="AS109" i="18" s="1"/>
  <c r="M111" i="18"/>
  <c r="AS111" i="18" s="1"/>
  <c r="M112" i="18"/>
  <c r="M110" i="18"/>
  <c r="AS110" i="18" s="1"/>
  <c r="M106" i="18"/>
  <c r="M113" i="18"/>
  <c r="AS113" i="18" s="1"/>
  <c r="O119" i="18"/>
  <c r="U60" i="18"/>
  <c r="AD103" i="18"/>
  <c r="G111" i="18"/>
  <c r="AP111" i="18" s="1"/>
  <c r="G112" i="18"/>
  <c r="G110" i="18"/>
  <c r="AP110" i="18" s="1"/>
  <c r="G106" i="18"/>
  <c r="G107" i="18"/>
  <c r="AP107" i="18" s="1"/>
  <c r="G109" i="18"/>
  <c r="AP109" i="18" s="1"/>
  <c r="G108" i="18"/>
  <c r="AP108" i="18" s="1"/>
  <c r="G113" i="18"/>
  <c r="AP113" i="18" s="1"/>
  <c r="E83" i="18"/>
  <c r="E80" i="18"/>
  <c r="E84" i="18"/>
  <c r="E81" i="18"/>
  <c r="E79" i="18"/>
  <c r="B60" i="18"/>
  <c r="B61" i="18" s="1"/>
  <c r="E82" i="18"/>
  <c r="AB78" i="18"/>
  <c r="AO78" i="18" s="1"/>
  <c r="I60" i="18"/>
  <c r="I61" i="18" s="1"/>
  <c r="X117" i="18"/>
  <c r="M60" i="18"/>
  <c r="S77" i="18"/>
  <c r="AI134" i="18"/>
  <c r="J441" i="1" s="1"/>
  <c r="AI73" i="18"/>
  <c r="K135" i="18"/>
  <c r="AE135" i="18" s="1"/>
  <c r="AI91" i="18"/>
  <c r="S95" i="18"/>
  <c r="AV95" i="18" s="1"/>
  <c r="S92" i="18"/>
  <c r="S96" i="18"/>
  <c r="AV96" i="18" s="1"/>
  <c r="S93" i="18"/>
  <c r="AV93" i="18" s="1"/>
  <c r="S94" i="18"/>
  <c r="AV94" i="18" s="1"/>
  <c r="S97" i="18"/>
  <c r="AV97" i="18" s="1"/>
  <c r="AK134" i="18"/>
  <c r="L441" i="1" s="1"/>
  <c r="AK73" i="18"/>
  <c r="W77" i="18"/>
  <c r="S85" i="18"/>
  <c r="G122" i="18"/>
  <c r="AP122" i="18" s="1"/>
  <c r="G125" i="18"/>
  <c r="AP125" i="18" s="1"/>
  <c r="G123" i="18"/>
  <c r="AP123" i="18" s="1"/>
  <c r="G126" i="18"/>
  <c r="AP126" i="18" s="1"/>
  <c r="G124" i="18"/>
  <c r="AP124" i="18" s="1"/>
  <c r="G127" i="18"/>
  <c r="G121" i="18"/>
  <c r="AP121" i="18" s="1"/>
  <c r="Q74" i="18"/>
  <c r="AH74" i="18" s="1"/>
  <c r="Q75" i="18"/>
  <c r="AH75" i="18" s="1"/>
  <c r="Q76" i="18"/>
  <c r="AH76" i="18" s="1"/>
  <c r="Q73" i="18"/>
  <c r="K89" i="18"/>
  <c r="K88" i="18"/>
  <c r="O103" i="18"/>
  <c r="Q126" i="18"/>
  <c r="AU126" i="18" s="1"/>
  <c r="Q127" i="18"/>
  <c r="Q123" i="18"/>
  <c r="AU123" i="18" s="1"/>
  <c r="Q122" i="18"/>
  <c r="AU122" i="18" s="1"/>
  <c r="Q125" i="18"/>
  <c r="AU125" i="18" s="1"/>
  <c r="Q124" i="18"/>
  <c r="AU124" i="18" s="1"/>
  <c r="Q121" i="18"/>
  <c r="AU121" i="18" s="1"/>
  <c r="AU127" i="18" s="1"/>
  <c r="I58" i="18"/>
  <c r="K85" i="18"/>
  <c r="X118" i="18"/>
  <c r="K119" i="18"/>
  <c r="I103" i="18"/>
  <c r="Q60" i="18"/>
  <c r="Q119" i="18"/>
  <c r="O90" i="18"/>
  <c r="G76" i="18"/>
  <c r="AC76" i="18" s="1"/>
  <c r="G75" i="18"/>
  <c r="AC75" i="18" s="1"/>
  <c r="G74" i="18"/>
  <c r="AC74" i="18" s="1"/>
  <c r="G73" i="18"/>
  <c r="G60" i="18"/>
  <c r="Q58" i="18"/>
  <c r="I126" i="18"/>
  <c r="AQ126" i="18" s="1"/>
  <c r="I125" i="18"/>
  <c r="AQ125" i="18" s="1"/>
  <c r="I121" i="18"/>
  <c r="AQ121" i="18" s="1"/>
  <c r="I122" i="18"/>
  <c r="AQ122" i="18" s="1"/>
  <c r="I124" i="18"/>
  <c r="AQ124" i="18" s="1"/>
  <c r="I123" i="18"/>
  <c r="AQ123" i="18" s="1"/>
  <c r="I127" i="18"/>
  <c r="U58" i="18"/>
  <c r="AR84" i="18"/>
  <c r="AR81" i="18"/>
  <c r="AR82" i="18"/>
  <c r="AR79" i="18"/>
  <c r="AR80" i="18"/>
  <c r="AR83" i="18"/>
  <c r="AX126" i="18"/>
  <c r="AX127" i="18" s="1"/>
  <c r="W83" i="18"/>
  <c r="W80" i="18"/>
  <c r="W81" i="18"/>
  <c r="AK78" i="18"/>
  <c r="AX78" i="18" s="1"/>
  <c r="W82" i="18"/>
  <c r="W79" i="18"/>
  <c r="W84" i="18"/>
  <c r="M122" i="18"/>
  <c r="AS122" i="18" s="1"/>
  <c r="M121" i="18"/>
  <c r="AS121" i="18" s="1"/>
  <c r="M125" i="18"/>
  <c r="AS125" i="18" s="1"/>
  <c r="M126" i="18"/>
  <c r="AS126" i="18" s="1"/>
  <c r="M124" i="18"/>
  <c r="AS124" i="18" s="1"/>
  <c r="M123" i="18"/>
  <c r="AS123" i="18" s="1"/>
  <c r="M127" i="18"/>
  <c r="E123" i="18"/>
  <c r="AO123" i="18" s="1"/>
  <c r="E122" i="18"/>
  <c r="AO122" i="18" s="1"/>
  <c r="E121" i="18"/>
  <c r="AO121" i="18" s="1"/>
  <c r="E124" i="18"/>
  <c r="AO124" i="18" s="1"/>
  <c r="E125" i="18"/>
  <c r="AO125" i="18" s="1"/>
  <c r="E126" i="18"/>
  <c r="AO126" i="18" s="1"/>
  <c r="E127" i="18"/>
  <c r="I119" i="18"/>
  <c r="S103" i="18"/>
  <c r="K97" i="18"/>
  <c r="AR97" i="18" s="1"/>
  <c r="K94" i="18"/>
  <c r="AR94" i="18" s="1"/>
  <c r="AE91" i="18"/>
  <c r="K95" i="18"/>
  <c r="AR95" i="18" s="1"/>
  <c r="K92" i="18"/>
  <c r="K96" i="18"/>
  <c r="AR96" i="18" s="1"/>
  <c r="K93" i="18"/>
  <c r="AR93" i="18" s="1"/>
  <c r="AP127" i="18" l="1"/>
  <c r="E106" i="18"/>
  <c r="Q114" i="18"/>
  <c r="Q131" i="18" s="1"/>
  <c r="AH131" i="18" s="1"/>
  <c r="AU106" i="18"/>
  <c r="AU114" i="18" s="1"/>
  <c r="E108" i="18"/>
  <c r="AO108" i="18" s="1"/>
  <c r="E107" i="18"/>
  <c r="AO107" i="18" s="1"/>
  <c r="X103" i="18"/>
  <c r="E112" i="18"/>
  <c r="E111" i="18"/>
  <c r="AO111" i="18" s="1"/>
  <c r="E109" i="18"/>
  <c r="AO109" i="18" s="1"/>
  <c r="X58" i="18"/>
  <c r="W90" i="18"/>
  <c r="W137" i="18" s="1"/>
  <c r="E113" i="18"/>
  <c r="AO113" i="18" s="1"/>
  <c r="I97" i="18"/>
  <c r="AQ97" i="18" s="1"/>
  <c r="I94" i="18"/>
  <c r="AQ94" i="18" s="1"/>
  <c r="AD91" i="18"/>
  <c r="I95" i="18"/>
  <c r="AQ95" i="18" s="1"/>
  <c r="I92" i="18"/>
  <c r="I96" i="18"/>
  <c r="AQ96" i="18" s="1"/>
  <c r="I93" i="18"/>
  <c r="AQ93" i="18" s="1"/>
  <c r="AS112" i="18"/>
  <c r="K144" i="18"/>
  <c r="AR112" i="18"/>
  <c r="AV122" i="18"/>
  <c r="AY122" i="18" s="1"/>
  <c r="X122" i="18"/>
  <c r="AB76" i="18"/>
  <c r="AL76" i="18" s="1"/>
  <c r="W98" i="18"/>
  <c r="AX92" i="18"/>
  <c r="AX82" i="18"/>
  <c r="AX79" i="18"/>
  <c r="AX83" i="18"/>
  <c r="AX80" i="18"/>
  <c r="AX81" i="18"/>
  <c r="AX84" i="18"/>
  <c r="Q77" i="18"/>
  <c r="AH73" i="18"/>
  <c r="AH134" i="18"/>
  <c r="I441" i="1" s="1"/>
  <c r="AO81" i="18"/>
  <c r="AO82" i="18"/>
  <c r="AO79" i="18"/>
  <c r="AO84" i="18"/>
  <c r="AO83" i="18"/>
  <c r="AO80" i="18"/>
  <c r="G114" i="18"/>
  <c r="G131" i="18" s="1"/>
  <c r="AC131" i="18" s="1"/>
  <c r="AP106" i="18"/>
  <c r="AV121" i="18"/>
  <c r="X121" i="18"/>
  <c r="G84" i="18"/>
  <c r="G81" i="18"/>
  <c r="G82" i="18"/>
  <c r="G80" i="18"/>
  <c r="AC78" i="18"/>
  <c r="AP78" i="18" s="1"/>
  <c r="AY78" i="18" s="1"/>
  <c r="G79" i="18"/>
  <c r="G83" i="18"/>
  <c r="U113" i="18"/>
  <c r="AW113" i="18" s="1"/>
  <c r="U110" i="18"/>
  <c r="AW110" i="18" s="1"/>
  <c r="U107" i="18"/>
  <c r="AW107" i="18" s="1"/>
  <c r="U108" i="18"/>
  <c r="AW108" i="18" s="1"/>
  <c r="U111" i="18"/>
  <c r="AW111" i="18" s="1"/>
  <c r="U112" i="18"/>
  <c r="U109" i="18"/>
  <c r="AW109" i="18" s="1"/>
  <c r="U106" i="18"/>
  <c r="U88" i="18"/>
  <c r="U89" i="18"/>
  <c r="E85" i="18"/>
  <c r="W109" i="18"/>
  <c r="W136" i="18" s="1"/>
  <c r="AK136" i="18" s="1"/>
  <c r="W111" i="18"/>
  <c r="W113" i="18"/>
  <c r="W110" i="18"/>
  <c r="W108" i="18"/>
  <c r="W106" i="18"/>
  <c r="W112" i="18"/>
  <c r="W107" i="18"/>
  <c r="E136" i="18"/>
  <c r="E98" i="18"/>
  <c r="AO92" i="18"/>
  <c r="I88" i="18"/>
  <c r="I89" i="18"/>
  <c r="G61" i="18"/>
  <c r="S111" i="18"/>
  <c r="AV111" i="18" s="1"/>
  <c r="S107" i="18"/>
  <c r="AV107" i="18" s="1"/>
  <c r="S112" i="18"/>
  <c r="S109" i="18"/>
  <c r="AV109" i="18" s="1"/>
  <c r="S113" i="18"/>
  <c r="AV113" i="18" s="1"/>
  <c r="S106" i="18"/>
  <c r="S110" i="18"/>
  <c r="AV110" i="18" s="1"/>
  <c r="S108" i="18"/>
  <c r="AV108" i="18" s="1"/>
  <c r="AO106" i="18"/>
  <c r="U82" i="18"/>
  <c r="U79" i="18"/>
  <c r="U83" i="18"/>
  <c r="U80" i="18"/>
  <c r="U81" i="18"/>
  <c r="U84" i="18"/>
  <c r="AJ78" i="18"/>
  <c r="AW78" i="18" s="1"/>
  <c r="AV125" i="18"/>
  <c r="X125" i="18"/>
  <c r="G88" i="18"/>
  <c r="G90" i="18" s="1"/>
  <c r="G89" i="18"/>
  <c r="AO95" i="18"/>
  <c r="M90" i="18"/>
  <c r="AS127" i="18"/>
  <c r="X126" i="18"/>
  <c r="AH78" i="18"/>
  <c r="AU78" i="18" s="1"/>
  <c r="Q82" i="18"/>
  <c r="Q79" i="18"/>
  <c r="Q84" i="18"/>
  <c r="Q81" i="18"/>
  <c r="Q83" i="18"/>
  <c r="Q80" i="18"/>
  <c r="E135" i="18"/>
  <c r="U61" i="18"/>
  <c r="AT127" i="18"/>
  <c r="I106" i="18"/>
  <c r="I113" i="18"/>
  <c r="AQ113" i="18" s="1"/>
  <c r="I107" i="18"/>
  <c r="AQ107" i="18" s="1"/>
  <c r="I108" i="18"/>
  <c r="AQ108" i="18" s="1"/>
  <c r="I112" i="18"/>
  <c r="I111" i="18"/>
  <c r="AQ111" i="18" s="1"/>
  <c r="I109" i="18"/>
  <c r="AQ109" i="18" s="1"/>
  <c r="I110" i="18"/>
  <c r="AQ110" i="18" s="1"/>
  <c r="AB74" i="18"/>
  <c r="AL74" i="18" s="1"/>
  <c r="AB75" i="18"/>
  <c r="AL75" i="18" s="1"/>
  <c r="AY125" i="18"/>
  <c r="AQ127" i="18"/>
  <c r="Q61" i="18"/>
  <c r="M84" i="18"/>
  <c r="M81" i="18"/>
  <c r="AF78" i="18"/>
  <c r="AS78" i="18" s="1"/>
  <c r="M82" i="18"/>
  <c r="M79" i="18"/>
  <c r="M80" i="18"/>
  <c r="M83" i="18"/>
  <c r="E90" i="18"/>
  <c r="AO94" i="18"/>
  <c r="AP112" i="18"/>
  <c r="AV123" i="18"/>
  <c r="AY123" i="18" s="1"/>
  <c r="X123" i="18"/>
  <c r="X60" i="18"/>
  <c r="M61" i="18"/>
  <c r="O85" i="18"/>
  <c r="AR106" i="18"/>
  <c r="AR114" i="18" s="1"/>
  <c r="K114" i="18"/>
  <c r="K131" i="18" s="1"/>
  <c r="AE131" i="18" s="1"/>
  <c r="AV85" i="18"/>
  <c r="AO97" i="18"/>
  <c r="AJ73" i="18"/>
  <c r="AJ134" i="18"/>
  <c r="K441" i="1" s="1"/>
  <c r="U77" i="18"/>
  <c r="AV124" i="18"/>
  <c r="AY124" i="18" s="1"/>
  <c r="X124" i="18"/>
  <c r="AO127" i="18"/>
  <c r="O108" i="18"/>
  <c r="AT108" i="18" s="1"/>
  <c r="O112" i="18"/>
  <c r="O109" i="18"/>
  <c r="AT109" i="18" s="1"/>
  <c r="O106" i="18"/>
  <c r="O113" i="18"/>
  <c r="AT113" i="18" s="1"/>
  <c r="O110" i="18"/>
  <c r="AT110" i="18" s="1"/>
  <c r="O111" i="18"/>
  <c r="AT111" i="18" s="1"/>
  <c r="O107" i="18"/>
  <c r="AT107" i="18" s="1"/>
  <c r="AV92" i="18"/>
  <c r="S98" i="18"/>
  <c r="X119" i="18"/>
  <c r="M114" i="18"/>
  <c r="M131" i="18" s="1"/>
  <c r="AF131" i="18" s="1"/>
  <c r="AS106" i="18"/>
  <c r="AD134" i="18"/>
  <c r="E441" i="1" s="1"/>
  <c r="I77" i="18"/>
  <c r="AD73" i="18"/>
  <c r="AO93" i="18"/>
  <c r="AY126" i="18"/>
  <c r="K136" i="18"/>
  <c r="AE136" i="18" s="1"/>
  <c r="K98" i="18"/>
  <c r="AR92" i="18"/>
  <c r="W85" i="18"/>
  <c r="AR85" i="18"/>
  <c r="Q89" i="18"/>
  <c r="Q88" i="18"/>
  <c r="AC134" i="18"/>
  <c r="D441" i="1" s="1"/>
  <c r="G77" i="18"/>
  <c r="AC73" i="18"/>
  <c r="K90" i="18"/>
  <c r="K137" i="18" s="1"/>
  <c r="I84" i="18"/>
  <c r="I81" i="18"/>
  <c r="AD78" i="18"/>
  <c r="AQ78" i="18" s="1"/>
  <c r="I80" i="18"/>
  <c r="I82" i="18"/>
  <c r="I83" i="18"/>
  <c r="I79" i="18"/>
  <c r="AT84" i="18"/>
  <c r="AT81" i="18"/>
  <c r="AT82" i="18"/>
  <c r="AT79" i="18"/>
  <c r="AT83" i="18"/>
  <c r="AT80" i="18"/>
  <c r="AT92" i="18"/>
  <c r="O98" i="18"/>
  <c r="AR127" i="18"/>
  <c r="E134" i="18"/>
  <c r="E77" i="18"/>
  <c r="AB73" i="18"/>
  <c r="X73" i="18"/>
  <c r="AO96" i="18"/>
  <c r="E144" i="18" l="1"/>
  <c r="O136" i="18"/>
  <c r="AG136" i="18" s="1"/>
  <c r="AO112" i="18"/>
  <c r="U135" i="18"/>
  <c r="AJ135" i="18" s="1"/>
  <c r="M135" i="18"/>
  <c r="AF135" i="18" s="1"/>
  <c r="E114" i="18"/>
  <c r="S137" i="18"/>
  <c r="AI132" i="18"/>
  <c r="J439" i="1" s="1"/>
  <c r="AV98" i="18"/>
  <c r="X106" i="18"/>
  <c r="W114" i="18"/>
  <c r="W131" i="18" s="1"/>
  <c r="AX106" i="18"/>
  <c r="AP83" i="18"/>
  <c r="AP81" i="18"/>
  <c r="AP82" i="18"/>
  <c r="AP84" i="18"/>
  <c r="AP79" i="18"/>
  <c r="AP80" i="18"/>
  <c r="AO85" i="18"/>
  <c r="I85" i="18"/>
  <c r="Q90" i="18"/>
  <c r="AH91" i="18"/>
  <c r="Q95" i="18"/>
  <c r="AU95" i="18" s="1"/>
  <c r="Q92" i="18"/>
  <c r="Q96" i="18"/>
  <c r="Q93" i="18"/>
  <c r="AU93" i="18" s="1"/>
  <c r="Q97" i="18"/>
  <c r="AU97" i="18" s="1"/>
  <c r="Q94" i="18"/>
  <c r="AU94" i="18" s="1"/>
  <c r="I144" i="18"/>
  <c r="AQ112" i="18"/>
  <c r="AY112" i="18" s="1"/>
  <c r="Q135" i="18"/>
  <c r="AH135" i="18" s="1"/>
  <c r="I90" i="18"/>
  <c r="I137" i="18" s="1"/>
  <c r="X108" i="18"/>
  <c r="AX108" i="18"/>
  <c r="AY108" i="18" s="1"/>
  <c r="U90" i="18"/>
  <c r="G135" i="18"/>
  <c r="AC135" i="18" s="1"/>
  <c r="AX85" i="18"/>
  <c r="X110" i="18"/>
  <c r="AX110" i="18"/>
  <c r="AY110" i="18" s="1"/>
  <c r="U114" i="18"/>
  <c r="U131" i="18" s="1"/>
  <c r="AW106" i="18"/>
  <c r="AG132" i="18"/>
  <c r="H439" i="1" s="1"/>
  <c r="AT98" i="18"/>
  <c r="O114" i="18"/>
  <c r="O131" i="18" s="1"/>
  <c r="AT106" i="18"/>
  <c r="S144" i="18"/>
  <c r="AV112" i="18"/>
  <c r="AB132" i="18"/>
  <c r="C439" i="1" s="1"/>
  <c r="AO98" i="18"/>
  <c r="O135" i="18"/>
  <c r="AG135" i="18" s="1"/>
  <c r="AV127" i="18"/>
  <c r="X111" i="18"/>
  <c r="AX111" i="18"/>
  <c r="AY111" i="18" s="1"/>
  <c r="Q85" i="18"/>
  <c r="AK132" i="18"/>
  <c r="L439" i="1" s="1"/>
  <c r="AX98" i="18"/>
  <c r="AB144" i="18"/>
  <c r="E145" i="18"/>
  <c r="AS83" i="18"/>
  <c r="AS82" i="18"/>
  <c r="AS79" i="18"/>
  <c r="AS80" i="18"/>
  <c r="AS81" i="18"/>
  <c r="AS84" i="18"/>
  <c r="AU82" i="18"/>
  <c r="AU79" i="18"/>
  <c r="AU80" i="18"/>
  <c r="AU84" i="18"/>
  <c r="AU81" i="18"/>
  <c r="AU83" i="18"/>
  <c r="AB136" i="18"/>
  <c r="AP114" i="18"/>
  <c r="AK137" i="18"/>
  <c r="M97" i="18"/>
  <c r="AS97" i="18" s="1"/>
  <c r="M94" i="18"/>
  <c r="AS94" i="18" s="1"/>
  <c r="AF91" i="18"/>
  <c r="M95" i="18"/>
  <c r="AS95" i="18" s="1"/>
  <c r="M92" i="18"/>
  <c r="M96" i="18"/>
  <c r="M93" i="18"/>
  <c r="O144" i="18"/>
  <c r="AT112" i="18"/>
  <c r="AI137" i="18"/>
  <c r="U85" i="18"/>
  <c r="AW112" i="18"/>
  <c r="AQ106" i="18"/>
  <c r="I114" i="18"/>
  <c r="I131" i="18" s="1"/>
  <c r="X127" i="18"/>
  <c r="AE132" i="18"/>
  <c r="F439" i="1" s="1"/>
  <c r="AR98" i="18"/>
  <c r="AS114" i="18"/>
  <c r="AL73" i="18"/>
  <c r="AT85" i="18"/>
  <c r="U95" i="18"/>
  <c r="AW95" i="18" s="1"/>
  <c r="U92" i="18"/>
  <c r="U96" i="18"/>
  <c r="AW96" i="18" s="1"/>
  <c r="U93" i="18"/>
  <c r="AW93" i="18" s="1"/>
  <c r="U94" i="18"/>
  <c r="AW94" i="18" s="1"/>
  <c r="AJ91" i="18"/>
  <c r="U97" i="18"/>
  <c r="AW97" i="18" s="1"/>
  <c r="AO114" i="18"/>
  <c r="G97" i="18"/>
  <c r="G94" i="18"/>
  <c r="AC91" i="18"/>
  <c r="AL91" i="18" s="1"/>
  <c r="G93" i="18"/>
  <c r="G96" i="18"/>
  <c r="G92" i="18"/>
  <c r="G95" i="18"/>
  <c r="AE137" i="18"/>
  <c r="S114" i="18"/>
  <c r="S131" i="18" s="1"/>
  <c r="AV106" i="18"/>
  <c r="AV114" i="18" s="1"/>
  <c r="S135" i="18"/>
  <c r="AI135" i="18" s="1"/>
  <c r="X113" i="18"/>
  <c r="AX113" i="18"/>
  <c r="AY113" i="18" s="1"/>
  <c r="I135" i="18"/>
  <c r="AD135" i="18" s="1"/>
  <c r="I136" i="18"/>
  <c r="AD136" i="18" s="1"/>
  <c r="I98" i="18"/>
  <c r="AQ92" i="18"/>
  <c r="M85" i="18"/>
  <c r="AX109" i="18"/>
  <c r="AY109" i="18" s="1"/>
  <c r="X109" i="18"/>
  <c r="E137" i="18"/>
  <c r="AL78" i="18"/>
  <c r="X61" i="18"/>
  <c r="O137" i="18"/>
  <c r="E131" i="18"/>
  <c r="W135" i="18"/>
  <c r="AK135" i="18" s="1"/>
  <c r="AX107" i="18"/>
  <c r="AY107" i="18" s="1"/>
  <c r="X107" i="18"/>
  <c r="AB134" i="18"/>
  <c r="X134" i="18"/>
  <c r="AQ84" i="18"/>
  <c r="AQ81" i="18"/>
  <c r="AQ79" i="18"/>
  <c r="AQ83" i="18"/>
  <c r="AY83" i="18" s="1"/>
  <c r="AQ80" i="18"/>
  <c r="AQ82" i="18"/>
  <c r="S136" i="18"/>
  <c r="AI136" i="18" s="1"/>
  <c r="AY121" i="18"/>
  <c r="AY127" i="18" s="1"/>
  <c r="AB135" i="18"/>
  <c r="AW83" i="18"/>
  <c r="AW80" i="18"/>
  <c r="AW81" i="18"/>
  <c r="AW82" i="18"/>
  <c r="AW79" i="18"/>
  <c r="AW84" i="18"/>
  <c r="W144" i="18"/>
  <c r="AX112" i="18"/>
  <c r="X112" i="18"/>
  <c r="G85" i="18"/>
  <c r="AE144" i="18"/>
  <c r="K145" i="18"/>
  <c r="AY81" i="18" l="1"/>
  <c r="AY80" i="18"/>
  <c r="AY84" i="18"/>
  <c r="AQ114" i="18"/>
  <c r="AY82" i="18"/>
  <c r="Q137" i="18"/>
  <c r="U144" i="18"/>
  <c r="U145" i="18" s="1"/>
  <c r="AD137" i="18"/>
  <c r="AP97" i="18"/>
  <c r="AY97" i="18" s="1"/>
  <c r="AB145" i="18"/>
  <c r="E146" i="18"/>
  <c r="AB146" i="18" s="1"/>
  <c r="AI144" i="18"/>
  <c r="S145" i="18"/>
  <c r="AP85" i="18"/>
  <c r="AK131" i="18"/>
  <c r="AL134" i="18"/>
  <c r="M441" i="1" s="1"/>
  <c r="M136" i="18"/>
  <c r="AF136" i="18" s="1"/>
  <c r="M98" i="18"/>
  <c r="AS92" i="18"/>
  <c r="AI131" i="18"/>
  <c r="AJ131" i="18"/>
  <c r="AB131" i="18"/>
  <c r="AD132" i="18"/>
  <c r="E439" i="1" s="1"/>
  <c r="AQ98" i="18"/>
  <c r="AT114" i="18"/>
  <c r="AU96" i="18"/>
  <c r="Q144" i="18"/>
  <c r="AP93" i="18"/>
  <c r="AS85" i="18"/>
  <c r="AW85" i="18"/>
  <c r="K146" i="18"/>
  <c r="AE146" i="18" s="1"/>
  <c r="AE145" i="18"/>
  <c r="AU85" i="18"/>
  <c r="AG131" i="18"/>
  <c r="AU92" i="18"/>
  <c r="Q98" i="18"/>
  <c r="Q136" i="18"/>
  <c r="AH136" i="18" s="1"/>
  <c r="AK144" i="18"/>
  <c r="W145" i="18"/>
  <c r="AK145" i="18" s="1"/>
  <c r="G137" i="18"/>
  <c r="Z114" i="18"/>
  <c r="AP95" i="18"/>
  <c r="AY95" i="18" s="1"/>
  <c r="AB137" i="18"/>
  <c r="AS96" i="18"/>
  <c r="M144" i="18"/>
  <c r="AY79" i="18"/>
  <c r="AY106" i="18"/>
  <c r="AQ85" i="18"/>
  <c r="G136" i="18"/>
  <c r="G98" i="18"/>
  <c r="AP92" i="18"/>
  <c r="AG144" i="18"/>
  <c r="O145" i="18"/>
  <c r="AS93" i="18"/>
  <c r="M137" i="18"/>
  <c r="Y107" i="18"/>
  <c r="X114" i="18"/>
  <c r="AP94" i="18"/>
  <c r="AY94" i="18" s="1"/>
  <c r="AW114" i="18"/>
  <c r="AD144" i="18"/>
  <c r="I145" i="18"/>
  <c r="X135" i="18"/>
  <c r="AL135" i="18" s="1"/>
  <c r="AG137" i="18"/>
  <c r="AP96" i="18"/>
  <c r="X144" i="18"/>
  <c r="G144" i="18"/>
  <c r="AW92" i="18"/>
  <c r="U98" i="18"/>
  <c r="U136" i="18"/>
  <c r="AJ136" i="18" s="1"/>
  <c r="AD131" i="18"/>
  <c r="U137" i="18"/>
  <c r="AX114" i="18"/>
  <c r="Z107" i="18" l="1"/>
  <c r="AJ144" i="18"/>
  <c r="AY85" i="18"/>
  <c r="AY93" i="18"/>
  <c r="AH137" i="18"/>
  <c r="AY96" i="18"/>
  <c r="AL144" i="18"/>
  <c r="M451" i="1" s="1"/>
  <c r="X145" i="18"/>
  <c r="AJ137" i="18"/>
  <c r="S146" i="18"/>
  <c r="AI146" i="18" s="1"/>
  <c r="AI145" i="18"/>
  <c r="AC137" i="18"/>
  <c r="BA114" i="18"/>
  <c r="AY114" i="18"/>
  <c r="AF144" i="18"/>
  <c r="M145" i="18"/>
  <c r="AS98" i="18"/>
  <c r="X131" i="18"/>
  <c r="Y114" i="18"/>
  <c r="AF137" i="18"/>
  <c r="X137" i="18"/>
  <c r="U146" i="18"/>
  <c r="AJ145" i="18"/>
  <c r="AC144" i="18"/>
  <c r="G145" i="18"/>
  <c r="AH144" i="18"/>
  <c r="Q145" i="18"/>
  <c r="AN135" i="18"/>
  <c r="AM135" i="18"/>
  <c r="AW98" i="18"/>
  <c r="AP98" i="18"/>
  <c r="AL132" i="18"/>
  <c r="M439" i="1" s="1"/>
  <c r="AC136" i="18"/>
  <c r="X136" i="18"/>
  <c r="AL136" i="18" s="1"/>
  <c r="O146" i="18"/>
  <c r="AG146" i="18" s="1"/>
  <c r="AG145" i="18"/>
  <c r="AD145" i="18"/>
  <c r="I146" i="18"/>
  <c r="AD146" i="18" s="1"/>
  <c r="AY92" i="18"/>
  <c r="AU98" i="18"/>
  <c r="Y135" i="18"/>
  <c r="AY98" i="18" l="1"/>
  <c r="AC145" i="18"/>
  <c r="G146" i="18"/>
  <c r="AC146" i="18" s="1"/>
  <c r="AL131" i="18"/>
  <c r="Z137" i="18"/>
  <c r="AL137" i="18"/>
  <c r="AH132" i="18"/>
  <c r="I439" i="1" s="1"/>
  <c r="AC132" i="18"/>
  <c r="D439" i="1" s="1"/>
  <c r="AJ132" i="18"/>
  <c r="K439" i="1" s="1"/>
  <c r="AF132" i="18"/>
  <c r="G439" i="1" s="1"/>
  <c r="M146" i="18"/>
  <c r="AF146" i="18" s="1"/>
  <c r="AF145" i="18"/>
  <c r="X146" i="18"/>
  <c r="AL146" i="18" s="1"/>
  <c r="M453" i="1" s="1"/>
  <c r="AL145" i="18"/>
  <c r="M452" i="1" s="1"/>
  <c r="Q146" i="18"/>
  <c r="AH146" i="18" s="1"/>
  <c r="AH145" i="18"/>
  <c r="AN145" i="18" l="1"/>
  <c r="AM145" i="18"/>
  <c r="AM147" i="18" l="1"/>
  <c r="N454" i="1" s="1"/>
  <c r="N452" i="1"/>
  <c r="AN147" i="18"/>
  <c r="O454" i="1" s="1"/>
  <c r="O452" i="1"/>
  <c r="AO147" i="18" l="1"/>
  <c r="P454" i="1" s="1"/>
  <c r="AK146" i="17"/>
  <c r="AJ146" i="17"/>
  <c r="X140" i="17"/>
  <c r="V127" i="17"/>
  <c r="T127" i="17"/>
  <c r="R127" i="17"/>
  <c r="P127" i="17"/>
  <c r="N127" i="17"/>
  <c r="L127" i="17"/>
  <c r="J127" i="17"/>
  <c r="H127" i="17"/>
  <c r="F127" i="17"/>
  <c r="D127" i="17"/>
  <c r="AK126" i="17"/>
  <c r="AJ126" i="17"/>
  <c r="AI126" i="17"/>
  <c r="AH126" i="17"/>
  <c r="AG126" i="17"/>
  <c r="AF126" i="17"/>
  <c r="AE126" i="17"/>
  <c r="AD126" i="17"/>
  <c r="AC126" i="17"/>
  <c r="AB126" i="17"/>
  <c r="AK125" i="17"/>
  <c r="AJ125" i="17"/>
  <c r="AI125" i="17"/>
  <c r="AH125" i="17"/>
  <c r="AG125" i="17"/>
  <c r="AF125" i="17"/>
  <c r="AE125" i="17"/>
  <c r="AD125" i="17"/>
  <c r="AC125" i="17"/>
  <c r="AB125" i="17"/>
  <c r="AK124" i="17"/>
  <c r="AJ124" i="17"/>
  <c r="AI124" i="17"/>
  <c r="AH124" i="17"/>
  <c r="AG124" i="17"/>
  <c r="AF124" i="17"/>
  <c r="AE124" i="17"/>
  <c r="AD124" i="17"/>
  <c r="AC124" i="17"/>
  <c r="AB124" i="17"/>
  <c r="AK123" i="17"/>
  <c r="AJ123" i="17"/>
  <c r="AI123" i="17"/>
  <c r="AH123" i="17"/>
  <c r="AG123" i="17"/>
  <c r="AF123" i="17"/>
  <c r="AE123" i="17"/>
  <c r="AD123" i="17"/>
  <c r="AC123" i="17"/>
  <c r="AB123" i="17"/>
  <c r="AK122" i="17"/>
  <c r="AJ122" i="17"/>
  <c r="AI122" i="17"/>
  <c r="AH122" i="17"/>
  <c r="AG122" i="17"/>
  <c r="AF122" i="17"/>
  <c r="AE122" i="17"/>
  <c r="AD122" i="17"/>
  <c r="AC122" i="17"/>
  <c r="AB122" i="17"/>
  <c r="AK121" i="17"/>
  <c r="AJ121" i="17"/>
  <c r="AI121" i="17"/>
  <c r="AH121" i="17"/>
  <c r="AG121" i="17"/>
  <c r="AF121" i="17"/>
  <c r="AE121" i="17"/>
  <c r="AD121" i="17"/>
  <c r="AC121" i="17"/>
  <c r="AB121" i="17"/>
  <c r="V119" i="17"/>
  <c r="T119" i="17"/>
  <c r="R119" i="17"/>
  <c r="P119" i="17"/>
  <c r="N119" i="17"/>
  <c r="L119" i="17"/>
  <c r="J119" i="17"/>
  <c r="H119" i="17"/>
  <c r="F119" i="17"/>
  <c r="D119" i="17"/>
  <c r="V114" i="17"/>
  <c r="T114" i="17"/>
  <c r="R114" i="17"/>
  <c r="P114" i="17"/>
  <c r="N114" i="17"/>
  <c r="L114" i="17"/>
  <c r="J114" i="17"/>
  <c r="H114" i="17"/>
  <c r="F114" i="17"/>
  <c r="D114" i="17"/>
  <c r="AK113" i="17"/>
  <c r="AJ113" i="17"/>
  <c r="AI113" i="17"/>
  <c r="AH113" i="17"/>
  <c r="AG113" i="17"/>
  <c r="AF113" i="17"/>
  <c r="AE113" i="17"/>
  <c r="AD113" i="17"/>
  <c r="AC113" i="17"/>
  <c r="AB113" i="17"/>
  <c r="AK112" i="17"/>
  <c r="AJ112" i="17"/>
  <c r="AI112" i="17"/>
  <c r="AH112" i="17"/>
  <c r="AG112" i="17"/>
  <c r="AF112" i="17"/>
  <c r="AE112" i="17"/>
  <c r="AD112" i="17"/>
  <c r="AC112" i="17"/>
  <c r="AB112" i="17"/>
  <c r="AK111" i="17"/>
  <c r="AJ111" i="17"/>
  <c r="AI111" i="17"/>
  <c r="AH111" i="17"/>
  <c r="AG111" i="17"/>
  <c r="AF111" i="17"/>
  <c r="AE111" i="17"/>
  <c r="AD111" i="17"/>
  <c r="AC111" i="17"/>
  <c r="AB111" i="17"/>
  <c r="AK110" i="17"/>
  <c r="AJ110" i="17"/>
  <c r="AI110" i="17"/>
  <c r="AH110" i="17"/>
  <c r="AG110" i="17"/>
  <c r="AF110" i="17"/>
  <c r="AE110" i="17"/>
  <c r="AD110" i="17"/>
  <c r="AC110" i="17"/>
  <c r="AB110" i="17"/>
  <c r="AK109" i="17"/>
  <c r="AJ109" i="17"/>
  <c r="AI109" i="17"/>
  <c r="AH109" i="17"/>
  <c r="AG109" i="17"/>
  <c r="AF109" i="17"/>
  <c r="AE109" i="17"/>
  <c r="AD109" i="17"/>
  <c r="AC109" i="17"/>
  <c r="AB109" i="17"/>
  <c r="AK108" i="17"/>
  <c r="AJ108" i="17"/>
  <c r="AI108" i="17"/>
  <c r="AI114" i="17" s="1"/>
  <c r="AH108" i="17"/>
  <c r="AG108" i="17"/>
  <c r="AF108" i="17"/>
  <c r="AE108" i="17"/>
  <c r="AD108" i="17"/>
  <c r="AC108" i="17"/>
  <c r="AB108" i="17"/>
  <c r="AK107" i="17"/>
  <c r="AJ107" i="17"/>
  <c r="AI107" i="17"/>
  <c r="AH107" i="17"/>
  <c r="AG107" i="17"/>
  <c r="AF107" i="17"/>
  <c r="AE107" i="17"/>
  <c r="AD107" i="17"/>
  <c r="AC107" i="17"/>
  <c r="AB107" i="17"/>
  <c r="AK106" i="17"/>
  <c r="AJ106" i="17"/>
  <c r="AI106" i="17"/>
  <c r="AH106" i="17"/>
  <c r="AG106" i="17"/>
  <c r="AF106" i="17"/>
  <c r="AE106" i="17"/>
  <c r="AD106" i="17"/>
  <c r="AC106" i="17"/>
  <c r="AB106" i="17"/>
  <c r="V103" i="17"/>
  <c r="AK103" i="17" s="1"/>
  <c r="T103" i="17"/>
  <c r="AJ103" i="17" s="1"/>
  <c r="R103" i="17"/>
  <c r="AI103" i="17" s="1"/>
  <c r="P103" i="17"/>
  <c r="AH103" i="17" s="1"/>
  <c r="N103" i="17"/>
  <c r="AG103" i="17" s="1"/>
  <c r="L103" i="17"/>
  <c r="AF103" i="17" s="1"/>
  <c r="J103" i="17"/>
  <c r="H103" i="17"/>
  <c r="AE103" i="17" s="1"/>
  <c r="F103" i="17"/>
  <c r="AC103" i="17" s="1"/>
  <c r="D103" i="17"/>
  <c r="AB103" i="17" s="1"/>
  <c r="AK102" i="17"/>
  <c r="AJ102" i="17"/>
  <c r="AI102" i="17"/>
  <c r="AH102" i="17"/>
  <c r="AG102" i="17"/>
  <c r="AF102" i="17"/>
  <c r="AE102" i="17"/>
  <c r="AD102" i="17"/>
  <c r="AC102" i="17"/>
  <c r="AB102" i="17"/>
  <c r="AK101" i="17"/>
  <c r="AJ101" i="17"/>
  <c r="AI101" i="17"/>
  <c r="AH101" i="17"/>
  <c r="AG101" i="17"/>
  <c r="AF101" i="17"/>
  <c r="AE101" i="17"/>
  <c r="AD101" i="17"/>
  <c r="AC101" i="17"/>
  <c r="AB101" i="17"/>
  <c r="AH98" i="17"/>
  <c r="V98" i="17"/>
  <c r="AK98" i="17" s="1"/>
  <c r="T98" i="17"/>
  <c r="AJ98" i="17" s="1"/>
  <c r="R98" i="17"/>
  <c r="AI98" i="17" s="1"/>
  <c r="P98" i="17"/>
  <c r="N98" i="17"/>
  <c r="AG98" i="17" s="1"/>
  <c r="L98" i="17"/>
  <c r="AF98" i="17" s="1"/>
  <c r="J98" i="17"/>
  <c r="H98" i="17"/>
  <c r="AE98" i="17" s="1"/>
  <c r="F98" i="17"/>
  <c r="AC98" i="17" s="1"/>
  <c r="D98" i="17"/>
  <c r="AB98" i="17" s="1"/>
  <c r="AK97" i="17"/>
  <c r="AJ97" i="17"/>
  <c r="AI97" i="17"/>
  <c r="AH97" i="17"/>
  <c r="AG97" i="17"/>
  <c r="AF97" i="17"/>
  <c r="AE97" i="17"/>
  <c r="AD97" i="17"/>
  <c r="AC97" i="17"/>
  <c r="AB97" i="17"/>
  <c r="AK96" i="17"/>
  <c r="AJ96" i="17"/>
  <c r="AI96" i="17"/>
  <c r="AH96" i="17"/>
  <c r="AG96" i="17"/>
  <c r="AF96" i="17"/>
  <c r="AE96" i="17"/>
  <c r="AD96" i="17"/>
  <c r="AC96" i="17"/>
  <c r="AB96" i="17"/>
  <c r="AK95" i="17"/>
  <c r="AJ95" i="17"/>
  <c r="AI95" i="17"/>
  <c r="AH95" i="17"/>
  <c r="AG95" i="17"/>
  <c r="AF95" i="17"/>
  <c r="AE95" i="17"/>
  <c r="AD95" i="17"/>
  <c r="AC95" i="17"/>
  <c r="AB95" i="17"/>
  <c r="AK94" i="17"/>
  <c r="AJ94" i="17"/>
  <c r="AI94" i="17"/>
  <c r="AH94" i="17"/>
  <c r="AG94" i="17"/>
  <c r="AF94" i="17"/>
  <c r="AE94" i="17"/>
  <c r="AD94" i="17"/>
  <c r="AC94" i="17"/>
  <c r="AB94" i="17"/>
  <c r="AK93" i="17"/>
  <c r="AJ93" i="17"/>
  <c r="AI93" i="17"/>
  <c r="AH93" i="17"/>
  <c r="AG93" i="17"/>
  <c r="AF93" i="17"/>
  <c r="AE93" i="17"/>
  <c r="AD93" i="17"/>
  <c r="AC93" i="17"/>
  <c r="AB93" i="17"/>
  <c r="AK92" i="17"/>
  <c r="AJ92" i="17"/>
  <c r="AI92" i="17"/>
  <c r="AH92" i="17"/>
  <c r="AG92" i="17"/>
  <c r="AF92" i="17"/>
  <c r="AE92" i="17"/>
  <c r="AD92" i="17"/>
  <c r="AC92" i="17"/>
  <c r="AB92" i="17"/>
  <c r="V90" i="17"/>
  <c r="T90" i="17"/>
  <c r="R90" i="17"/>
  <c r="P90" i="17"/>
  <c r="N90" i="17"/>
  <c r="L90" i="17"/>
  <c r="J90" i="17"/>
  <c r="H90" i="17"/>
  <c r="F90" i="17"/>
  <c r="D90" i="17"/>
  <c r="V85" i="17"/>
  <c r="T85" i="17"/>
  <c r="R85" i="17"/>
  <c r="P85" i="17"/>
  <c r="N85" i="17"/>
  <c r="L85" i="17"/>
  <c r="J85" i="17"/>
  <c r="H85" i="17"/>
  <c r="F85" i="17"/>
  <c r="D85" i="17"/>
  <c r="AK84" i="17"/>
  <c r="AJ84" i="17"/>
  <c r="AI84" i="17"/>
  <c r="AH84" i="17"/>
  <c r="AG84" i="17"/>
  <c r="AF84" i="17"/>
  <c r="AE84" i="17"/>
  <c r="AD84" i="17"/>
  <c r="AC84" i="17"/>
  <c r="AB84" i="17"/>
  <c r="AK83" i="17"/>
  <c r="AJ83" i="17"/>
  <c r="AI83" i="17"/>
  <c r="AH83" i="17"/>
  <c r="AG83" i="17"/>
  <c r="AF83" i="17"/>
  <c r="AE83" i="17"/>
  <c r="AD83" i="17"/>
  <c r="AC83" i="17"/>
  <c r="AB83" i="17"/>
  <c r="AK82" i="17"/>
  <c r="AJ82" i="17"/>
  <c r="AI82" i="17"/>
  <c r="AH82" i="17"/>
  <c r="AH85" i="17" s="1"/>
  <c r="AG82" i="17"/>
  <c r="AF82" i="17"/>
  <c r="AE82" i="17"/>
  <c r="AD82" i="17"/>
  <c r="AC82" i="17"/>
  <c r="AB82" i="17"/>
  <c r="AK81" i="17"/>
  <c r="AJ81" i="17"/>
  <c r="AI81" i="17"/>
  <c r="AH81" i="17"/>
  <c r="AG81" i="17"/>
  <c r="AF81" i="17"/>
  <c r="AE81" i="17"/>
  <c r="AD81" i="17"/>
  <c r="AC81" i="17"/>
  <c r="AB81" i="17"/>
  <c r="AK80" i="17"/>
  <c r="AJ80" i="17"/>
  <c r="AI80" i="17"/>
  <c r="AH80" i="17"/>
  <c r="AG80" i="17"/>
  <c r="AF80" i="17"/>
  <c r="AE80" i="17"/>
  <c r="AD80" i="17"/>
  <c r="AC80" i="17"/>
  <c r="AB80" i="17"/>
  <c r="AK79" i="17"/>
  <c r="AJ79" i="17"/>
  <c r="AI79" i="17"/>
  <c r="AI85" i="17" s="1"/>
  <c r="AH79" i="17"/>
  <c r="AG79" i="17"/>
  <c r="AG85" i="17" s="1"/>
  <c r="AF79" i="17"/>
  <c r="AF85" i="17" s="1"/>
  <c r="AE79" i="17"/>
  <c r="AD79" i="17"/>
  <c r="AC79" i="17"/>
  <c r="AB79" i="17"/>
  <c r="AB85" i="17" s="1"/>
  <c r="V77" i="17"/>
  <c r="T77" i="17"/>
  <c r="R77" i="17"/>
  <c r="P77" i="17"/>
  <c r="N77" i="17"/>
  <c r="L77" i="17"/>
  <c r="J77" i="17"/>
  <c r="H77" i="17"/>
  <c r="F77" i="17"/>
  <c r="D77" i="17"/>
  <c r="S62" i="17"/>
  <c r="S101" i="17" s="1"/>
  <c r="M62" i="17"/>
  <c r="AH52" i="17"/>
  <c r="AB52" i="17"/>
  <c r="W52" i="17"/>
  <c r="AK52" i="17" s="1"/>
  <c r="U52" i="17"/>
  <c r="AJ52" i="17" s="1"/>
  <c r="S52" i="17"/>
  <c r="Q52" i="17"/>
  <c r="O52" i="17"/>
  <c r="AG52" i="17" s="1"/>
  <c r="M52" i="17"/>
  <c r="AF52" i="17" s="1"/>
  <c r="K52" i="17"/>
  <c r="AE52" i="17" s="1"/>
  <c r="I52" i="17"/>
  <c r="AD52" i="17" s="1"/>
  <c r="G52" i="17"/>
  <c r="AC52" i="17" s="1"/>
  <c r="E52" i="17"/>
  <c r="AH51" i="17"/>
  <c r="AF51" i="17"/>
  <c r="AE51" i="17"/>
  <c r="W51" i="17"/>
  <c r="AK51" i="17" s="1"/>
  <c r="U51" i="17"/>
  <c r="AJ51" i="17" s="1"/>
  <c r="S51" i="17"/>
  <c r="AI51" i="17" s="1"/>
  <c r="Q51" i="17"/>
  <c r="O51" i="17"/>
  <c r="AG51" i="17" s="1"/>
  <c r="M51" i="17"/>
  <c r="K51" i="17"/>
  <c r="I51" i="17"/>
  <c r="AD51" i="17" s="1"/>
  <c r="G51" i="17"/>
  <c r="AC51" i="17" s="1"/>
  <c r="E51" i="17"/>
  <c r="AB51" i="17" s="1"/>
  <c r="AJ50" i="17"/>
  <c r="AI50" i="17"/>
  <c r="W50" i="17"/>
  <c r="X50" i="17" s="1"/>
  <c r="U50" i="17"/>
  <c r="S50" i="17"/>
  <c r="Q50" i="17"/>
  <c r="AH50" i="17" s="1"/>
  <c r="O50" i="17"/>
  <c r="AG50" i="17" s="1"/>
  <c r="M50" i="17"/>
  <c r="AF50" i="17" s="1"/>
  <c r="K50" i="17"/>
  <c r="AE50" i="17" s="1"/>
  <c r="I50" i="17"/>
  <c r="AD50" i="17" s="1"/>
  <c r="G50" i="17"/>
  <c r="AC50" i="17" s="1"/>
  <c r="E50" i="17"/>
  <c r="AB50" i="17" s="1"/>
  <c r="AG49" i="17"/>
  <c r="AB49" i="17"/>
  <c r="W49" i="17"/>
  <c r="AK49" i="17" s="1"/>
  <c r="U49" i="17"/>
  <c r="AJ49" i="17" s="1"/>
  <c r="S49" i="17"/>
  <c r="AI49" i="17" s="1"/>
  <c r="Q49" i="17"/>
  <c r="AH49" i="17" s="1"/>
  <c r="O49" i="17"/>
  <c r="M49" i="17"/>
  <c r="AF49" i="17" s="1"/>
  <c r="K49" i="17"/>
  <c r="AE49" i="17" s="1"/>
  <c r="I49" i="17"/>
  <c r="AD49" i="17" s="1"/>
  <c r="G49" i="17"/>
  <c r="AC49" i="17" s="1"/>
  <c r="E49" i="17"/>
  <c r="AK48" i="17"/>
  <c r="AH48" i="17"/>
  <c r="AF48" i="17"/>
  <c r="AE48" i="17"/>
  <c r="W48" i="17"/>
  <c r="U48" i="17"/>
  <c r="AJ48" i="17" s="1"/>
  <c r="S48" i="17"/>
  <c r="AI48" i="17" s="1"/>
  <c r="Q48" i="17"/>
  <c r="O48" i="17"/>
  <c r="AG48" i="17" s="1"/>
  <c r="M48" i="17"/>
  <c r="K48" i="17"/>
  <c r="I48" i="17"/>
  <c r="AD48" i="17" s="1"/>
  <c r="G48" i="17"/>
  <c r="AC48" i="17" s="1"/>
  <c r="E48" i="17"/>
  <c r="AB48" i="17" s="1"/>
  <c r="AK47" i="17"/>
  <c r="AI47" i="17"/>
  <c r="AC47" i="17"/>
  <c r="X47" i="17"/>
  <c r="W47" i="17"/>
  <c r="U47" i="17"/>
  <c r="S47" i="17"/>
  <c r="Q47" i="17"/>
  <c r="O47" i="17"/>
  <c r="AG47" i="17" s="1"/>
  <c r="M47" i="17"/>
  <c r="AF47" i="17" s="1"/>
  <c r="K47" i="17"/>
  <c r="AE47" i="17" s="1"/>
  <c r="I47" i="17"/>
  <c r="AD47" i="17" s="1"/>
  <c r="G47" i="17"/>
  <c r="E47" i="17"/>
  <c r="AB47" i="17" s="1"/>
  <c r="AH46" i="17"/>
  <c r="W46" i="17"/>
  <c r="AK46" i="17" s="1"/>
  <c r="U46" i="17"/>
  <c r="X46" i="17" s="1"/>
  <c r="S46" i="17"/>
  <c r="AI46" i="17" s="1"/>
  <c r="Q46" i="17"/>
  <c r="O46" i="17"/>
  <c r="AG46" i="17" s="1"/>
  <c r="M46" i="17"/>
  <c r="AF46" i="17" s="1"/>
  <c r="K46" i="17"/>
  <c r="AE46" i="17" s="1"/>
  <c r="I46" i="17"/>
  <c r="AD46" i="17" s="1"/>
  <c r="G46" i="17"/>
  <c r="AC46" i="17" s="1"/>
  <c r="E46" i="17"/>
  <c r="AB46" i="17" s="1"/>
  <c r="AI45" i="17"/>
  <c r="AF45" i="17"/>
  <c r="W45" i="17"/>
  <c r="U45" i="17"/>
  <c r="AJ45" i="17" s="1"/>
  <c r="S45" i="17"/>
  <c r="Q45" i="17"/>
  <c r="AH45" i="17" s="1"/>
  <c r="O45" i="17"/>
  <c r="AG45" i="17" s="1"/>
  <c r="M45" i="17"/>
  <c r="K45" i="17"/>
  <c r="AE45" i="17" s="1"/>
  <c r="I45" i="17"/>
  <c r="AD45" i="17" s="1"/>
  <c r="G45" i="17"/>
  <c r="AC45" i="17" s="1"/>
  <c r="E45" i="17"/>
  <c r="AB45" i="17" s="1"/>
  <c r="W44" i="17"/>
  <c r="AK44" i="17" s="1"/>
  <c r="I44" i="17"/>
  <c r="AE43" i="17"/>
  <c r="AD43" i="17"/>
  <c r="W43" i="17"/>
  <c r="AK43" i="17" s="1"/>
  <c r="U43" i="17"/>
  <c r="U44" i="17" s="1"/>
  <c r="AJ44" i="17" s="1"/>
  <c r="S43" i="17"/>
  <c r="S44" i="17" s="1"/>
  <c r="Q43" i="17"/>
  <c r="AH43" i="17" s="1"/>
  <c r="O43" i="17"/>
  <c r="AG43" i="17" s="1"/>
  <c r="M43" i="17"/>
  <c r="M44" i="17" s="1"/>
  <c r="AF44" i="17" s="1"/>
  <c r="K43" i="17"/>
  <c r="I43" i="17"/>
  <c r="G43" i="17"/>
  <c r="AC43" i="17" s="1"/>
  <c r="E43" i="17"/>
  <c r="W41" i="17"/>
  <c r="AK41" i="17" s="1"/>
  <c r="U41" i="17"/>
  <c r="U56" i="17" s="1"/>
  <c r="S41" i="17"/>
  <c r="S56" i="17" s="1"/>
  <c r="Q41" i="17"/>
  <c r="Q56" i="17" s="1"/>
  <c r="O41" i="17"/>
  <c r="O56" i="17" s="1"/>
  <c r="M41" i="17"/>
  <c r="M56" i="17" s="1"/>
  <c r="K41" i="17"/>
  <c r="K56" i="17" s="1"/>
  <c r="I41" i="17"/>
  <c r="I56" i="17" s="1"/>
  <c r="G41" i="17"/>
  <c r="E41" i="17"/>
  <c r="AH40" i="17"/>
  <c r="AD40" i="17"/>
  <c r="W40" i="17"/>
  <c r="AK40" i="17" s="1"/>
  <c r="U40" i="17"/>
  <c r="S40" i="17"/>
  <c r="Q40" i="17"/>
  <c r="Q62" i="17" s="1"/>
  <c r="Q101" i="17" s="1"/>
  <c r="O40" i="17"/>
  <c r="O44" i="17" s="1"/>
  <c r="AG44" i="17" s="1"/>
  <c r="M40" i="17"/>
  <c r="K40" i="17"/>
  <c r="AE40" i="17" s="1"/>
  <c r="I40" i="17"/>
  <c r="G40" i="17"/>
  <c r="AC40" i="17" s="1"/>
  <c r="E40" i="17"/>
  <c r="AB40" i="17" s="1"/>
  <c r="AI39" i="17"/>
  <c r="AE39" i="17"/>
  <c r="AB39" i="17"/>
  <c r="W39" i="17"/>
  <c r="AK39" i="17" s="1"/>
  <c r="U39" i="17"/>
  <c r="S39" i="17"/>
  <c r="Q39" i="17"/>
  <c r="AH39" i="17" s="1"/>
  <c r="O39" i="17"/>
  <c r="AG39" i="17" s="1"/>
  <c r="M39" i="17"/>
  <c r="AF39" i="17" s="1"/>
  <c r="K39" i="17"/>
  <c r="I39" i="17"/>
  <c r="I63" i="17" s="1"/>
  <c r="G39" i="17"/>
  <c r="E39" i="17"/>
  <c r="AI37" i="17"/>
  <c r="AH37" i="17"/>
  <c r="AE37" i="17"/>
  <c r="AB37" i="17"/>
  <c r="W37" i="17"/>
  <c r="U37" i="17"/>
  <c r="AJ37" i="17" s="1"/>
  <c r="S37" i="17"/>
  <c r="Q37" i="17"/>
  <c r="O37" i="17"/>
  <c r="AG37" i="17" s="1"/>
  <c r="M37" i="17"/>
  <c r="K37" i="17"/>
  <c r="I37" i="17"/>
  <c r="AD37" i="17" s="1"/>
  <c r="G37" i="17"/>
  <c r="AC37" i="17" s="1"/>
  <c r="E37" i="17"/>
  <c r="AG34" i="17"/>
  <c r="AE34" i="17"/>
  <c r="W34" i="17"/>
  <c r="U34" i="17"/>
  <c r="AJ34" i="17" s="1"/>
  <c r="S34" i="17"/>
  <c r="AI34" i="17" s="1"/>
  <c r="Q34" i="17"/>
  <c r="AH34" i="17" s="1"/>
  <c r="O34" i="17"/>
  <c r="M34" i="17"/>
  <c r="AF34" i="17" s="1"/>
  <c r="K34" i="17"/>
  <c r="I34" i="17"/>
  <c r="AD34" i="17" s="1"/>
  <c r="G34" i="17"/>
  <c r="AC34" i="17" s="1"/>
  <c r="E34" i="17"/>
  <c r="AB34" i="17" s="1"/>
  <c r="V21" i="17"/>
  <c r="K57" i="17" l="1"/>
  <c r="K59" i="17"/>
  <c r="X52" i="17"/>
  <c r="AI127" i="17"/>
  <c r="K60" i="17"/>
  <c r="K82" i="17" s="1"/>
  <c r="AH127" i="17"/>
  <c r="AJ127" i="17"/>
  <c r="X45" i="17"/>
  <c r="X49" i="17"/>
  <c r="X34" i="17"/>
  <c r="AF43" i="17"/>
  <c r="AI43" i="17"/>
  <c r="O62" i="17"/>
  <c r="O101" i="17" s="1"/>
  <c r="X40" i="17"/>
  <c r="X62" i="17" s="1"/>
  <c r="U57" i="17"/>
  <c r="AJ43" i="17"/>
  <c r="X37" i="17"/>
  <c r="AG40" i="17"/>
  <c r="K44" i="17"/>
  <c r="AE44" i="17" s="1"/>
  <c r="AI52" i="17"/>
  <c r="Q63" i="17"/>
  <c r="Q64" i="17" s="1"/>
  <c r="AC85" i="17"/>
  <c r="Y41" i="17"/>
  <c r="Z41" i="17" s="1"/>
  <c r="AC127" i="17"/>
  <c r="AE41" i="17"/>
  <c r="S53" i="17"/>
  <c r="AD127" i="17"/>
  <c r="AJ47" i="17"/>
  <c r="AK114" i="17"/>
  <c r="AE127" i="17"/>
  <c r="W56" i="17"/>
  <c r="AJ114" i="17"/>
  <c r="AF127" i="17"/>
  <c r="Q58" i="17"/>
  <c r="AB43" i="17"/>
  <c r="B43" i="17"/>
  <c r="B45" i="17" s="1"/>
  <c r="E44" i="17"/>
  <c r="E143" i="17"/>
  <c r="E53" i="17"/>
  <c r="S57" i="17"/>
  <c r="S58" i="17" s="1"/>
  <c r="U58" i="17"/>
  <c r="AK34" i="17"/>
  <c r="AF37" i="17"/>
  <c r="X39" i="17"/>
  <c r="U73" i="17"/>
  <c r="U75" i="17"/>
  <c r="AJ75" i="17" s="1"/>
  <c r="U76" i="17"/>
  <c r="AJ76" i="17" s="1"/>
  <c r="U74" i="17"/>
  <c r="AJ74" i="17" s="1"/>
  <c r="AH47" i="17"/>
  <c r="Q57" i="17"/>
  <c r="U63" i="17"/>
  <c r="AJ39" i="17"/>
  <c r="U53" i="17"/>
  <c r="I59" i="17"/>
  <c r="I57" i="17"/>
  <c r="I58" i="17"/>
  <c r="X48" i="17"/>
  <c r="X51" i="17"/>
  <c r="I117" i="17"/>
  <c r="I118" i="17"/>
  <c r="I127" i="17" s="1"/>
  <c r="AD44" i="17"/>
  <c r="M57" i="17"/>
  <c r="M58" i="17" s="1"/>
  <c r="K75" i="17"/>
  <c r="AE75" i="17" s="1"/>
  <c r="K76" i="17"/>
  <c r="AE76" i="17" s="1"/>
  <c r="K73" i="17"/>
  <c r="K74" i="17"/>
  <c r="AE74" i="17" s="1"/>
  <c r="O58" i="17"/>
  <c r="W63" i="17"/>
  <c r="K83" i="17"/>
  <c r="K81" i="17"/>
  <c r="AE78" i="17"/>
  <c r="AR78" i="17" s="1"/>
  <c r="AR82" i="17" s="1"/>
  <c r="AJ46" i="17"/>
  <c r="AK37" i="17"/>
  <c r="AC39" i="17"/>
  <c r="I62" i="17"/>
  <c r="AD41" i="17"/>
  <c r="M143" i="17"/>
  <c r="AF143" i="17" s="1"/>
  <c r="Q44" i="17"/>
  <c r="AI44" i="17"/>
  <c r="G56" i="17"/>
  <c r="G57" i="17" s="1"/>
  <c r="M59" i="17"/>
  <c r="U62" i="17"/>
  <c r="AD85" i="17"/>
  <c r="Q118" i="17"/>
  <c r="Q125" i="17" s="1"/>
  <c r="AU125" i="17" s="1"/>
  <c r="AB41" i="17"/>
  <c r="AC41" i="17"/>
  <c r="E56" i="17"/>
  <c r="E59" i="17" s="1"/>
  <c r="AD39" i="17"/>
  <c r="AF40" i="17"/>
  <c r="O143" i="17"/>
  <c r="AG143" i="17" s="1"/>
  <c r="AK45" i="17"/>
  <c r="K58" i="17"/>
  <c r="O59" i="17"/>
  <c r="W62" i="17"/>
  <c r="AE85" i="17"/>
  <c r="AC114" i="17"/>
  <c r="W57" i="17"/>
  <c r="AF41" i="17"/>
  <c r="Q143" i="17"/>
  <c r="AH143" i="17" s="1"/>
  <c r="Q59" i="17"/>
  <c r="Q60" i="17" s="1"/>
  <c r="AG114" i="17"/>
  <c r="K63" i="17"/>
  <c r="AG41" i="17"/>
  <c r="S143" i="17"/>
  <c r="AI143" i="17" s="1"/>
  <c r="S59" i="17"/>
  <c r="S60" i="17" s="1"/>
  <c r="E63" i="17"/>
  <c r="AI40" i="17"/>
  <c r="AH41" i="17"/>
  <c r="U143" i="17"/>
  <c r="AJ143" i="17" s="1"/>
  <c r="AK50" i="17"/>
  <c r="I53" i="17"/>
  <c r="O57" i="17"/>
  <c r="U59" i="17"/>
  <c r="U60" i="17" s="1"/>
  <c r="G63" i="17"/>
  <c r="AG127" i="17"/>
  <c r="G143" i="17"/>
  <c r="AC143" i="17" s="1"/>
  <c r="K143" i="17"/>
  <c r="AE143" i="17" s="1"/>
  <c r="AJ40" i="17"/>
  <c r="AI41" i="17"/>
  <c r="W143" i="17"/>
  <c r="AK143" i="17" s="1"/>
  <c r="K53" i="17"/>
  <c r="W59" i="17"/>
  <c r="E62" i="17"/>
  <c r="O102" i="17"/>
  <c r="O103" i="17" s="1"/>
  <c r="AH114" i="17"/>
  <c r="I143" i="17"/>
  <c r="AD143" i="17" s="1"/>
  <c r="W53" i="17"/>
  <c r="AJ41" i="17"/>
  <c r="X43" i="17"/>
  <c r="M53" i="17"/>
  <c r="G62" i="17"/>
  <c r="M63" i="17"/>
  <c r="AJ85" i="17"/>
  <c r="Q102" i="17"/>
  <c r="Q103" i="17" s="1"/>
  <c r="M102" i="17"/>
  <c r="M101" i="17"/>
  <c r="M103" i="17" s="1"/>
  <c r="M106" i="17" s="1"/>
  <c r="M64" i="17"/>
  <c r="I125" i="17"/>
  <c r="AQ125" i="17" s="1"/>
  <c r="I122" i="17"/>
  <c r="AQ122" i="17" s="1"/>
  <c r="S63" i="17"/>
  <c r="X41" i="17"/>
  <c r="X56" i="17" s="1"/>
  <c r="G44" i="17"/>
  <c r="O53" i="17"/>
  <c r="K62" i="17"/>
  <c r="O63" i="17"/>
  <c r="O64" i="17" s="1"/>
  <c r="K79" i="17"/>
  <c r="AK85" i="17"/>
  <c r="S102" i="17"/>
  <c r="S103" i="17" s="1"/>
  <c r="AB114" i="17"/>
  <c r="AD114" i="17"/>
  <c r="AE114" i="17"/>
  <c r="AF114" i="17"/>
  <c r="AK127" i="17"/>
  <c r="AB127" i="17"/>
  <c r="O109" i="17" l="1"/>
  <c r="AT109" i="17" s="1"/>
  <c r="O112" i="17"/>
  <c r="O111" i="17"/>
  <c r="AT111" i="17" s="1"/>
  <c r="Q124" i="17"/>
  <c r="AU124" i="17" s="1"/>
  <c r="AU127" i="17" s="1"/>
  <c r="K84" i="17"/>
  <c r="Q123" i="17"/>
  <c r="AU123" i="17" s="1"/>
  <c r="K80" i="17"/>
  <c r="K85" i="17" s="1"/>
  <c r="Q126" i="17"/>
  <c r="AU126" i="17" s="1"/>
  <c r="G59" i="17"/>
  <c r="G60" i="17" s="1"/>
  <c r="G82" i="17" s="1"/>
  <c r="Q117" i="17"/>
  <c r="Q119" i="17" s="1"/>
  <c r="Q122" i="17"/>
  <c r="AU122" i="17" s="1"/>
  <c r="Q121" i="17"/>
  <c r="AU121" i="17" s="1"/>
  <c r="I124" i="17"/>
  <c r="AQ124" i="17" s="1"/>
  <c r="Q127" i="17"/>
  <c r="I121" i="17"/>
  <c r="AQ121" i="17" s="1"/>
  <c r="I123" i="17"/>
  <c r="AQ123" i="17" s="1"/>
  <c r="K61" i="17"/>
  <c r="I126" i="17"/>
  <c r="AQ126" i="17" s="1"/>
  <c r="S106" i="17"/>
  <c r="S108" i="17"/>
  <c r="AV108" i="17" s="1"/>
  <c r="S109" i="17"/>
  <c r="AV109" i="17" s="1"/>
  <c r="S112" i="17"/>
  <c r="S113" i="17"/>
  <c r="AV113" i="17" s="1"/>
  <c r="S107" i="17"/>
  <c r="AV107" i="17" s="1"/>
  <c r="S110" i="17"/>
  <c r="AV110" i="17" s="1"/>
  <c r="S111" i="17"/>
  <c r="AV111" i="17" s="1"/>
  <c r="Q84" i="17"/>
  <c r="Q81" i="17"/>
  <c r="AH78" i="17"/>
  <c r="AU78" i="17" s="1"/>
  <c r="Q82" i="17"/>
  <c r="Q80" i="17"/>
  <c r="Q83" i="17"/>
  <c r="Q79" i="17"/>
  <c r="Q111" i="17"/>
  <c r="AU111" i="17" s="1"/>
  <c r="Q112" i="17"/>
  <c r="Q107" i="17"/>
  <c r="AU107" i="17" s="1"/>
  <c r="Q109" i="17"/>
  <c r="AU109" i="17" s="1"/>
  <c r="Q110" i="17"/>
  <c r="AU110" i="17" s="1"/>
  <c r="Q108" i="17"/>
  <c r="AU108" i="17" s="1"/>
  <c r="Q106" i="17"/>
  <c r="Q113" i="17"/>
  <c r="AU113" i="17" s="1"/>
  <c r="U84" i="17"/>
  <c r="U81" i="17"/>
  <c r="AJ78" i="17"/>
  <c r="AW78" i="17" s="1"/>
  <c r="U82" i="17"/>
  <c r="U79" i="17"/>
  <c r="U80" i="17"/>
  <c r="U83" i="17"/>
  <c r="E61" i="17"/>
  <c r="E60" i="17"/>
  <c r="G80" i="17"/>
  <c r="G81" i="17"/>
  <c r="G79" i="17"/>
  <c r="AS106" i="17"/>
  <c r="S118" i="17"/>
  <c r="S117" i="17"/>
  <c r="S119" i="17" s="1"/>
  <c r="X143" i="17"/>
  <c r="AL143" i="17" s="1"/>
  <c r="X44" i="17"/>
  <c r="AT112" i="17"/>
  <c r="M108" i="17"/>
  <c r="AS108" i="17" s="1"/>
  <c r="S89" i="17"/>
  <c r="S88" i="17"/>
  <c r="AC44" i="17"/>
  <c r="K117" i="17"/>
  <c r="K118" i="17"/>
  <c r="M109" i="17"/>
  <c r="AS109" i="17" s="1"/>
  <c r="W101" i="17"/>
  <c r="W102" i="17"/>
  <c r="W64" i="17"/>
  <c r="I102" i="17"/>
  <c r="I101" i="17"/>
  <c r="I64" i="17"/>
  <c r="M110" i="17"/>
  <c r="AS110" i="17" s="1"/>
  <c r="I88" i="17"/>
  <c r="I89" i="17"/>
  <c r="K88" i="17"/>
  <c r="K89" i="17"/>
  <c r="I75" i="17"/>
  <c r="AD75" i="17" s="1"/>
  <c r="I76" i="17"/>
  <c r="AD76" i="17" s="1"/>
  <c r="I74" i="17"/>
  <c r="AD74" i="17" s="1"/>
  <c r="I73" i="17"/>
  <c r="W73" i="17"/>
  <c r="W74" i="17"/>
  <c r="AK74" i="17" s="1"/>
  <c r="W75" i="17"/>
  <c r="AK75" i="17" s="1"/>
  <c r="X57" i="17"/>
  <c r="W76" i="17"/>
  <c r="AK76" i="17" s="1"/>
  <c r="O113" i="17"/>
  <c r="AT113" i="17" s="1"/>
  <c r="M60" i="17"/>
  <c r="W58" i="17"/>
  <c r="Q88" i="17"/>
  <c r="Q89" i="17"/>
  <c r="I60" i="17"/>
  <c r="I61" i="17" s="1"/>
  <c r="O60" i="17"/>
  <c r="O61" i="17" s="1"/>
  <c r="O108" i="17"/>
  <c r="AT108" i="17" s="1"/>
  <c r="G58" i="17"/>
  <c r="M88" i="17"/>
  <c r="M90" i="17" s="1"/>
  <c r="M89" i="17"/>
  <c r="M76" i="17"/>
  <c r="AF76" i="17" s="1"/>
  <c r="M73" i="17"/>
  <c r="M75" i="17"/>
  <c r="AF75" i="17" s="1"/>
  <c r="M74" i="17"/>
  <c r="AF74" i="17" s="1"/>
  <c r="Q61" i="17"/>
  <c r="U101" i="17"/>
  <c r="U64" i="17"/>
  <c r="U102" i="17"/>
  <c r="AE134" i="17"/>
  <c r="F414" i="1" s="1"/>
  <c r="K77" i="17"/>
  <c r="AE73" i="17"/>
  <c r="E102" i="17"/>
  <c r="E101" i="17"/>
  <c r="E103" i="17" s="1"/>
  <c r="E64" i="17"/>
  <c r="G74" i="17"/>
  <c r="AC74" i="17" s="1"/>
  <c r="G75" i="17"/>
  <c r="AC75" i="17" s="1"/>
  <c r="G76" i="17"/>
  <c r="AC76" i="17" s="1"/>
  <c r="G73" i="17"/>
  <c r="E118" i="17"/>
  <c r="E117" i="17"/>
  <c r="O110" i="17"/>
  <c r="AT110" i="17" s="1"/>
  <c r="E57" i="17"/>
  <c r="AR83" i="17"/>
  <c r="AR80" i="17"/>
  <c r="AR84" i="17"/>
  <c r="AR81" i="17"/>
  <c r="Q74" i="17"/>
  <c r="AH74" i="17" s="1"/>
  <c r="Q76" i="17"/>
  <c r="AH76" i="17" s="1"/>
  <c r="Q75" i="17"/>
  <c r="AH75" i="17" s="1"/>
  <c r="Q73" i="17"/>
  <c r="S75" i="17"/>
  <c r="AI75" i="17" s="1"/>
  <c r="S74" i="17"/>
  <c r="AI74" i="17" s="1"/>
  <c r="S73" i="17"/>
  <c r="S76" i="17"/>
  <c r="AI76" i="17" s="1"/>
  <c r="G117" i="17"/>
  <c r="G118" i="17"/>
  <c r="M107" i="17"/>
  <c r="AS107" i="17" s="1"/>
  <c r="U77" i="17"/>
  <c r="AJ134" i="17"/>
  <c r="K414" i="1" s="1"/>
  <c r="AJ73" i="17"/>
  <c r="O76" i="17"/>
  <c r="AG76" i="17" s="1"/>
  <c r="O74" i="17"/>
  <c r="AG74" i="17" s="1"/>
  <c r="O75" i="17"/>
  <c r="AG75" i="17" s="1"/>
  <c r="O73" i="17"/>
  <c r="M117" i="17"/>
  <c r="M118" i="17"/>
  <c r="O107" i="17"/>
  <c r="AT107" i="17" s="1"/>
  <c r="M111" i="17"/>
  <c r="AS111" i="17" s="1"/>
  <c r="AH44" i="17"/>
  <c r="Q53" i="17"/>
  <c r="X53" i="17" s="1"/>
  <c r="X63" i="17"/>
  <c r="X64" i="17" s="1"/>
  <c r="W117" i="17"/>
  <c r="W118" i="17"/>
  <c r="O117" i="17"/>
  <c r="O118" i="17"/>
  <c r="G102" i="17"/>
  <c r="G101" i="17"/>
  <c r="G103" i="17" s="1"/>
  <c r="G64" i="17"/>
  <c r="S61" i="17"/>
  <c r="O106" i="17"/>
  <c r="M112" i="17"/>
  <c r="I119" i="17"/>
  <c r="W60" i="17"/>
  <c r="AB143" i="17"/>
  <c r="Y143" i="17"/>
  <c r="O88" i="17"/>
  <c r="O89" i="17"/>
  <c r="U61" i="17"/>
  <c r="S84" i="17"/>
  <c r="S81" i="17"/>
  <c r="AI78" i="17"/>
  <c r="AV78" i="17" s="1"/>
  <c r="S82" i="17"/>
  <c r="S79" i="17"/>
  <c r="S80" i="17"/>
  <c r="S83" i="17"/>
  <c r="U117" i="17"/>
  <c r="U118" i="17"/>
  <c r="S64" i="17"/>
  <c r="K102" i="17"/>
  <c r="K101" i="17"/>
  <c r="K103" i="17" s="1"/>
  <c r="K64" i="17"/>
  <c r="G53" i="17"/>
  <c r="M113" i="17"/>
  <c r="AS113" i="17" s="1"/>
  <c r="AR79" i="17"/>
  <c r="U88" i="17"/>
  <c r="U89" i="17"/>
  <c r="AB44" i="17"/>
  <c r="O90" i="17" l="1"/>
  <c r="G84" i="17"/>
  <c r="G83" i="17"/>
  <c r="AE91" i="17"/>
  <c r="K97" i="17"/>
  <c r="AR97" i="17" s="1"/>
  <c r="K92" i="17"/>
  <c r="K94" i="17"/>
  <c r="AR94" i="17" s="1"/>
  <c r="K96" i="17"/>
  <c r="AR96" i="17" s="1"/>
  <c r="K93" i="17"/>
  <c r="AR93" i="17" s="1"/>
  <c r="K95" i="17"/>
  <c r="AR95" i="17" s="1"/>
  <c r="AQ127" i="17"/>
  <c r="X59" i="17"/>
  <c r="G61" i="17"/>
  <c r="AC78" i="17"/>
  <c r="AP78" i="17" s="1"/>
  <c r="I103" i="17"/>
  <c r="I109" i="17" s="1"/>
  <c r="AQ109" i="17" s="1"/>
  <c r="S90" i="17"/>
  <c r="I96" i="17"/>
  <c r="AQ96" i="17" s="1"/>
  <c r="I93" i="17"/>
  <c r="AQ93" i="17" s="1"/>
  <c r="I97" i="17"/>
  <c r="AQ97" i="17" s="1"/>
  <c r="I94" i="17"/>
  <c r="AQ94" i="17" s="1"/>
  <c r="I92" i="17"/>
  <c r="I95" i="17"/>
  <c r="AQ95" i="17" s="1"/>
  <c r="AD91" i="17"/>
  <c r="W119" i="17"/>
  <c r="X117" i="17"/>
  <c r="Q114" i="17"/>
  <c r="Q131" i="17" s="1"/>
  <c r="AU106" i="17"/>
  <c r="AH73" i="17"/>
  <c r="Q77" i="17"/>
  <c r="AH134" i="17"/>
  <c r="I414" i="1" s="1"/>
  <c r="E119" i="17"/>
  <c r="Q90" i="17"/>
  <c r="AD134" i="17"/>
  <c r="E414" i="1" s="1"/>
  <c r="I77" i="17"/>
  <c r="AD73" i="17"/>
  <c r="E82" i="17"/>
  <c r="E79" i="17"/>
  <c r="E83" i="17"/>
  <c r="E80" i="17"/>
  <c r="B60" i="17"/>
  <c r="B61" i="17" s="1"/>
  <c r="E81" i="17"/>
  <c r="E84" i="17"/>
  <c r="AB78" i="17"/>
  <c r="AO78" i="17" s="1"/>
  <c r="U121" i="17"/>
  <c r="AW121" i="17" s="1"/>
  <c r="U126" i="17"/>
  <c r="AW126" i="17" s="1"/>
  <c r="U123" i="17"/>
  <c r="AW123" i="17" s="1"/>
  <c r="U125" i="17"/>
  <c r="AW125" i="17" s="1"/>
  <c r="U124" i="17"/>
  <c r="AW124" i="17" s="1"/>
  <c r="U122" i="17"/>
  <c r="AW122" i="17" s="1"/>
  <c r="U127" i="17"/>
  <c r="AC134" i="17"/>
  <c r="D414" i="1" s="1"/>
  <c r="G77" i="17"/>
  <c r="AC73" i="17"/>
  <c r="I106" i="17"/>
  <c r="I113" i="17"/>
  <c r="AQ113" i="17" s="1"/>
  <c r="I112" i="17"/>
  <c r="I108" i="17"/>
  <c r="AQ108" i="17" s="1"/>
  <c r="I110" i="17"/>
  <c r="AQ110" i="17" s="1"/>
  <c r="O114" i="17"/>
  <c r="O131" i="17" s="1"/>
  <c r="AG131" i="17" s="1"/>
  <c r="AT106" i="17"/>
  <c r="AT114" i="17" s="1"/>
  <c r="M83" i="17"/>
  <c r="M80" i="17"/>
  <c r="M135" i="17" s="1"/>
  <c r="AF135" i="17" s="1"/>
  <c r="M84" i="17"/>
  <c r="M81" i="17"/>
  <c r="M79" i="17"/>
  <c r="M82" i="17"/>
  <c r="AF78" i="17"/>
  <c r="AS78" i="17" s="1"/>
  <c r="AU112" i="17"/>
  <c r="E123" i="17"/>
  <c r="AO123" i="17" s="1"/>
  <c r="E126" i="17"/>
  <c r="AO126" i="17" s="1"/>
  <c r="E124" i="17"/>
  <c r="AO124" i="17" s="1"/>
  <c r="E121" i="17"/>
  <c r="AO121" i="17" s="1"/>
  <c r="E127" i="17"/>
  <c r="E125" i="17"/>
  <c r="AO125" i="17" s="1"/>
  <c r="E122" i="17"/>
  <c r="AO122" i="17" s="1"/>
  <c r="S97" i="17"/>
  <c r="AV97" i="17" s="1"/>
  <c r="S94" i="17"/>
  <c r="AV94" i="17" s="1"/>
  <c r="AI91" i="17"/>
  <c r="S95" i="17"/>
  <c r="AV95" i="17" s="1"/>
  <c r="S92" i="17"/>
  <c r="S96" i="17"/>
  <c r="AV96" i="17" s="1"/>
  <c r="S93" i="17"/>
  <c r="AV93" i="17" s="1"/>
  <c r="G96" i="17"/>
  <c r="AP96" i="17" s="1"/>
  <c r="G93" i="17"/>
  <c r="AP93" i="17" s="1"/>
  <c r="G97" i="17"/>
  <c r="AP97" i="17" s="1"/>
  <c r="G94" i="17"/>
  <c r="AP94" i="17" s="1"/>
  <c r="G95" i="17"/>
  <c r="AP95" i="17" s="1"/>
  <c r="G92" i="17"/>
  <c r="AC91" i="17"/>
  <c r="M61" i="17"/>
  <c r="K90" i="17"/>
  <c r="X102" i="17"/>
  <c r="AP83" i="17"/>
  <c r="AP80" i="17"/>
  <c r="AP84" i="17"/>
  <c r="AP81" i="17"/>
  <c r="AP82" i="17"/>
  <c r="AP79" i="17"/>
  <c r="AP85" i="17" s="1"/>
  <c r="U85" i="17"/>
  <c r="AV112" i="17"/>
  <c r="AS112" i="17"/>
  <c r="U103" i="17"/>
  <c r="X101" i="17"/>
  <c r="W103" i="17"/>
  <c r="Q85" i="17"/>
  <c r="S125" i="17"/>
  <c r="AV125" i="17" s="1"/>
  <c r="S122" i="17"/>
  <c r="AV122" i="17" s="1"/>
  <c r="S126" i="17"/>
  <c r="AV126" i="17" s="1"/>
  <c r="S123" i="17"/>
  <c r="AV123" i="17" s="1"/>
  <c r="S124" i="17"/>
  <c r="AV124" i="17" s="1"/>
  <c r="S121" i="17"/>
  <c r="AV121" i="17" s="1"/>
  <c r="AV127" i="17" s="1"/>
  <c r="S127" i="17"/>
  <c r="U119" i="17"/>
  <c r="M114" i="17"/>
  <c r="M131" i="17" s="1"/>
  <c r="AF131" i="17" s="1"/>
  <c r="AD103" i="17"/>
  <c r="G110" i="17"/>
  <c r="AP110" i="17" s="1"/>
  <c r="G111" i="17"/>
  <c r="AP111" i="17" s="1"/>
  <c r="G112" i="17"/>
  <c r="G108" i="17"/>
  <c r="AP108" i="17" s="1"/>
  <c r="G113" i="17"/>
  <c r="AP113" i="17" s="1"/>
  <c r="G107" i="17"/>
  <c r="AP107" i="17" s="1"/>
  <c r="G106" i="17"/>
  <c r="G109" i="17"/>
  <c r="AP109" i="17" s="1"/>
  <c r="M119" i="17"/>
  <c r="G119" i="17"/>
  <c r="E112" i="17"/>
  <c r="E108" i="17"/>
  <c r="AO108" i="17" s="1"/>
  <c r="E109" i="17"/>
  <c r="AO109" i="17" s="1"/>
  <c r="E113" i="17"/>
  <c r="AO113" i="17" s="1"/>
  <c r="E110" i="17"/>
  <c r="AO110" i="17" s="1"/>
  <c r="E111" i="17"/>
  <c r="AO111" i="17" s="1"/>
  <c r="E107" i="17"/>
  <c r="AO107" i="17" s="1"/>
  <c r="E106" i="17"/>
  <c r="I90" i="17"/>
  <c r="G85" i="17"/>
  <c r="AW84" i="17"/>
  <c r="AW79" i="17"/>
  <c r="AW82" i="17"/>
  <c r="AW81" i="17"/>
  <c r="AW83" i="17"/>
  <c r="AW80" i="17"/>
  <c r="S135" i="17"/>
  <c r="AI135" i="17" s="1"/>
  <c r="G121" i="17"/>
  <c r="AP121" i="17" s="1"/>
  <c r="G123" i="17"/>
  <c r="AP123" i="17" s="1"/>
  <c r="G125" i="17"/>
  <c r="AP125" i="17" s="1"/>
  <c r="G124" i="17"/>
  <c r="AP124" i="17" s="1"/>
  <c r="G122" i="17"/>
  <c r="AP122" i="17" s="1"/>
  <c r="G126" i="17"/>
  <c r="AP126" i="17" s="1"/>
  <c r="G127" i="17"/>
  <c r="AV84" i="17"/>
  <c r="AV81" i="17"/>
  <c r="AV82" i="17"/>
  <c r="AV79" i="17"/>
  <c r="AV80" i="17"/>
  <c r="AV83" i="17"/>
  <c r="O127" i="17"/>
  <c r="O124" i="17"/>
  <c r="AT124" i="17" s="1"/>
  <c r="O126" i="17"/>
  <c r="AT126" i="17" s="1"/>
  <c r="O123" i="17"/>
  <c r="AT123" i="17" s="1"/>
  <c r="O125" i="17"/>
  <c r="AT125" i="17" s="1"/>
  <c r="O122" i="17"/>
  <c r="AT122" i="17" s="1"/>
  <c r="O121" i="17"/>
  <c r="AT121" i="17" s="1"/>
  <c r="O84" i="17"/>
  <c r="O81" i="17"/>
  <c r="AG78" i="17"/>
  <c r="AT78" i="17" s="1"/>
  <c r="O82" i="17"/>
  <c r="O79" i="17"/>
  <c r="O80" i="17"/>
  <c r="O135" i="17" s="1"/>
  <c r="AG135" i="17" s="1"/>
  <c r="O83" i="17"/>
  <c r="W77" i="17"/>
  <c r="AK73" i="17"/>
  <c r="AK134" i="17"/>
  <c r="L414" i="1" s="1"/>
  <c r="K123" i="17"/>
  <c r="AR123" i="17" s="1"/>
  <c r="K126" i="17"/>
  <c r="AR126" i="17" s="1"/>
  <c r="K124" i="17"/>
  <c r="AR124" i="17" s="1"/>
  <c r="K121" i="17"/>
  <c r="AR121" i="17" s="1"/>
  <c r="K125" i="17"/>
  <c r="AR125" i="17" s="1"/>
  <c r="K122" i="17"/>
  <c r="AR122" i="17" s="1"/>
  <c r="K127" i="17"/>
  <c r="Q135" i="17"/>
  <c r="AH135" i="17" s="1"/>
  <c r="S114" i="17"/>
  <c r="S131" i="17" s="1"/>
  <c r="AI131" i="17" s="1"/>
  <c r="AV106" i="17"/>
  <c r="U97" i="17"/>
  <c r="AW97" i="17" s="1"/>
  <c r="U94" i="17"/>
  <c r="AW94" i="17" s="1"/>
  <c r="AJ91" i="17"/>
  <c r="U95" i="17"/>
  <c r="AW95" i="17" s="1"/>
  <c r="U92" i="17"/>
  <c r="U96" i="17"/>
  <c r="AW96" i="17" s="1"/>
  <c r="U93" i="17"/>
  <c r="AW93" i="17" s="1"/>
  <c r="E95" i="17"/>
  <c r="E92" i="17"/>
  <c r="E96" i="17"/>
  <c r="E93" i="17"/>
  <c r="AB91" i="17"/>
  <c r="E97" i="17"/>
  <c r="E94" i="17"/>
  <c r="G88" i="17"/>
  <c r="G89" i="17"/>
  <c r="U90" i="17"/>
  <c r="W88" i="17"/>
  <c r="W89" i="17"/>
  <c r="AK78" i="17"/>
  <c r="AX78" i="17" s="1"/>
  <c r="W82" i="17"/>
  <c r="W79" i="17"/>
  <c r="W83" i="17"/>
  <c r="W80" i="17"/>
  <c r="X60" i="17"/>
  <c r="AL78" i="17" s="1"/>
  <c r="W84" i="17"/>
  <c r="W81" i="17"/>
  <c r="Q97" i="17"/>
  <c r="AU97" i="17" s="1"/>
  <c r="Q94" i="17"/>
  <c r="AU94" i="17" s="1"/>
  <c r="AH91" i="17"/>
  <c r="Q95" i="17"/>
  <c r="AU95" i="17" s="1"/>
  <c r="Q92" i="17"/>
  <c r="Q96" i="17"/>
  <c r="AU96" i="17" s="1"/>
  <c r="Q93" i="17"/>
  <c r="AU93" i="17" s="1"/>
  <c r="S85" i="17"/>
  <c r="M127" i="17"/>
  <c r="M126" i="17"/>
  <c r="AS126" i="17" s="1"/>
  <c r="M123" i="17"/>
  <c r="AS123" i="17" s="1"/>
  <c r="M124" i="17"/>
  <c r="AS124" i="17" s="1"/>
  <c r="M122" i="17"/>
  <c r="AS122" i="17" s="1"/>
  <c r="M121" i="17"/>
  <c r="AS121" i="17" s="1"/>
  <c r="M125" i="17"/>
  <c r="AS125" i="17" s="1"/>
  <c r="O119" i="17"/>
  <c r="AG134" i="17"/>
  <c r="H414" i="1" s="1"/>
  <c r="AG73" i="17"/>
  <c r="O77" i="17"/>
  <c r="S77" i="17"/>
  <c r="S137" i="17" s="1"/>
  <c r="AI134" i="17"/>
  <c r="J414" i="1" s="1"/>
  <c r="AI73" i="17"/>
  <c r="E74" i="17"/>
  <c r="E75" i="17"/>
  <c r="E76" i="17"/>
  <c r="E73" i="17"/>
  <c r="K119" i="17"/>
  <c r="K106" i="17"/>
  <c r="K109" i="17"/>
  <c r="AR109" i="17" s="1"/>
  <c r="K111" i="17"/>
  <c r="AR111" i="17" s="1"/>
  <c r="K107" i="17"/>
  <c r="AR107" i="17" s="1"/>
  <c r="K110" i="17"/>
  <c r="AR110" i="17" s="1"/>
  <c r="K113" i="17"/>
  <c r="AR113" i="17" s="1"/>
  <c r="K108" i="17"/>
  <c r="K112" i="17"/>
  <c r="O97" i="17"/>
  <c r="AT97" i="17" s="1"/>
  <c r="O94" i="17"/>
  <c r="AT94" i="17" s="1"/>
  <c r="AG91" i="17"/>
  <c r="O95" i="17"/>
  <c r="AT95" i="17" s="1"/>
  <c r="O92" i="17"/>
  <c r="O96" i="17"/>
  <c r="O93" i="17"/>
  <c r="AT93" i="17" s="1"/>
  <c r="AS114" i="17"/>
  <c r="AR85" i="17"/>
  <c r="X118" i="17"/>
  <c r="W123" i="17"/>
  <c r="W124" i="17"/>
  <c r="W121" i="17"/>
  <c r="W126" i="17"/>
  <c r="W122" i="17"/>
  <c r="W125" i="17"/>
  <c r="W127" i="17"/>
  <c r="E58" i="17"/>
  <c r="AF73" i="17"/>
  <c r="AF134" i="17"/>
  <c r="G414" i="1" s="1"/>
  <c r="M77" i="17"/>
  <c r="I83" i="17"/>
  <c r="I80" i="17"/>
  <c r="I84" i="17"/>
  <c r="I79" i="17"/>
  <c r="I81" i="17"/>
  <c r="I82" i="17"/>
  <c r="AD78" i="17"/>
  <c r="AQ78" i="17" s="1"/>
  <c r="W61" i="17"/>
  <c r="AU84" i="17"/>
  <c r="AU81" i="17"/>
  <c r="AU82" i="17"/>
  <c r="AU79" i="17"/>
  <c r="AU83" i="17"/>
  <c r="AU80" i="17"/>
  <c r="AT127" i="17" l="1"/>
  <c r="AV114" i="17"/>
  <c r="K98" i="17"/>
  <c r="AR92" i="17"/>
  <c r="G135" i="17"/>
  <c r="AC135" i="17" s="1"/>
  <c r="I111" i="17"/>
  <c r="AQ111" i="17" s="1"/>
  <c r="K137" i="17"/>
  <c r="I107" i="17"/>
  <c r="AQ107" i="17" s="1"/>
  <c r="AS127" i="17"/>
  <c r="AU114" i="17"/>
  <c r="AE137" i="17"/>
  <c r="AQ106" i="17"/>
  <c r="AY78" i="17"/>
  <c r="AO84" i="17"/>
  <c r="AO81" i="17"/>
  <c r="AO79" i="17"/>
  <c r="AO80" i="17"/>
  <c r="AO82" i="17"/>
  <c r="AO83" i="17"/>
  <c r="I137" i="17"/>
  <c r="AQ83" i="17"/>
  <c r="AQ80" i="17"/>
  <c r="AQ84" i="17"/>
  <c r="AQ81" i="17"/>
  <c r="AQ82" i="17"/>
  <c r="AQ79" i="17"/>
  <c r="E88" i="17"/>
  <c r="E89" i="17"/>
  <c r="AR108" i="17"/>
  <c r="K136" i="17"/>
  <c r="AE136" i="17" s="1"/>
  <c r="AB74" i="17"/>
  <c r="AL74" i="17" s="1"/>
  <c r="X58" i="17"/>
  <c r="O85" i="17"/>
  <c r="AP127" i="17"/>
  <c r="AH131" i="17"/>
  <c r="AR112" i="17"/>
  <c r="K144" i="17"/>
  <c r="O98" i="17"/>
  <c r="O136" i="17"/>
  <c r="AG136" i="17" s="1"/>
  <c r="AT92" i="17"/>
  <c r="AK91" i="17"/>
  <c r="W95" i="17"/>
  <c r="AX95" i="17" s="1"/>
  <c r="W92" i="17"/>
  <c r="W96" i="17"/>
  <c r="AX96" i="17" s="1"/>
  <c r="W93" i="17"/>
  <c r="AX93" i="17" s="1"/>
  <c r="W97" i="17"/>
  <c r="AX97" i="17" s="1"/>
  <c r="W94" i="17"/>
  <c r="AX94" i="17" s="1"/>
  <c r="AI137" i="17"/>
  <c r="AX126" i="17"/>
  <c r="AY126" i="17" s="1"/>
  <c r="X126" i="17"/>
  <c r="X121" i="17"/>
  <c r="AX121" i="17"/>
  <c r="AO94" i="17"/>
  <c r="E144" i="17"/>
  <c r="AO112" i="17"/>
  <c r="S98" i="17"/>
  <c r="S136" i="17"/>
  <c r="AI136" i="17" s="1"/>
  <c r="AV92" i="17"/>
  <c r="E85" i="17"/>
  <c r="I136" i="17"/>
  <c r="AD136" i="17" s="1"/>
  <c r="AQ92" i="17"/>
  <c r="I98" i="17"/>
  <c r="AO95" i="17"/>
  <c r="AU85" i="17"/>
  <c r="AT84" i="17"/>
  <c r="AT81" i="17"/>
  <c r="AT79" i="17"/>
  <c r="AT80" i="17"/>
  <c r="AT82" i="17"/>
  <c r="AT83" i="17"/>
  <c r="X122" i="17"/>
  <c r="AX122" i="17"/>
  <c r="AY122" i="17" s="1"/>
  <c r="AO97" i="17"/>
  <c r="AW85" i="17"/>
  <c r="W106" i="17"/>
  <c r="W109" i="17"/>
  <c r="W112" i="17"/>
  <c r="W108" i="17"/>
  <c r="W113" i="17"/>
  <c r="W111" i="17"/>
  <c r="W110" i="17"/>
  <c r="W107" i="17"/>
  <c r="Q144" i="17"/>
  <c r="Q137" i="17"/>
  <c r="X61" i="17"/>
  <c r="AO127" i="17"/>
  <c r="AY121" i="17"/>
  <c r="X125" i="17"/>
  <c r="AX125" i="17"/>
  <c r="AY125" i="17" s="1"/>
  <c r="AR127" i="17"/>
  <c r="I85" i="17"/>
  <c r="AW92" i="17"/>
  <c r="U98" i="17"/>
  <c r="G90" i="17"/>
  <c r="G137" i="17" s="1"/>
  <c r="AX123" i="17"/>
  <c r="AY123" i="17" s="1"/>
  <c r="X123" i="17"/>
  <c r="AL91" i="17"/>
  <c r="X103" i="17"/>
  <c r="M96" i="17"/>
  <c r="M93" i="17"/>
  <c r="AS93" i="17" s="1"/>
  <c r="M97" i="17"/>
  <c r="AS97" i="17" s="1"/>
  <c r="M94" i="17"/>
  <c r="AS94" i="17" s="1"/>
  <c r="AF91" i="17"/>
  <c r="M92" i="17"/>
  <c r="M95" i="17"/>
  <c r="AS95" i="17" s="1"/>
  <c r="AS79" i="17"/>
  <c r="AS80" i="17"/>
  <c r="AS83" i="17"/>
  <c r="AS84" i="17"/>
  <c r="AS82" i="17"/>
  <c r="AS81" i="17"/>
  <c r="W90" i="17"/>
  <c r="G144" i="17"/>
  <c r="AP112" i="17"/>
  <c r="O137" i="17"/>
  <c r="X124" i="17"/>
  <c r="AX124" i="17"/>
  <c r="AY124" i="17" s="1"/>
  <c r="K114" i="17"/>
  <c r="K131" i="17" s="1"/>
  <c r="AE131" i="17" s="1"/>
  <c r="AR106" i="17"/>
  <c r="K135" i="17"/>
  <c r="AE135" i="17" s="1"/>
  <c r="B57" i="17"/>
  <c r="B58" i="17" s="1"/>
  <c r="W85" i="17"/>
  <c r="AO93" i="17"/>
  <c r="X119" i="17"/>
  <c r="AB75" i="17"/>
  <c r="AL75" i="17" s="1"/>
  <c r="AT96" i="17"/>
  <c r="O144" i="17"/>
  <c r="U108" i="17"/>
  <c r="AW108" i="17" s="1"/>
  <c r="U112" i="17"/>
  <c r="U106" i="17"/>
  <c r="U110" i="17"/>
  <c r="AW110" i="17" s="1"/>
  <c r="U113" i="17"/>
  <c r="AW113" i="17" s="1"/>
  <c r="U109" i="17"/>
  <c r="AW109" i="17" s="1"/>
  <c r="U111" i="17"/>
  <c r="AW111" i="17" s="1"/>
  <c r="U107" i="17"/>
  <c r="AW107" i="17" s="1"/>
  <c r="E135" i="17"/>
  <c r="I135" i="17"/>
  <c r="AD135" i="17" s="1"/>
  <c r="M137" i="17"/>
  <c r="E134" i="17"/>
  <c r="AB73" i="17"/>
  <c r="AL73" i="17" s="1"/>
  <c r="X73" i="17"/>
  <c r="E77" i="17"/>
  <c r="AO96" i="17"/>
  <c r="G114" i="17"/>
  <c r="G131" i="17" s="1"/>
  <c r="AC131" i="17" s="1"/>
  <c r="AP106" i="17"/>
  <c r="S144" i="17"/>
  <c r="G136" i="17"/>
  <c r="AC136" i="17" s="1"/>
  <c r="AP92" i="17"/>
  <c r="G98" i="17"/>
  <c r="M85" i="17"/>
  <c r="AQ112" i="17"/>
  <c r="I144" i="17"/>
  <c r="AV85" i="17"/>
  <c r="AB76" i="17"/>
  <c r="AL76" i="17" s="1"/>
  <c r="Q136" i="17"/>
  <c r="AH136" i="17" s="1"/>
  <c r="Q98" i="17"/>
  <c r="AU92" i="17"/>
  <c r="AX82" i="17"/>
  <c r="AX79" i="17"/>
  <c r="AX80" i="17"/>
  <c r="AX84" i="17"/>
  <c r="AX83" i="17"/>
  <c r="AX81" i="17"/>
  <c r="E136" i="17"/>
  <c r="AO92" i="17"/>
  <c r="E98" i="17"/>
  <c r="AO106" i="17"/>
  <c r="E114" i="17"/>
  <c r="AW127" i="17"/>
  <c r="W137" i="17" l="1"/>
  <c r="AE132" i="17"/>
  <c r="F412" i="1" s="1"/>
  <c r="AR98" i="17"/>
  <c r="AY93" i="17"/>
  <c r="I114" i="17"/>
  <c r="I131" i="17" s="1"/>
  <c r="AC137" i="17"/>
  <c r="AY110" i="17"/>
  <c r="X113" i="17"/>
  <c r="AX113" i="17"/>
  <c r="AY113" i="17" s="1"/>
  <c r="AD144" i="17"/>
  <c r="I145" i="17"/>
  <c r="X108" i="17"/>
  <c r="AX108" i="17"/>
  <c r="AY108" i="17" s="1"/>
  <c r="AT98" i="17"/>
  <c r="AQ114" i="17"/>
  <c r="AV98" i="17"/>
  <c r="AB134" i="17"/>
  <c r="X134" i="17"/>
  <c r="M136" i="17"/>
  <c r="AF136" i="17" s="1"/>
  <c r="M98" i="17"/>
  <c r="AS92" i="17"/>
  <c r="AY92" i="17" s="1"/>
  <c r="AD137" i="17"/>
  <c r="W144" i="17"/>
  <c r="AX112" i="17"/>
  <c r="X112" i="17"/>
  <c r="AD131" i="17"/>
  <c r="AX109" i="17"/>
  <c r="AY109" i="17" s="1"/>
  <c r="X109" i="17"/>
  <c r="AC132" i="17"/>
  <c r="D412" i="1" s="1"/>
  <c r="AP98" i="17"/>
  <c r="X106" i="17"/>
  <c r="AX106" i="17"/>
  <c r="W114" i="17"/>
  <c r="W131" i="17" s="1"/>
  <c r="AE144" i="17"/>
  <c r="K145" i="17"/>
  <c r="AF137" i="17"/>
  <c r="AH137" i="17"/>
  <c r="AB144" i="17"/>
  <c r="E145" i="17"/>
  <c r="AY83" i="17"/>
  <c r="U137" i="17"/>
  <c r="AX92" i="17"/>
  <c r="W98" i="17"/>
  <c r="W136" i="17"/>
  <c r="AK136" i="17" s="1"/>
  <c r="AY127" i="17"/>
  <c r="AT85" i="17"/>
  <c r="AC144" i="17"/>
  <c r="G145" i="17"/>
  <c r="E131" i="17"/>
  <c r="AO114" i="17"/>
  <c r="W135" i="17"/>
  <c r="AK135" i="17" s="1"/>
  <c r="AW98" i="17"/>
  <c r="AJ132" i="17"/>
  <c r="K412" i="1" s="1"/>
  <c r="AY95" i="17"/>
  <c r="AY94" i="17"/>
  <c r="AY82" i="17"/>
  <c r="AS85" i="17"/>
  <c r="AX85" i="17"/>
  <c r="AU98" i="17"/>
  <c r="AO98" i="17"/>
  <c r="AB132" i="17"/>
  <c r="C412" i="1" s="1"/>
  <c r="AL132" i="17"/>
  <c r="M412" i="1" s="1"/>
  <c r="AP114" i="17"/>
  <c r="AR114" i="17"/>
  <c r="U136" i="17"/>
  <c r="AJ136" i="17" s="1"/>
  <c r="AH144" i="17"/>
  <c r="Q145" i="17"/>
  <c r="AY80" i="17"/>
  <c r="AG137" i="17"/>
  <c r="U144" i="17"/>
  <c r="AW112" i="17"/>
  <c r="AY112" i="17" s="1"/>
  <c r="AG144" i="17"/>
  <c r="O145" i="17"/>
  <c r="X107" i="17"/>
  <c r="AX107" i="17"/>
  <c r="AY107" i="17" s="1"/>
  <c r="AY97" i="17"/>
  <c r="AD132" i="17"/>
  <c r="E412" i="1" s="1"/>
  <c r="AQ98" i="17"/>
  <c r="AX127" i="17"/>
  <c r="AO85" i="17"/>
  <c r="AY79" i="17"/>
  <c r="AK137" i="17"/>
  <c r="AW106" i="17"/>
  <c r="U114" i="17"/>
  <c r="U131" i="17" s="1"/>
  <c r="U135" i="17"/>
  <c r="AJ135" i="17" s="1"/>
  <c r="AI144" i="17"/>
  <c r="S145" i="17"/>
  <c r="AS96" i="17"/>
  <c r="AY96" i="17" s="1"/>
  <c r="M144" i="17"/>
  <c r="X110" i="17"/>
  <c r="AX110" i="17"/>
  <c r="X127" i="17"/>
  <c r="E90" i="17"/>
  <c r="E137" i="17" s="1"/>
  <c r="AY81" i="17"/>
  <c r="AB136" i="17"/>
  <c r="AB135" i="17"/>
  <c r="X111" i="17"/>
  <c r="AX111" i="17"/>
  <c r="AY111" i="17" s="1"/>
  <c r="AQ85" i="17"/>
  <c r="AY84" i="17"/>
  <c r="AW114" i="17" l="1"/>
  <c r="AB137" i="17"/>
  <c r="X137" i="17"/>
  <c r="G146" i="17"/>
  <c r="AC146" i="17" s="1"/>
  <c r="AC145" i="17"/>
  <c r="AG132" i="17"/>
  <c r="H412" i="1" s="1"/>
  <c r="S146" i="17"/>
  <c r="AI146" i="17" s="1"/>
  <c r="AI145" i="17"/>
  <c r="AH132" i="17"/>
  <c r="I412" i="1" s="1"/>
  <c r="X144" i="17"/>
  <c r="AS98" i="17"/>
  <c r="AJ131" i="17"/>
  <c r="O146" i="17"/>
  <c r="AG146" i="17" s="1"/>
  <c r="AG145" i="17"/>
  <c r="X135" i="17"/>
  <c r="AL135" i="17" s="1"/>
  <c r="AX98" i="17"/>
  <c r="AY98" i="17" s="1"/>
  <c r="AK132" i="17"/>
  <c r="L412" i="1" s="1"/>
  <c r="K146" i="17"/>
  <c r="AE146" i="17" s="1"/>
  <c r="AE145" i="17"/>
  <c r="AF144" i="17"/>
  <c r="M145" i="17"/>
  <c r="Q146" i="17"/>
  <c r="AH146" i="17" s="1"/>
  <c r="AH145" i="17"/>
  <c r="AK144" i="17"/>
  <c r="W145" i="17"/>
  <c r="AK145" i="17" s="1"/>
  <c r="AL134" i="17"/>
  <c r="M414" i="1" s="1"/>
  <c r="AY106" i="17"/>
  <c r="AJ137" i="17"/>
  <c r="AK131" i="17"/>
  <c r="X136" i="17"/>
  <c r="AL136" i="17" s="1"/>
  <c r="AY85" i="17"/>
  <c r="AX114" i="17"/>
  <c r="AB131" i="17"/>
  <c r="AB145" i="17"/>
  <c r="E146" i="17"/>
  <c r="AB146" i="17" s="1"/>
  <c r="X114" i="17"/>
  <c r="Y107" i="17"/>
  <c r="Z107" i="17" s="1"/>
  <c r="AI132" i="17"/>
  <c r="J412" i="1" s="1"/>
  <c r="AJ144" i="17"/>
  <c r="U145" i="17"/>
  <c r="Z114" i="17"/>
  <c r="AD145" i="17"/>
  <c r="I146" i="17"/>
  <c r="AD146" i="17" s="1"/>
  <c r="Y135" i="17" l="1"/>
  <c r="U146" i="17"/>
  <c r="AJ145" i="17"/>
  <c r="AN135" i="17"/>
  <c r="AM135" i="17"/>
  <c r="BA114" i="17"/>
  <c r="AY114" i="17"/>
  <c r="M146" i="17"/>
  <c r="AF146" i="17" s="1"/>
  <c r="AF145" i="17"/>
  <c r="AL137" i="17"/>
  <c r="Z137" i="17"/>
  <c r="X131" i="17"/>
  <c r="Y114" i="17"/>
  <c r="AF132" i="17"/>
  <c r="G412" i="1" s="1"/>
  <c r="AL144" i="17"/>
  <c r="M424" i="1" s="1"/>
  <c r="X145" i="17"/>
  <c r="X146" i="17" l="1"/>
  <c r="AL146" i="17" s="1"/>
  <c r="M426" i="1" s="1"/>
  <c r="AL145" i="17"/>
  <c r="M425" i="1" s="1"/>
  <c r="AL131" i="17"/>
  <c r="AN145" i="17" l="1"/>
  <c r="AM145" i="17"/>
  <c r="AM147" i="17" l="1"/>
  <c r="N427" i="1" s="1"/>
  <c r="N425" i="1"/>
  <c r="AN147" i="17"/>
  <c r="O427" i="1" s="1"/>
  <c r="O425" i="1"/>
  <c r="AO147" i="17"/>
  <c r="P427" i="1" s="1"/>
  <c r="AK146" i="16" l="1"/>
  <c r="AJ146" i="16"/>
  <c r="X140" i="16"/>
  <c r="V127" i="16"/>
  <c r="T127" i="16"/>
  <c r="R127" i="16"/>
  <c r="P127" i="16"/>
  <c r="N127" i="16"/>
  <c r="L127" i="16"/>
  <c r="J127" i="16"/>
  <c r="H127" i="16"/>
  <c r="F127" i="16"/>
  <c r="D127" i="16"/>
  <c r="AK126" i="16"/>
  <c r="AJ126" i="16"/>
  <c r="AI126" i="16"/>
  <c r="AH126" i="16"/>
  <c r="AG126" i="16"/>
  <c r="AF126" i="16"/>
  <c r="AE126" i="16"/>
  <c r="AD126" i="16"/>
  <c r="AC126" i="16"/>
  <c r="AB126" i="16"/>
  <c r="AK125" i="16"/>
  <c r="AJ125" i="16"/>
  <c r="AI125" i="16"/>
  <c r="AH125" i="16"/>
  <c r="AG125" i="16"/>
  <c r="AF125" i="16"/>
  <c r="AE125" i="16"/>
  <c r="AD125" i="16"/>
  <c r="AC125" i="16"/>
  <c r="AB125" i="16"/>
  <c r="AK124" i="16"/>
  <c r="AJ124" i="16"/>
  <c r="AI124" i="16"/>
  <c r="AH124" i="16"/>
  <c r="AG124" i="16"/>
  <c r="AF124" i="16"/>
  <c r="AE124" i="16"/>
  <c r="AD124" i="16"/>
  <c r="AC124" i="16"/>
  <c r="AB124" i="16"/>
  <c r="AK123" i="16"/>
  <c r="AJ123" i="16"/>
  <c r="AI123" i="16"/>
  <c r="AH123" i="16"/>
  <c r="AG123" i="16"/>
  <c r="AF123" i="16"/>
  <c r="AE123" i="16"/>
  <c r="AD123" i="16"/>
  <c r="AC123" i="16"/>
  <c r="AB123" i="16"/>
  <c r="AK122" i="16"/>
  <c r="AK127" i="16" s="1"/>
  <c r="AJ122" i="16"/>
  <c r="AI122" i="16"/>
  <c r="AH122" i="16"/>
  <c r="AG122" i="16"/>
  <c r="AF122" i="16"/>
  <c r="AE122" i="16"/>
  <c r="AD122" i="16"/>
  <c r="AC122" i="16"/>
  <c r="AB122" i="16"/>
  <c r="AK121" i="16"/>
  <c r="AJ121" i="16"/>
  <c r="AI121" i="16"/>
  <c r="AH121" i="16"/>
  <c r="AG121" i="16"/>
  <c r="AF121" i="16"/>
  <c r="AE121" i="16"/>
  <c r="AD121" i="16"/>
  <c r="AC121" i="16"/>
  <c r="AB121" i="16"/>
  <c r="V119" i="16"/>
  <c r="T119" i="16"/>
  <c r="R119" i="16"/>
  <c r="P119" i="16"/>
  <c r="N119" i="16"/>
  <c r="L119" i="16"/>
  <c r="J119" i="16"/>
  <c r="H119" i="16"/>
  <c r="F119" i="16"/>
  <c r="D119" i="16"/>
  <c r="V114" i="16"/>
  <c r="T114" i="16"/>
  <c r="R114" i="16"/>
  <c r="P114" i="16"/>
  <c r="N114" i="16"/>
  <c r="L114" i="16"/>
  <c r="J114" i="16"/>
  <c r="H114" i="16"/>
  <c r="F114" i="16"/>
  <c r="D114" i="16"/>
  <c r="AK113" i="16"/>
  <c r="AJ113" i="16"/>
  <c r="AI113" i="16"/>
  <c r="AH113" i="16"/>
  <c r="AG113" i="16"/>
  <c r="AF113" i="16"/>
  <c r="AE113" i="16"/>
  <c r="AD113" i="16"/>
  <c r="AC113" i="16"/>
  <c r="AB113" i="16"/>
  <c r="AK112" i="16"/>
  <c r="AJ112" i="16"/>
  <c r="AI112" i="16"/>
  <c r="AH112" i="16"/>
  <c r="AG112" i="16"/>
  <c r="AF112" i="16"/>
  <c r="AE112" i="16"/>
  <c r="AD112" i="16"/>
  <c r="AC112" i="16"/>
  <c r="AB112" i="16"/>
  <c r="AK111" i="16"/>
  <c r="AJ111" i="16"/>
  <c r="AI111" i="16"/>
  <c r="AH111" i="16"/>
  <c r="AG111" i="16"/>
  <c r="AF111" i="16"/>
  <c r="AE111" i="16"/>
  <c r="AD111" i="16"/>
  <c r="AC111" i="16"/>
  <c r="AB111" i="16"/>
  <c r="AK110" i="16"/>
  <c r="AJ110" i="16"/>
  <c r="AI110" i="16"/>
  <c r="AH110" i="16"/>
  <c r="AG110" i="16"/>
  <c r="AF110" i="16"/>
  <c r="AE110" i="16"/>
  <c r="AD110" i="16"/>
  <c r="AC110" i="16"/>
  <c r="AB110" i="16"/>
  <c r="AK109" i="16"/>
  <c r="AJ109" i="16"/>
  <c r="AI109" i="16"/>
  <c r="AH109" i="16"/>
  <c r="AG109" i="16"/>
  <c r="AF109" i="16"/>
  <c r="AE109" i="16"/>
  <c r="AD109" i="16"/>
  <c r="AC109" i="16"/>
  <c r="AB109" i="16"/>
  <c r="AK108" i="16"/>
  <c r="AJ108" i="16"/>
  <c r="AI108" i="16"/>
  <c r="AH108" i="16"/>
  <c r="AG108" i="16"/>
  <c r="AF108" i="16"/>
  <c r="AE108" i="16"/>
  <c r="AD108" i="16"/>
  <c r="AC108" i="16"/>
  <c r="AB108" i="16"/>
  <c r="AK107" i="16"/>
  <c r="AJ107" i="16"/>
  <c r="AI107" i="16"/>
  <c r="AH107" i="16"/>
  <c r="AG107" i="16"/>
  <c r="AF107" i="16"/>
  <c r="AE107" i="16"/>
  <c r="AD107" i="16"/>
  <c r="AC107" i="16"/>
  <c r="AB107" i="16"/>
  <c r="AK106" i="16"/>
  <c r="AJ106" i="16"/>
  <c r="AI106" i="16"/>
  <c r="AH106" i="16"/>
  <c r="AG106" i="16"/>
  <c r="AF106" i="16"/>
  <c r="AE106" i="16"/>
  <c r="AD106" i="16"/>
  <c r="AC106" i="16"/>
  <c r="AB106" i="16"/>
  <c r="AK103" i="16"/>
  <c r="AE103" i="16"/>
  <c r="V103" i="16"/>
  <c r="T103" i="16"/>
  <c r="AJ103" i="16" s="1"/>
  <c r="R103" i="16"/>
  <c r="AI103" i="16" s="1"/>
  <c r="P103" i="16"/>
  <c r="AH103" i="16" s="1"/>
  <c r="N103" i="16"/>
  <c r="AG103" i="16" s="1"/>
  <c r="L103" i="16"/>
  <c r="AF103" i="16" s="1"/>
  <c r="J103" i="16"/>
  <c r="H103" i="16"/>
  <c r="F103" i="16"/>
  <c r="AC103" i="16" s="1"/>
  <c r="D103" i="16"/>
  <c r="AB103" i="16" s="1"/>
  <c r="AK102" i="16"/>
  <c r="AJ102" i="16"/>
  <c r="AI102" i="16"/>
  <c r="AH102" i="16"/>
  <c r="AG102" i="16"/>
  <c r="AF102" i="16"/>
  <c r="AE102" i="16"/>
  <c r="AD102" i="16"/>
  <c r="AC102" i="16"/>
  <c r="AB102" i="16"/>
  <c r="AK101" i="16"/>
  <c r="AJ101" i="16"/>
  <c r="AI101" i="16"/>
  <c r="AH101" i="16"/>
  <c r="AG101" i="16"/>
  <c r="AF101" i="16"/>
  <c r="AE101" i="16"/>
  <c r="AD101" i="16"/>
  <c r="AC101" i="16"/>
  <c r="AB101" i="16"/>
  <c r="AC98" i="16"/>
  <c r="AB98" i="16"/>
  <c r="V98" i="16"/>
  <c r="AK98" i="16" s="1"/>
  <c r="T98" i="16"/>
  <c r="AJ98" i="16" s="1"/>
  <c r="R98" i="16"/>
  <c r="AI98" i="16" s="1"/>
  <c r="P98" i="16"/>
  <c r="AH98" i="16" s="1"/>
  <c r="N98" i="16"/>
  <c r="AG98" i="16" s="1"/>
  <c r="L98" i="16"/>
  <c r="AF98" i="16" s="1"/>
  <c r="J98" i="16"/>
  <c r="H98" i="16"/>
  <c r="AE98" i="16" s="1"/>
  <c r="F98" i="16"/>
  <c r="D98" i="16"/>
  <c r="AK97" i="16"/>
  <c r="AJ97" i="16"/>
  <c r="AI97" i="16"/>
  <c r="AH97" i="16"/>
  <c r="AG97" i="16"/>
  <c r="AF97" i="16"/>
  <c r="AE97" i="16"/>
  <c r="AD97" i="16"/>
  <c r="AC97" i="16"/>
  <c r="AB97" i="16"/>
  <c r="AK96" i="16"/>
  <c r="AJ96" i="16"/>
  <c r="AI96" i="16"/>
  <c r="AH96" i="16"/>
  <c r="AG96" i="16"/>
  <c r="AF96" i="16"/>
  <c r="AE96" i="16"/>
  <c r="AD96" i="16"/>
  <c r="AC96" i="16"/>
  <c r="AB96" i="16"/>
  <c r="AK95" i="16"/>
  <c r="AJ95" i="16"/>
  <c r="AI95" i="16"/>
  <c r="AH95" i="16"/>
  <c r="AG95" i="16"/>
  <c r="AF95" i="16"/>
  <c r="AE95" i="16"/>
  <c r="AD95" i="16"/>
  <c r="AC95" i="16"/>
  <c r="AB95" i="16"/>
  <c r="AK94" i="16"/>
  <c r="AJ94" i="16"/>
  <c r="AI94" i="16"/>
  <c r="AH94" i="16"/>
  <c r="AG94" i="16"/>
  <c r="AF94" i="16"/>
  <c r="AE94" i="16"/>
  <c r="AD94" i="16"/>
  <c r="AC94" i="16"/>
  <c r="AB94" i="16"/>
  <c r="AK93" i="16"/>
  <c r="AJ93" i="16"/>
  <c r="AI93" i="16"/>
  <c r="AH93" i="16"/>
  <c r="AG93" i="16"/>
  <c r="AF93" i="16"/>
  <c r="AE93" i="16"/>
  <c r="AD93" i="16"/>
  <c r="AC93" i="16"/>
  <c r="AB93" i="16"/>
  <c r="AK92" i="16"/>
  <c r="AJ92" i="16"/>
  <c r="AI92" i="16"/>
  <c r="AH92" i="16"/>
  <c r="AG92" i="16"/>
  <c r="AF92" i="16"/>
  <c r="AE92" i="16"/>
  <c r="AD92" i="16"/>
  <c r="AC92" i="16"/>
  <c r="AB92" i="16"/>
  <c r="V90" i="16"/>
  <c r="T90" i="16"/>
  <c r="R90" i="16"/>
  <c r="P90" i="16"/>
  <c r="N90" i="16"/>
  <c r="L90" i="16"/>
  <c r="J90" i="16"/>
  <c r="H90" i="16"/>
  <c r="F90" i="16"/>
  <c r="D90" i="16"/>
  <c r="V85" i="16"/>
  <c r="T85" i="16"/>
  <c r="R85" i="16"/>
  <c r="P85" i="16"/>
  <c r="N85" i="16"/>
  <c r="L85" i="16"/>
  <c r="J85" i="16"/>
  <c r="H85" i="16"/>
  <c r="F85" i="16"/>
  <c r="D85" i="16"/>
  <c r="AK84" i="16"/>
  <c r="AJ84" i="16"/>
  <c r="AI84" i="16"/>
  <c r="AH84" i="16"/>
  <c r="AG84" i="16"/>
  <c r="AF84" i="16"/>
  <c r="AE84" i="16"/>
  <c r="AD84" i="16"/>
  <c r="AC84" i="16"/>
  <c r="AB84" i="16"/>
  <c r="AK83" i="16"/>
  <c r="AJ83" i="16"/>
  <c r="AI83" i="16"/>
  <c r="AH83" i="16"/>
  <c r="AG83" i="16"/>
  <c r="AF83" i="16"/>
  <c r="AE83" i="16"/>
  <c r="AD83" i="16"/>
  <c r="AC83" i="16"/>
  <c r="AB83" i="16"/>
  <c r="AK82" i="16"/>
  <c r="AJ82" i="16"/>
  <c r="AI82" i="16"/>
  <c r="AH82" i="16"/>
  <c r="AG82" i="16"/>
  <c r="AF82" i="16"/>
  <c r="AE82" i="16"/>
  <c r="AD82" i="16"/>
  <c r="AC82" i="16"/>
  <c r="AB82" i="16"/>
  <c r="AK81" i="16"/>
  <c r="AJ81" i="16"/>
  <c r="AI81" i="16"/>
  <c r="AH81" i="16"/>
  <c r="AG81" i="16"/>
  <c r="AF81" i="16"/>
  <c r="AE81" i="16"/>
  <c r="AD81" i="16"/>
  <c r="AC81" i="16"/>
  <c r="AB81" i="16"/>
  <c r="AK80" i="16"/>
  <c r="AJ80" i="16"/>
  <c r="AI80" i="16"/>
  <c r="AH80" i="16"/>
  <c r="AG80" i="16"/>
  <c r="AF80" i="16"/>
  <c r="AE80" i="16"/>
  <c r="AD80" i="16"/>
  <c r="AC80" i="16"/>
  <c r="AB80" i="16"/>
  <c r="AK79" i="16"/>
  <c r="AJ79" i="16"/>
  <c r="AI79" i="16"/>
  <c r="AH79" i="16"/>
  <c r="AG79" i="16"/>
  <c r="AF79" i="16"/>
  <c r="AE79" i="16"/>
  <c r="AD79" i="16"/>
  <c r="AC79" i="16"/>
  <c r="AC85" i="16" s="1"/>
  <c r="AB79" i="16"/>
  <c r="AB85" i="16" s="1"/>
  <c r="V77" i="16"/>
  <c r="T77" i="16"/>
  <c r="R77" i="16"/>
  <c r="P77" i="16"/>
  <c r="N77" i="16"/>
  <c r="L77" i="16"/>
  <c r="J77" i="16"/>
  <c r="H77" i="16"/>
  <c r="F77" i="16"/>
  <c r="D77" i="16"/>
  <c r="AF52" i="16"/>
  <c r="AE52" i="16"/>
  <c r="AD52" i="16"/>
  <c r="AC52" i="16"/>
  <c r="W52" i="16"/>
  <c r="U52" i="16"/>
  <c r="AJ52" i="16" s="1"/>
  <c r="S52" i="16"/>
  <c r="AI52" i="16" s="1"/>
  <c r="Q52" i="16"/>
  <c r="AH52" i="16" s="1"/>
  <c r="O52" i="16"/>
  <c r="AG52" i="16" s="1"/>
  <c r="M52" i="16"/>
  <c r="K52" i="16"/>
  <c r="I52" i="16"/>
  <c r="G52" i="16"/>
  <c r="E52" i="16"/>
  <c r="AB52" i="16" s="1"/>
  <c r="AJ51" i="16"/>
  <c r="AH51" i="16"/>
  <c r="W51" i="16"/>
  <c r="AK51" i="16" s="1"/>
  <c r="U51" i="16"/>
  <c r="S51" i="16"/>
  <c r="AI51" i="16" s="1"/>
  <c r="Q51" i="16"/>
  <c r="O51" i="16"/>
  <c r="AG51" i="16" s="1"/>
  <c r="M51" i="16"/>
  <c r="AF51" i="16" s="1"/>
  <c r="K51" i="16"/>
  <c r="AE51" i="16" s="1"/>
  <c r="I51" i="16"/>
  <c r="AD51" i="16" s="1"/>
  <c r="G51" i="16"/>
  <c r="AC51" i="16" s="1"/>
  <c r="E51" i="16"/>
  <c r="AB51" i="16" s="1"/>
  <c r="AF50" i="16"/>
  <c r="W50" i="16"/>
  <c r="AK50" i="16" s="1"/>
  <c r="U50" i="16"/>
  <c r="AJ50" i="16" s="1"/>
  <c r="S50" i="16"/>
  <c r="AI50" i="16" s="1"/>
  <c r="Q50" i="16"/>
  <c r="AH50" i="16" s="1"/>
  <c r="O50" i="16"/>
  <c r="AG50" i="16" s="1"/>
  <c r="M50" i="16"/>
  <c r="K50" i="16"/>
  <c r="AE50" i="16" s="1"/>
  <c r="I50" i="16"/>
  <c r="AD50" i="16" s="1"/>
  <c r="G50" i="16"/>
  <c r="AC50" i="16" s="1"/>
  <c r="E50" i="16"/>
  <c r="AB50" i="16" s="1"/>
  <c r="W49" i="16"/>
  <c r="AK49" i="16" s="1"/>
  <c r="U49" i="16"/>
  <c r="AJ49" i="16" s="1"/>
  <c r="S49" i="16"/>
  <c r="AI49" i="16" s="1"/>
  <c r="Q49" i="16"/>
  <c r="AH49" i="16" s="1"/>
  <c r="O49" i="16"/>
  <c r="AG49" i="16" s="1"/>
  <c r="M49" i="16"/>
  <c r="AF49" i="16" s="1"/>
  <c r="K49" i="16"/>
  <c r="AE49" i="16" s="1"/>
  <c r="I49" i="16"/>
  <c r="AD49" i="16" s="1"/>
  <c r="G49" i="16"/>
  <c r="AC49" i="16" s="1"/>
  <c r="E49" i="16"/>
  <c r="AB49" i="16" s="1"/>
  <c r="AI48" i="16"/>
  <c r="W48" i="16"/>
  <c r="U48" i="16"/>
  <c r="AJ48" i="16" s="1"/>
  <c r="S48" i="16"/>
  <c r="Q48" i="16"/>
  <c r="AH48" i="16" s="1"/>
  <c r="O48" i="16"/>
  <c r="AG48" i="16" s="1"/>
  <c r="M48" i="16"/>
  <c r="AF48" i="16" s="1"/>
  <c r="K48" i="16"/>
  <c r="AE48" i="16" s="1"/>
  <c r="I48" i="16"/>
  <c r="AD48" i="16" s="1"/>
  <c r="G48" i="16"/>
  <c r="AC48" i="16" s="1"/>
  <c r="E48" i="16"/>
  <c r="AB48" i="16" s="1"/>
  <c r="X47" i="16"/>
  <c r="W47" i="16"/>
  <c r="AK47" i="16" s="1"/>
  <c r="U47" i="16"/>
  <c r="AJ47" i="16" s="1"/>
  <c r="S47" i="16"/>
  <c r="AI47" i="16" s="1"/>
  <c r="Q47" i="16"/>
  <c r="AH47" i="16" s="1"/>
  <c r="O47" i="16"/>
  <c r="AG47" i="16" s="1"/>
  <c r="M47" i="16"/>
  <c r="K47" i="16"/>
  <c r="I47" i="16"/>
  <c r="G47" i="16"/>
  <c r="AC47" i="16" s="1"/>
  <c r="E47" i="16"/>
  <c r="AB47" i="16" s="1"/>
  <c r="W46" i="16"/>
  <c r="AK46" i="16" s="1"/>
  <c r="U46" i="16"/>
  <c r="S46" i="16"/>
  <c r="AI46" i="16" s="1"/>
  <c r="Q46" i="16"/>
  <c r="AH46" i="16" s="1"/>
  <c r="O46" i="16"/>
  <c r="AG46" i="16" s="1"/>
  <c r="M46" i="16"/>
  <c r="AF46" i="16" s="1"/>
  <c r="K46" i="16"/>
  <c r="AE46" i="16" s="1"/>
  <c r="I46" i="16"/>
  <c r="AD46" i="16" s="1"/>
  <c r="G46" i="16"/>
  <c r="AC46" i="16" s="1"/>
  <c r="E46" i="16"/>
  <c r="AB46" i="16" s="1"/>
  <c r="W45" i="16"/>
  <c r="U45" i="16"/>
  <c r="AJ45" i="16" s="1"/>
  <c r="S45" i="16"/>
  <c r="AI45" i="16" s="1"/>
  <c r="Q45" i="16"/>
  <c r="AH45" i="16" s="1"/>
  <c r="O45" i="16"/>
  <c r="AG45" i="16" s="1"/>
  <c r="M45" i="16"/>
  <c r="AF45" i="16" s="1"/>
  <c r="K45" i="16"/>
  <c r="AE45" i="16" s="1"/>
  <c r="I45" i="16"/>
  <c r="AD45" i="16" s="1"/>
  <c r="G45" i="16"/>
  <c r="AC45" i="16" s="1"/>
  <c r="E45" i="16"/>
  <c r="AB45" i="16" s="1"/>
  <c r="E44" i="16"/>
  <c r="AK43" i="16"/>
  <c r="AI43" i="16"/>
  <c r="AF43" i="16"/>
  <c r="W43" i="16"/>
  <c r="U43" i="16"/>
  <c r="S43" i="16"/>
  <c r="Q43" i="16"/>
  <c r="AH43" i="16" s="1"/>
  <c r="O43" i="16"/>
  <c r="AG43" i="16" s="1"/>
  <c r="M43" i="16"/>
  <c r="K43" i="16"/>
  <c r="AE43" i="16" s="1"/>
  <c r="I43" i="16"/>
  <c r="AD43" i="16" s="1"/>
  <c r="G43" i="16"/>
  <c r="AC43" i="16" s="1"/>
  <c r="E43" i="16"/>
  <c r="AB43" i="16" s="1"/>
  <c r="AJ41" i="16"/>
  <c r="AH41" i="16"/>
  <c r="W41" i="16"/>
  <c r="U41" i="16"/>
  <c r="U56" i="16" s="1"/>
  <c r="S41" i="16"/>
  <c r="S56" i="16" s="1"/>
  <c r="Q41" i="16"/>
  <c r="Q56" i="16" s="1"/>
  <c r="Q59" i="16" s="1"/>
  <c r="O41" i="16"/>
  <c r="O56" i="16" s="1"/>
  <c r="M41" i="16"/>
  <c r="M56" i="16" s="1"/>
  <c r="K41" i="16"/>
  <c r="K56" i="16" s="1"/>
  <c r="I41" i="16"/>
  <c r="I56" i="16" s="1"/>
  <c r="G41" i="16"/>
  <c r="G56" i="16" s="1"/>
  <c r="E41" i="16"/>
  <c r="E56" i="16" s="1"/>
  <c r="AK40" i="16"/>
  <c r="AD40" i="16"/>
  <c r="AC40" i="16"/>
  <c r="W40" i="16"/>
  <c r="U40" i="16"/>
  <c r="S40" i="16"/>
  <c r="Q40" i="16"/>
  <c r="O40" i="16"/>
  <c r="AG40" i="16" s="1"/>
  <c r="M40" i="16"/>
  <c r="AF40" i="16" s="1"/>
  <c r="K40" i="16"/>
  <c r="I40" i="16"/>
  <c r="G40" i="16"/>
  <c r="E40" i="16"/>
  <c r="AB40" i="16" s="1"/>
  <c r="AJ39" i="16"/>
  <c r="AI39" i="16"/>
  <c r="AE39" i="16"/>
  <c r="AD39" i="16"/>
  <c r="W39" i="16"/>
  <c r="AK39" i="16" s="1"/>
  <c r="U39" i="16"/>
  <c r="S39" i="16"/>
  <c r="Q39" i="16"/>
  <c r="AH39" i="16" s="1"/>
  <c r="O39" i="16"/>
  <c r="AG39" i="16" s="1"/>
  <c r="M39" i="16"/>
  <c r="K39" i="16"/>
  <c r="I39" i="16"/>
  <c r="G39" i="16"/>
  <c r="AC39" i="16" s="1"/>
  <c r="E39" i="16"/>
  <c r="AB39" i="16" s="1"/>
  <c r="AJ37" i="16"/>
  <c r="AI37" i="16"/>
  <c r="AF37" i="16"/>
  <c r="W37" i="16"/>
  <c r="U37" i="16"/>
  <c r="S37" i="16"/>
  <c r="Q37" i="16"/>
  <c r="O37" i="16"/>
  <c r="AG37" i="16" s="1"/>
  <c r="M37" i="16"/>
  <c r="K37" i="16"/>
  <c r="I37" i="16"/>
  <c r="AD37" i="16" s="1"/>
  <c r="G37" i="16"/>
  <c r="AC37" i="16" s="1"/>
  <c r="E37" i="16"/>
  <c r="AJ34" i="16"/>
  <c r="AE34" i="16"/>
  <c r="W34" i="16"/>
  <c r="AK34" i="16" s="1"/>
  <c r="U34" i="16"/>
  <c r="S34" i="16"/>
  <c r="AI34" i="16" s="1"/>
  <c r="Q34" i="16"/>
  <c r="AH34" i="16" s="1"/>
  <c r="O34" i="16"/>
  <c r="M34" i="16"/>
  <c r="AF34" i="16" s="1"/>
  <c r="K34" i="16"/>
  <c r="I34" i="16"/>
  <c r="AD34" i="16" s="1"/>
  <c r="G34" i="16"/>
  <c r="AC34" i="16" s="1"/>
  <c r="E34" i="16"/>
  <c r="AB34" i="16" s="1"/>
  <c r="V21" i="16"/>
  <c r="AG127" i="16" l="1"/>
  <c r="AI85" i="16"/>
  <c r="AJ114" i="16"/>
  <c r="AH127" i="16"/>
  <c r="AJ127" i="16"/>
  <c r="G44" i="16"/>
  <c r="AC44" i="16" s="1"/>
  <c r="X45" i="16"/>
  <c r="X48" i="16"/>
  <c r="U59" i="16"/>
  <c r="U60" i="16" s="1"/>
  <c r="AJ78" i="16" s="1"/>
  <c r="AW78" i="16" s="1"/>
  <c r="B43" i="16"/>
  <c r="B45" i="16" s="1"/>
  <c r="O62" i="16"/>
  <c r="AB127" i="16"/>
  <c r="AB41" i="16"/>
  <c r="AC127" i="16"/>
  <c r="AE41" i="16"/>
  <c r="AH114" i="16"/>
  <c r="AD127" i="16"/>
  <c r="AE127" i="16"/>
  <c r="AI41" i="16"/>
  <c r="X52" i="16"/>
  <c r="AF127" i="16"/>
  <c r="U83" i="16"/>
  <c r="U80" i="16"/>
  <c r="U84" i="16"/>
  <c r="U81" i="16"/>
  <c r="U79" i="16"/>
  <c r="S57" i="16"/>
  <c r="S59" i="16"/>
  <c r="AD47" i="16"/>
  <c r="I57" i="16"/>
  <c r="AH85" i="16"/>
  <c r="AH40" i="16"/>
  <c r="M57" i="16"/>
  <c r="X49" i="16"/>
  <c r="AJ85" i="16"/>
  <c r="AB37" i="16"/>
  <c r="AE37" i="16"/>
  <c r="S44" i="16"/>
  <c r="K58" i="16"/>
  <c r="M58" i="16"/>
  <c r="AB44" i="16"/>
  <c r="Q60" i="16"/>
  <c r="O57" i="16"/>
  <c r="O58" i="16" s="1"/>
  <c r="O101" i="16"/>
  <c r="O102" i="16"/>
  <c r="AG34" i="16"/>
  <c r="W62" i="16"/>
  <c r="X40" i="16"/>
  <c r="X62" i="16" s="1"/>
  <c r="O59" i="16"/>
  <c r="O60" i="16" s="1"/>
  <c r="U143" i="16"/>
  <c r="AJ143" i="16" s="1"/>
  <c r="AJ43" i="16"/>
  <c r="U44" i="16"/>
  <c r="X46" i="16"/>
  <c r="X50" i="16"/>
  <c r="Q57" i="16"/>
  <c r="Q58" i="16" s="1"/>
  <c r="Q62" i="16"/>
  <c r="W143" i="16"/>
  <c r="AK143" i="16" s="1"/>
  <c r="W44" i="16"/>
  <c r="W53" i="16"/>
  <c r="S62" i="16"/>
  <c r="K57" i="16"/>
  <c r="M63" i="16"/>
  <c r="AF39" i="16"/>
  <c r="X43" i="16"/>
  <c r="U62" i="16"/>
  <c r="O63" i="16"/>
  <c r="O64" i="16" s="1"/>
  <c r="U57" i="16"/>
  <c r="X51" i="16"/>
  <c r="U61" i="16"/>
  <c r="Q63" i="16"/>
  <c r="AI40" i="16"/>
  <c r="AK41" i="16"/>
  <c r="X41" i="16"/>
  <c r="X56" i="16" s="1"/>
  <c r="W56" i="16"/>
  <c r="AE47" i="16"/>
  <c r="X39" i="16"/>
  <c r="S63" i="16"/>
  <c r="AJ40" i="16"/>
  <c r="AF47" i="16"/>
  <c r="AK85" i="16"/>
  <c r="Y41" i="16"/>
  <c r="Z41" i="16" s="1"/>
  <c r="I44" i="16"/>
  <c r="I53" i="16" s="1"/>
  <c r="AK48" i="16"/>
  <c r="X34" i="16"/>
  <c r="AH37" i="16"/>
  <c r="K44" i="16"/>
  <c r="K53" i="16" s="1"/>
  <c r="E62" i="16"/>
  <c r="M44" i="16"/>
  <c r="E59" i="16"/>
  <c r="E60" i="16"/>
  <c r="U63" i="16"/>
  <c r="G62" i="16"/>
  <c r="AC41" i="16"/>
  <c r="O44" i="16"/>
  <c r="AJ46" i="16"/>
  <c r="E57" i="16"/>
  <c r="E58" i="16" s="1"/>
  <c r="G59" i="16"/>
  <c r="G60" i="16"/>
  <c r="W63" i="16"/>
  <c r="E143" i="16"/>
  <c r="AK37" i="16"/>
  <c r="E63" i="16"/>
  <c r="I62" i="16"/>
  <c r="AE40" i="16"/>
  <c r="AD41" i="16"/>
  <c r="M143" i="16"/>
  <c r="AF143" i="16" s="1"/>
  <c r="Q44" i="16"/>
  <c r="Q53" i="16" s="1"/>
  <c r="AK52" i="16"/>
  <c r="G57" i="16"/>
  <c r="I59" i="16"/>
  <c r="I60" i="16" s="1"/>
  <c r="AD85" i="16"/>
  <c r="AI114" i="16"/>
  <c r="G143" i="16"/>
  <c r="AC143" i="16" s="1"/>
  <c r="G63" i="16"/>
  <c r="K62" i="16"/>
  <c r="O143" i="16"/>
  <c r="AG143" i="16" s="1"/>
  <c r="AK45" i="16"/>
  <c r="K59" i="16"/>
  <c r="K60" i="16" s="1"/>
  <c r="AE85" i="16"/>
  <c r="I143" i="16"/>
  <c r="AD143" i="16" s="1"/>
  <c r="X37" i="16"/>
  <c r="I63" i="16"/>
  <c r="M62" i="16"/>
  <c r="AF41" i="16"/>
  <c r="Q143" i="16"/>
  <c r="AH143" i="16" s="1"/>
  <c r="E53" i="16"/>
  <c r="M59" i="16"/>
  <c r="M60" i="16" s="1"/>
  <c r="AF85" i="16"/>
  <c r="AK114" i="16"/>
  <c r="AG114" i="16"/>
  <c r="K143" i="16"/>
  <c r="AE143" i="16" s="1"/>
  <c r="K63" i="16"/>
  <c r="AG41" i="16"/>
  <c r="S143" i="16"/>
  <c r="AI143" i="16" s="1"/>
  <c r="AG85" i="16"/>
  <c r="AI127" i="16"/>
  <c r="AB114" i="16"/>
  <c r="AC114" i="16"/>
  <c r="AD114" i="16"/>
  <c r="AE114" i="16"/>
  <c r="AF114" i="16"/>
  <c r="AW79" i="16" l="1"/>
  <c r="AW80" i="16"/>
  <c r="AW83" i="16"/>
  <c r="O103" i="16"/>
  <c r="U82" i="16"/>
  <c r="G53" i="16"/>
  <c r="AF78" i="16"/>
  <c r="AS78" i="16" s="1"/>
  <c r="M82" i="16"/>
  <c r="M79" i="16"/>
  <c r="M83" i="16"/>
  <c r="M80" i="16"/>
  <c r="M84" i="16"/>
  <c r="M81" i="16"/>
  <c r="O88" i="16"/>
  <c r="O89" i="16"/>
  <c r="O82" i="16"/>
  <c r="O79" i="16"/>
  <c r="O83" i="16"/>
  <c r="O80" i="16"/>
  <c r="O84" i="16"/>
  <c r="AG78" i="16"/>
  <c r="AT78" i="16" s="1"/>
  <c r="O81" i="16"/>
  <c r="E88" i="16"/>
  <c r="E89" i="16"/>
  <c r="G84" i="16"/>
  <c r="G81" i="16"/>
  <c r="AC78" i="16"/>
  <c r="AP78" i="16" s="1"/>
  <c r="G82" i="16"/>
  <c r="G79" i="16"/>
  <c r="G80" i="16"/>
  <c r="G83" i="16"/>
  <c r="Q88" i="16"/>
  <c r="Q89" i="16"/>
  <c r="AJ44" i="16"/>
  <c r="I84" i="16"/>
  <c r="I81" i="16"/>
  <c r="AD78" i="16"/>
  <c r="AQ78" i="16" s="1"/>
  <c r="I82" i="16"/>
  <c r="I79" i="16"/>
  <c r="I80" i="16"/>
  <c r="I83" i="16"/>
  <c r="U85" i="16"/>
  <c r="O112" i="16"/>
  <c r="K101" i="16"/>
  <c r="K64" i="16"/>
  <c r="K102" i="16"/>
  <c r="G61" i="16"/>
  <c r="U117" i="16"/>
  <c r="U118" i="16"/>
  <c r="I73" i="16"/>
  <c r="I74" i="16"/>
  <c r="AD74" i="16" s="1"/>
  <c r="I75" i="16"/>
  <c r="AD75" i="16" s="1"/>
  <c r="I76" i="16"/>
  <c r="AD76" i="16" s="1"/>
  <c r="E84" i="16"/>
  <c r="E81" i="16"/>
  <c r="AB78" i="16"/>
  <c r="AO78" i="16" s="1"/>
  <c r="E82" i="16"/>
  <c r="E79" i="16"/>
  <c r="E83" i="16"/>
  <c r="E80" i="16"/>
  <c r="B60" i="16"/>
  <c r="B61" i="16" s="1"/>
  <c r="K117" i="16"/>
  <c r="K118" i="16"/>
  <c r="AF44" i="16"/>
  <c r="M53" i="16"/>
  <c r="AE78" i="16"/>
  <c r="AR78" i="16" s="1"/>
  <c r="K82" i="16"/>
  <c r="K79" i="16"/>
  <c r="K83" i="16"/>
  <c r="K80" i="16"/>
  <c r="K84" i="16"/>
  <c r="K81" i="16"/>
  <c r="Q74" i="16"/>
  <c r="AH74" i="16" s="1"/>
  <c r="Q75" i="16"/>
  <c r="AH75" i="16" s="1"/>
  <c r="Q76" i="16"/>
  <c r="AH76" i="16" s="1"/>
  <c r="Q73" i="16"/>
  <c r="O61" i="16"/>
  <c r="AI44" i="16"/>
  <c r="S60" i="16"/>
  <c r="U75" i="16"/>
  <c r="AJ75" i="16" s="1"/>
  <c r="U76" i="16"/>
  <c r="AJ76" i="16" s="1"/>
  <c r="U74" i="16"/>
  <c r="AJ74" i="16" s="1"/>
  <c r="U73" i="16"/>
  <c r="E61" i="16"/>
  <c r="X143" i="16"/>
  <c r="AL143" i="16" s="1"/>
  <c r="X44" i="16"/>
  <c r="K73" i="16"/>
  <c r="K74" i="16"/>
  <c r="AE74" i="16" s="1"/>
  <c r="K75" i="16"/>
  <c r="AE75" i="16" s="1"/>
  <c r="K76" i="16"/>
  <c r="AE76" i="16" s="1"/>
  <c r="W59" i="16"/>
  <c r="Q82" i="16"/>
  <c r="Q79" i="16"/>
  <c r="Q83" i="16"/>
  <c r="Q80" i="16"/>
  <c r="Q84" i="16"/>
  <c r="AH78" i="16"/>
  <c r="AU78" i="16" s="1"/>
  <c r="Q81" i="16"/>
  <c r="S74" i="16"/>
  <c r="AI74" i="16" s="1"/>
  <c r="S75" i="16"/>
  <c r="AI75" i="16" s="1"/>
  <c r="S76" i="16"/>
  <c r="AI76" i="16" s="1"/>
  <c r="S73" i="16"/>
  <c r="AD44" i="16"/>
  <c r="U102" i="16"/>
  <c r="U64" i="16"/>
  <c r="U101" i="16"/>
  <c r="Q64" i="16"/>
  <c r="Q102" i="16"/>
  <c r="Q101" i="16"/>
  <c r="Q103" i="16" s="1"/>
  <c r="AG44" i="16"/>
  <c r="O53" i="16"/>
  <c r="AE44" i="16"/>
  <c r="S58" i="16"/>
  <c r="Q61" i="16"/>
  <c r="AW84" i="16"/>
  <c r="AW81" i="16"/>
  <c r="AW85" i="16" s="1"/>
  <c r="G118" i="16"/>
  <c r="G117" i="16"/>
  <c r="G119" i="16" s="1"/>
  <c r="AB143" i="16"/>
  <c r="Y143" i="16"/>
  <c r="O113" i="16"/>
  <c r="AT113" i="16" s="1"/>
  <c r="K61" i="16"/>
  <c r="I61" i="16"/>
  <c r="O117" i="16"/>
  <c r="O118" i="16"/>
  <c r="S101" i="16"/>
  <c r="S102" i="16"/>
  <c r="S64" i="16"/>
  <c r="S53" i="16"/>
  <c r="M73" i="16"/>
  <c r="M74" i="16"/>
  <c r="AF74" i="16" s="1"/>
  <c r="M75" i="16"/>
  <c r="AF75" i="16" s="1"/>
  <c r="M76" i="16"/>
  <c r="AF76" i="16" s="1"/>
  <c r="K89" i="16"/>
  <c r="K88" i="16"/>
  <c r="K90" i="16" s="1"/>
  <c r="I101" i="16"/>
  <c r="I64" i="16"/>
  <c r="I102" i="16"/>
  <c r="O110" i="16"/>
  <c r="AT110" i="16" s="1"/>
  <c r="O107" i="16"/>
  <c r="AT107" i="16" s="1"/>
  <c r="G73" i="16"/>
  <c r="G74" i="16"/>
  <c r="AC74" i="16" s="1"/>
  <c r="G76" i="16"/>
  <c r="AC76" i="16" s="1"/>
  <c r="G75" i="16"/>
  <c r="AC75" i="16" s="1"/>
  <c r="S118" i="16"/>
  <c r="S117" i="16"/>
  <c r="Q117" i="16"/>
  <c r="Q118" i="16"/>
  <c r="M117" i="16"/>
  <c r="M118" i="16"/>
  <c r="I58" i="16"/>
  <c r="M88" i="16"/>
  <c r="M89" i="16"/>
  <c r="M102" i="16"/>
  <c r="M101" i="16"/>
  <c r="M64" i="16"/>
  <c r="U58" i="16"/>
  <c r="O73" i="16"/>
  <c r="O74" i="16"/>
  <c r="AG74" i="16" s="1"/>
  <c r="O75" i="16"/>
  <c r="AG75" i="16" s="1"/>
  <c r="O76" i="16"/>
  <c r="AG76" i="16" s="1"/>
  <c r="M61" i="16"/>
  <c r="O106" i="16"/>
  <c r="I117" i="16"/>
  <c r="I118" i="16"/>
  <c r="O108" i="16"/>
  <c r="AT108" i="16" s="1"/>
  <c r="G102" i="16"/>
  <c r="G101" i="16"/>
  <c r="G64" i="16"/>
  <c r="AW82" i="16"/>
  <c r="X63" i="16"/>
  <c r="X64" i="16" s="1"/>
  <c r="U96" i="16"/>
  <c r="AW96" i="16" s="1"/>
  <c r="U93" i="16"/>
  <c r="AW93" i="16" s="1"/>
  <c r="U97" i="16"/>
  <c r="AW97" i="16" s="1"/>
  <c r="U94" i="16"/>
  <c r="AW94" i="16" s="1"/>
  <c r="U92" i="16"/>
  <c r="AJ91" i="16"/>
  <c r="U95" i="16"/>
  <c r="AW95" i="16" s="1"/>
  <c r="AK44" i="16"/>
  <c r="W101" i="16"/>
  <c r="W102" i="16"/>
  <c r="W64" i="16"/>
  <c r="G58" i="16"/>
  <c r="E73" i="16"/>
  <c r="E74" i="16"/>
  <c r="E76" i="16"/>
  <c r="B57" i="16"/>
  <c r="B58" i="16" s="1"/>
  <c r="E75" i="16"/>
  <c r="E102" i="16"/>
  <c r="E101" i="16"/>
  <c r="E103" i="16" s="1"/>
  <c r="E64" i="16"/>
  <c r="AH44" i="16"/>
  <c r="E118" i="16"/>
  <c r="E117" i="16"/>
  <c r="E119" i="16" s="1"/>
  <c r="W118" i="16"/>
  <c r="W117" i="16"/>
  <c r="W57" i="16"/>
  <c r="U53" i="16"/>
  <c r="O111" i="16" l="1"/>
  <c r="AT111" i="16" s="1"/>
  <c r="O109" i="16"/>
  <c r="AT109" i="16" s="1"/>
  <c r="M119" i="16"/>
  <c r="Q119" i="16"/>
  <c r="I103" i="16"/>
  <c r="I107" i="16" s="1"/>
  <c r="AQ107" i="16" s="1"/>
  <c r="X53" i="16"/>
  <c r="M103" i="16"/>
  <c r="M113" i="16" s="1"/>
  <c r="AS113" i="16" s="1"/>
  <c r="S119" i="16"/>
  <c r="U88" i="16"/>
  <c r="U89" i="16"/>
  <c r="AJ134" i="16"/>
  <c r="K387" i="1" s="1"/>
  <c r="AJ73" i="16"/>
  <c r="U77" i="16"/>
  <c r="U124" i="16"/>
  <c r="AW124" i="16" s="1"/>
  <c r="U126" i="16"/>
  <c r="AW126" i="16" s="1"/>
  <c r="U127" i="16"/>
  <c r="U121" i="16"/>
  <c r="AW121" i="16" s="1"/>
  <c r="U123" i="16"/>
  <c r="AW123" i="16" s="1"/>
  <c r="U122" i="16"/>
  <c r="AW122" i="16" s="1"/>
  <c r="U125" i="16"/>
  <c r="AW125" i="16" s="1"/>
  <c r="AQ83" i="16"/>
  <c r="AQ81" i="16"/>
  <c r="AQ79" i="16"/>
  <c r="AQ80" i="16"/>
  <c r="AQ82" i="16"/>
  <c r="AQ84" i="16"/>
  <c r="W75" i="16"/>
  <c r="AK75" i="16" s="1"/>
  <c r="W76" i="16"/>
  <c r="AK76" i="16" s="1"/>
  <c r="W74" i="16"/>
  <c r="AK74" i="16" s="1"/>
  <c r="X57" i="16"/>
  <c r="W73" i="16"/>
  <c r="G103" i="16"/>
  <c r="Q125" i="16"/>
  <c r="AU125" i="16" s="1"/>
  <c r="Q127" i="16"/>
  <c r="Q124" i="16"/>
  <c r="AU124" i="16" s="1"/>
  <c r="Q123" i="16"/>
  <c r="AU123" i="16" s="1"/>
  <c r="Q126" i="16"/>
  <c r="AU126" i="16" s="1"/>
  <c r="Q121" i="16"/>
  <c r="AU121" i="16" s="1"/>
  <c r="Q122" i="16"/>
  <c r="AU122" i="16" s="1"/>
  <c r="S103" i="16"/>
  <c r="U103" i="16"/>
  <c r="U119" i="16"/>
  <c r="O85" i="16"/>
  <c r="X118" i="16"/>
  <c r="W123" i="16"/>
  <c r="W127" i="16"/>
  <c r="W122" i="16"/>
  <c r="W125" i="16"/>
  <c r="W124" i="16"/>
  <c r="W121" i="16"/>
  <c r="W126" i="16"/>
  <c r="I110" i="16"/>
  <c r="AQ110" i="16" s="1"/>
  <c r="I111" i="16"/>
  <c r="AQ111" i="16" s="1"/>
  <c r="I112" i="16"/>
  <c r="I109" i="16"/>
  <c r="AQ109" i="16" s="1"/>
  <c r="I113" i="16"/>
  <c r="AQ113" i="16" s="1"/>
  <c r="O90" i="16"/>
  <c r="E124" i="16"/>
  <c r="AO124" i="16" s="1"/>
  <c r="E127" i="16"/>
  <c r="E123" i="16"/>
  <c r="AO123" i="16" s="1"/>
  <c r="E122" i="16"/>
  <c r="AO122" i="16" s="1"/>
  <c r="E125" i="16"/>
  <c r="AO125" i="16" s="1"/>
  <c r="E126" i="16"/>
  <c r="AO126" i="16" s="1"/>
  <c r="E121" i="16"/>
  <c r="AO121" i="16" s="1"/>
  <c r="AB76" i="16"/>
  <c r="I119" i="16"/>
  <c r="I97" i="16"/>
  <c r="AQ97" i="16" s="1"/>
  <c r="I94" i="16"/>
  <c r="AQ94" i="16" s="1"/>
  <c r="AD91" i="16"/>
  <c r="I95" i="16"/>
  <c r="AQ95" i="16" s="1"/>
  <c r="I92" i="16"/>
  <c r="I96" i="16"/>
  <c r="AQ96" i="16" s="1"/>
  <c r="I93" i="16"/>
  <c r="AQ93" i="16" s="1"/>
  <c r="S83" i="16"/>
  <c r="S80" i="16"/>
  <c r="S84" i="16"/>
  <c r="S81" i="16"/>
  <c r="AI78" i="16"/>
  <c r="AV78" i="16" s="1"/>
  <c r="S82" i="16"/>
  <c r="S79" i="16"/>
  <c r="AO81" i="16"/>
  <c r="AO82" i="16"/>
  <c r="AO79" i="16"/>
  <c r="AO84" i="16"/>
  <c r="AO80" i="16"/>
  <c r="AO83" i="16"/>
  <c r="K103" i="16"/>
  <c r="M110" i="16"/>
  <c r="AS110" i="16" s="1"/>
  <c r="M106" i="16"/>
  <c r="M112" i="16"/>
  <c r="M109" i="16"/>
  <c r="AS109" i="16" s="1"/>
  <c r="M111" i="16"/>
  <c r="AS111" i="16" s="1"/>
  <c r="M107" i="16"/>
  <c r="AS107" i="16" s="1"/>
  <c r="Q95" i="16"/>
  <c r="AU95" i="16" s="1"/>
  <c r="Q92" i="16"/>
  <c r="Q96" i="16"/>
  <c r="AU96" i="16" s="1"/>
  <c r="Q93" i="16"/>
  <c r="AU93" i="16" s="1"/>
  <c r="Q94" i="16"/>
  <c r="AU94" i="16" s="1"/>
  <c r="AH91" i="16"/>
  <c r="Q97" i="16"/>
  <c r="AU97" i="16" s="1"/>
  <c r="E85" i="16"/>
  <c r="AB74" i="16"/>
  <c r="O114" i="16"/>
  <c r="O131" i="16" s="1"/>
  <c r="AG131" i="16" s="1"/>
  <c r="AT106" i="16"/>
  <c r="AT114" i="16" s="1"/>
  <c r="S127" i="16"/>
  <c r="S125" i="16"/>
  <c r="AV125" i="16" s="1"/>
  <c r="S126" i="16"/>
  <c r="AV126" i="16" s="1"/>
  <c r="S124" i="16"/>
  <c r="AV124" i="16" s="1"/>
  <c r="S123" i="16"/>
  <c r="AV123" i="16" s="1"/>
  <c r="S121" i="16"/>
  <c r="AV121" i="16" s="1"/>
  <c r="S122" i="16"/>
  <c r="AV122" i="16" s="1"/>
  <c r="AE91" i="16"/>
  <c r="K95" i="16"/>
  <c r="AR95" i="16" s="1"/>
  <c r="K92" i="16"/>
  <c r="K96" i="16"/>
  <c r="AR96" i="16" s="1"/>
  <c r="K93" i="16"/>
  <c r="AR93" i="16" s="1"/>
  <c r="K97" i="16"/>
  <c r="AR97" i="16" s="1"/>
  <c r="K94" i="16"/>
  <c r="AR94" i="16" s="1"/>
  <c r="Q135" i="16"/>
  <c r="AH135" i="16" s="1"/>
  <c r="S61" i="16"/>
  <c r="AT112" i="16"/>
  <c r="Q90" i="16"/>
  <c r="E90" i="16"/>
  <c r="U98" i="16"/>
  <c r="AW92" i="16"/>
  <c r="AU81" i="16"/>
  <c r="AU84" i="16"/>
  <c r="AU80" i="16"/>
  <c r="AU83" i="16"/>
  <c r="AU82" i="16"/>
  <c r="AU79" i="16"/>
  <c r="E134" i="16"/>
  <c r="E77" i="16"/>
  <c r="AB73" i="16"/>
  <c r="X73" i="16"/>
  <c r="AF91" i="16"/>
  <c r="M95" i="16"/>
  <c r="AS95" i="16" s="1"/>
  <c r="M92" i="16"/>
  <c r="M96" i="16"/>
  <c r="AS96" i="16" s="1"/>
  <c r="M93" i="16"/>
  <c r="AS93" i="16" s="1"/>
  <c r="M97" i="16"/>
  <c r="AS97" i="16" s="1"/>
  <c r="M94" i="16"/>
  <c r="AS94" i="16" s="1"/>
  <c r="AE134" i="16"/>
  <c r="F387" i="1" s="1"/>
  <c r="AE73" i="16"/>
  <c r="K77" i="16"/>
  <c r="K85" i="16"/>
  <c r="W119" i="16"/>
  <c r="X117" i="16"/>
  <c r="O123" i="16"/>
  <c r="AT123" i="16" s="1"/>
  <c r="O125" i="16"/>
  <c r="AT125" i="16" s="1"/>
  <c r="O122" i="16"/>
  <c r="AT122" i="16" s="1"/>
  <c r="O124" i="16"/>
  <c r="AT124" i="16" s="1"/>
  <c r="O121" i="16"/>
  <c r="AT121" i="16" s="1"/>
  <c r="O127" i="16"/>
  <c r="O126" i="16"/>
  <c r="AT126" i="16" s="1"/>
  <c r="S88" i="16"/>
  <c r="S89" i="16"/>
  <c r="G89" i="16"/>
  <c r="G88" i="16"/>
  <c r="G90" i="16" s="1"/>
  <c r="M90" i="16"/>
  <c r="Q85" i="16"/>
  <c r="G97" i="16"/>
  <c r="AP97" i="16" s="1"/>
  <c r="G94" i="16"/>
  <c r="AP94" i="16" s="1"/>
  <c r="AC91" i="16"/>
  <c r="G95" i="16"/>
  <c r="AP95" i="16" s="1"/>
  <c r="G92" i="16"/>
  <c r="G96" i="16"/>
  <c r="AP96" i="16" s="1"/>
  <c r="G93" i="16"/>
  <c r="AP93" i="16" s="1"/>
  <c r="I89" i="16"/>
  <c r="I88" i="16"/>
  <c r="AF134" i="16"/>
  <c r="G387" i="1" s="1"/>
  <c r="AF73" i="16"/>
  <c r="M77" i="16"/>
  <c r="AR83" i="16"/>
  <c r="AR84" i="16"/>
  <c r="AR81" i="16"/>
  <c r="AR80" i="16"/>
  <c r="AR79" i="16"/>
  <c r="AR82" i="16"/>
  <c r="K123" i="16"/>
  <c r="AR123" i="16" s="1"/>
  <c r="K122" i="16"/>
  <c r="AR122" i="16" s="1"/>
  <c r="K125" i="16"/>
  <c r="AR125" i="16" s="1"/>
  <c r="K126" i="16"/>
  <c r="AR126" i="16" s="1"/>
  <c r="K127" i="16"/>
  <c r="K124" i="16"/>
  <c r="AR124" i="16" s="1"/>
  <c r="K121" i="16"/>
  <c r="AR121" i="16" s="1"/>
  <c r="G85" i="16"/>
  <c r="AT80" i="16"/>
  <c r="AT83" i="16"/>
  <c r="AT79" i="16"/>
  <c r="AT82" i="16"/>
  <c r="AT81" i="16"/>
  <c r="AT84" i="16"/>
  <c r="M85" i="16"/>
  <c r="X59" i="16"/>
  <c r="W60" i="16"/>
  <c r="W61" i="16" s="1"/>
  <c r="AB75" i="16"/>
  <c r="I127" i="16"/>
  <c r="I125" i="16"/>
  <c r="AQ125" i="16" s="1"/>
  <c r="I121" i="16"/>
  <c r="AQ121" i="16" s="1"/>
  <c r="I122" i="16"/>
  <c r="AQ122" i="16" s="1"/>
  <c r="I123" i="16"/>
  <c r="AQ123" i="16" s="1"/>
  <c r="I124" i="16"/>
  <c r="AQ124" i="16" s="1"/>
  <c r="I126" i="16"/>
  <c r="AQ126" i="16" s="1"/>
  <c r="E110" i="16"/>
  <c r="AO110" i="16" s="1"/>
  <c r="E106" i="16"/>
  <c r="E112" i="16"/>
  <c r="E109" i="16"/>
  <c r="AO109" i="16" s="1"/>
  <c r="E107" i="16"/>
  <c r="AO107" i="16" s="1"/>
  <c r="E113" i="16"/>
  <c r="AO113" i="16" s="1"/>
  <c r="E111" i="16"/>
  <c r="AO111" i="16" s="1"/>
  <c r="E108" i="16"/>
  <c r="AO108" i="16" s="1"/>
  <c r="X102" i="16"/>
  <c r="AC134" i="16"/>
  <c r="D387" i="1" s="1"/>
  <c r="AC73" i="16"/>
  <c r="G77" i="16"/>
  <c r="Q113" i="16"/>
  <c r="AU113" i="16" s="1"/>
  <c r="Q107" i="16"/>
  <c r="AU107" i="16" s="1"/>
  <c r="Q111" i="16"/>
  <c r="AU111" i="16" s="1"/>
  <c r="Q109" i="16"/>
  <c r="AU109" i="16" s="1"/>
  <c r="Q106" i="16"/>
  <c r="Q112" i="16"/>
  <c r="Q108" i="16"/>
  <c r="AU108" i="16" s="1"/>
  <c r="Q110" i="16"/>
  <c r="AU110" i="16" s="1"/>
  <c r="AG91" i="16"/>
  <c r="O95" i="16"/>
  <c r="AT95" i="16" s="1"/>
  <c r="O92" i="16"/>
  <c r="O96" i="16"/>
  <c r="AT96" i="16" s="1"/>
  <c r="O93" i="16"/>
  <c r="AT93" i="16" s="1"/>
  <c r="O94" i="16"/>
  <c r="AT94" i="16" s="1"/>
  <c r="O97" i="16"/>
  <c r="AT97" i="16" s="1"/>
  <c r="K119" i="16"/>
  <c r="I85" i="16"/>
  <c r="O119" i="16"/>
  <c r="W103" i="16"/>
  <c r="X101" i="16"/>
  <c r="X103" i="16" s="1"/>
  <c r="AG134" i="16"/>
  <c r="H387" i="1" s="1"/>
  <c r="AG73" i="16"/>
  <c r="O77" i="16"/>
  <c r="M123" i="16"/>
  <c r="AS123" i="16" s="1"/>
  <c r="M125" i="16"/>
  <c r="AS125" i="16" s="1"/>
  <c r="M124" i="16"/>
  <c r="AS124" i="16" s="1"/>
  <c r="M127" i="16"/>
  <c r="M121" i="16"/>
  <c r="AS121" i="16" s="1"/>
  <c r="M122" i="16"/>
  <c r="AS122" i="16" s="1"/>
  <c r="M126" i="16"/>
  <c r="AS126" i="16" s="1"/>
  <c r="G122" i="16"/>
  <c r="AP122" i="16" s="1"/>
  <c r="G124" i="16"/>
  <c r="AP124" i="16" s="1"/>
  <c r="G121" i="16"/>
  <c r="AP121" i="16" s="1"/>
  <c r="G123" i="16"/>
  <c r="AP123" i="16" s="1"/>
  <c r="G126" i="16"/>
  <c r="AP126" i="16" s="1"/>
  <c r="G127" i="16"/>
  <c r="G125" i="16"/>
  <c r="AP125" i="16" s="1"/>
  <c r="AI134" i="16"/>
  <c r="J387" i="1" s="1"/>
  <c r="AI73" i="16"/>
  <c r="S77" i="16"/>
  <c r="E97" i="16"/>
  <c r="E94" i="16"/>
  <c r="AB91" i="16"/>
  <c r="E95" i="16"/>
  <c r="E92" i="16"/>
  <c r="E96" i="16"/>
  <c r="E93" i="16"/>
  <c r="Q77" i="16"/>
  <c r="AH73" i="16"/>
  <c r="AH134" i="16"/>
  <c r="I387" i="1" s="1"/>
  <c r="W58" i="16"/>
  <c r="AD134" i="16"/>
  <c r="E387" i="1" s="1"/>
  <c r="AD73" i="16"/>
  <c r="I77" i="16"/>
  <c r="AP82" i="16"/>
  <c r="AP79" i="16"/>
  <c r="AP84" i="16"/>
  <c r="AP80" i="16"/>
  <c r="AP81" i="16"/>
  <c r="AP83" i="16"/>
  <c r="O135" i="16"/>
  <c r="AG135" i="16" s="1"/>
  <c r="AS80" i="16"/>
  <c r="AS83" i="16"/>
  <c r="AS82" i="16"/>
  <c r="AS81" i="16"/>
  <c r="AS79" i="16"/>
  <c r="AS84" i="16"/>
  <c r="AL76" i="16" l="1"/>
  <c r="AT127" i="16"/>
  <c r="AQ85" i="16"/>
  <c r="Q137" i="16"/>
  <c r="AL74" i="16"/>
  <c r="AL75" i="16"/>
  <c r="I108" i="16"/>
  <c r="AQ108" i="16" s="1"/>
  <c r="M108" i="16"/>
  <c r="AS108" i="16" s="1"/>
  <c r="I106" i="16"/>
  <c r="I135" i="16" s="1"/>
  <c r="AD135" i="16" s="1"/>
  <c r="AP127" i="16"/>
  <c r="O136" i="16"/>
  <c r="AG136" i="16" s="1"/>
  <c r="AT92" i="16"/>
  <c r="O98" i="16"/>
  <c r="AO106" i="16"/>
  <c r="E114" i="16"/>
  <c r="AX122" i="16"/>
  <c r="X122" i="16"/>
  <c r="AO94" i="16"/>
  <c r="W83" i="16"/>
  <c r="W80" i="16"/>
  <c r="W84" i="16"/>
  <c r="W81" i="16"/>
  <c r="AK78" i="16"/>
  <c r="AX78" i="16" s="1"/>
  <c r="W82" i="16"/>
  <c r="W79" i="16"/>
  <c r="X60" i="16"/>
  <c r="AL78" i="16" s="1"/>
  <c r="AR127" i="16"/>
  <c r="S96" i="16"/>
  <c r="AV96" i="16" s="1"/>
  <c r="S93" i="16"/>
  <c r="AV93" i="16" s="1"/>
  <c r="S97" i="16"/>
  <c r="AV97" i="16" s="1"/>
  <c r="S94" i="16"/>
  <c r="AV94" i="16" s="1"/>
  <c r="S92" i="16"/>
  <c r="AI91" i="16"/>
  <c r="S95" i="16"/>
  <c r="AV95" i="16" s="1"/>
  <c r="AV127" i="16"/>
  <c r="AO85" i="16"/>
  <c r="W88" i="16"/>
  <c r="W89" i="16"/>
  <c r="X58" i="16"/>
  <c r="G98" i="16"/>
  <c r="AP92" i="16"/>
  <c r="M114" i="16"/>
  <c r="M131" i="16" s="1"/>
  <c r="AF131" i="16" s="1"/>
  <c r="AS106" i="16"/>
  <c r="AS114" i="16" s="1"/>
  <c r="S85" i="16"/>
  <c r="AK134" i="16"/>
  <c r="L387" i="1" s="1"/>
  <c r="W77" i="16"/>
  <c r="AK73" i="16"/>
  <c r="AL73" i="16" s="1"/>
  <c r="AO97" i="16"/>
  <c r="AH137" i="16"/>
  <c r="Q144" i="16"/>
  <c r="AU112" i="16"/>
  <c r="X119" i="16"/>
  <c r="E137" i="16"/>
  <c r="E135" i="16"/>
  <c r="X61" i="16"/>
  <c r="M136" i="16"/>
  <c r="AF136" i="16" s="1"/>
  <c r="AS92" i="16"/>
  <c r="M98" i="16"/>
  <c r="AX123" i="16"/>
  <c r="AY123" i="16" s="1"/>
  <c r="X123" i="16"/>
  <c r="AW98" i="16"/>
  <c r="AJ132" i="16"/>
  <c r="K385" i="1" s="1"/>
  <c r="AS112" i="16"/>
  <c r="M144" i="16"/>
  <c r="AQ127" i="16"/>
  <c r="AT85" i="16"/>
  <c r="M137" i="16"/>
  <c r="AV81" i="16"/>
  <c r="AV79" i="16"/>
  <c r="AV84" i="16"/>
  <c r="AV80" i="16"/>
  <c r="AV83" i="16"/>
  <c r="AV82" i="16"/>
  <c r="AX126" i="16"/>
  <c r="AY126" i="16" s="1"/>
  <c r="X126" i="16"/>
  <c r="U106" i="16"/>
  <c r="U111" i="16"/>
  <c r="AW111" i="16" s="1"/>
  <c r="U113" i="16"/>
  <c r="AW113" i="16" s="1"/>
  <c r="U110" i="16"/>
  <c r="AW110" i="16" s="1"/>
  <c r="U112" i="16"/>
  <c r="U108" i="16"/>
  <c r="U109" i="16"/>
  <c r="AW109" i="16" s="1"/>
  <c r="U107" i="16"/>
  <c r="AW107" i="16" s="1"/>
  <c r="AW127" i="16"/>
  <c r="W109" i="16"/>
  <c r="W106" i="16"/>
  <c r="W108" i="16"/>
  <c r="W107" i="16"/>
  <c r="W111" i="16"/>
  <c r="W113" i="16"/>
  <c r="W110" i="16"/>
  <c r="W112" i="16"/>
  <c r="I98" i="16"/>
  <c r="AQ92" i="16"/>
  <c r="AD103" i="16"/>
  <c r="G112" i="16"/>
  <c r="G109" i="16"/>
  <c r="AP109" i="16" s="1"/>
  <c r="G111" i="16"/>
  <c r="AP111" i="16" s="1"/>
  <c r="G108" i="16"/>
  <c r="AP108" i="16" s="1"/>
  <c r="G106" i="16"/>
  <c r="G107" i="16"/>
  <c r="AP107" i="16" s="1"/>
  <c r="G113" i="16"/>
  <c r="AP113" i="16" s="1"/>
  <c r="G110" i="16"/>
  <c r="AP110" i="16" s="1"/>
  <c r="AP85" i="16"/>
  <c r="AO96" i="16"/>
  <c r="AR85" i="16"/>
  <c r="M135" i="16"/>
  <c r="AF135" i="16" s="1"/>
  <c r="AB134" i="16"/>
  <c r="AR92" i="16"/>
  <c r="K98" i="16"/>
  <c r="K106" i="16"/>
  <c r="K109" i="16"/>
  <c r="AR109" i="16" s="1"/>
  <c r="K110" i="16"/>
  <c r="AR110" i="16" s="1"/>
  <c r="K111" i="16"/>
  <c r="AR111" i="16" s="1"/>
  <c r="K108" i="16"/>
  <c r="AR108" i="16" s="1"/>
  <c r="K107" i="16"/>
  <c r="AR107" i="16" s="1"/>
  <c r="K112" i="16"/>
  <c r="K113" i="16"/>
  <c r="AR113" i="16" s="1"/>
  <c r="X121" i="16"/>
  <c r="AX121" i="16"/>
  <c r="AY121" i="16" s="1"/>
  <c r="S112" i="16"/>
  <c r="S109" i="16"/>
  <c r="AV109" i="16" s="1"/>
  <c r="S106" i="16"/>
  <c r="S113" i="16"/>
  <c r="AV113" i="16" s="1"/>
  <c r="S107" i="16"/>
  <c r="AV107" i="16" s="1"/>
  <c r="S111" i="16"/>
  <c r="AV111" i="16" s="1"/>
  <c r="S110" i="16"/>
  <c r="AV110" i="16" s="1"/>
  <c r="S108" i="16"/>
  <c r="AV108" i="16" s="1"/>
  <c r="AY122" i="16"/>
  <c r="AS127" i="16"/>
  <c r="AO93" i="16"/>
  <c r="E136" i="16"/>
  <c r="E98" i="16"/>
  <c r="AO92" i="16"/>
  <c r="AU85" i="16"/>
  <c r="Q136" i="16"/>
  <c r="AH136" i="16" s="1"/>
  <c r="AU92" i="16"/>
  <c r="Q98" i="16"/>
  <c r="X124" i="16"/>
  <c r="AX124" i="16"/>
  <c r="AY124" i="16" s="1"/>
  <c r="I144" i="16"/>
  <c r="AQ112" i="16"/>
  <c r="W96" i="16"/>
  <c r="AX96" i="16" s="1"/>
  <c r="W93" i="16"/>
  <c r="AX93" i="16" s="1"/>
  <c r="W97" i="16"/>
  <c r="AX97" i="16" s="1"/>
  <c r="W94" i="16"/>
  <c r="AX94" i="16" s="1"/>
  <c r="W92" i="16"/>
  <c r="AK91" i="16"/>
  <c r="W95" i="16"/>
  <c r="AX95" i="16" s="1"/>
  <c r="U90" i="16"/>
  <c r="U137" i="16" s="1"/>
  <c r="Q114" i="16"/>
  <c r="Q131" i="16" s="1"/>
  <c r="AH131" i="16" s="1"/>
  <c r="AU106" i="16"/>
  <c r="AS85" i="16"/>
  <c r="AO95" i="16"/>
  <c r="O137" i="16"/>
  <c r="AO112" i="16"/>
  <c r="E144" i="16"/>
  <c r="I90" i="16"/>
  <c r="I137" i="16" s="1"/>
  <c r="S90" i="16"/>
  <c r="S137" i="16" s="1"/>
  <c r="O144" i="16"/>
  <c r="S135" i="16"/>
  <c r="AI135" i="16" s="1"/>
  <c r="AO127" i="16"/>
  <c r="AX125" i="16"/>
  <c r="AY125" i="16" s="1"/>
  <c r="X125" i="16"/>
  <c r="AU127" i="16"/>
  <c r="AY127" i="16" l="1"/>
  <c r="I114" i="16"/>
  <c r="I131" i="16" s="1"/>
  <c r="AD131" i="16" s="1"/>
  <c r="K136" i="16"/>
  <c r="AE136" i="16" s="1"/>
  <c r="AQ106" i="16"/>
  <c r="AQ114" i="16" s="1"/>
  <c r="AL91" i="16"/>
  <c r="AY95" i="16"/>
  <c r="W85" i="16"/>
  <c r="K137" i="16"/>
  <c r="AU114" i="16"/>
  <c r="I136" i="16"/>
  <c r="AD136" i="16" s="1"/>
  <c r="AY80" i="16"/>
  <c r="S144" i="16"/>
  <c r="AV112" i="16"/>
  <c r="AF144" i="16"/>
  <c r="M145" i="16"/>
  <c r="AY94" i="16"/>
  <c r="AX127" i="16"/>
  <c r="AE132" i="16"/>
  <c r="F385" i="1" s="1"/>
  <c r="AR98" i="16"/>
  <c r="AB135" i="16"/>
  <c r="AD137" i="16"/>
  <c r="AW108" i="16"/>
  <c r="U136" i="16"/>
  <c r="AJ136" i="16" s="1"/>
  <c r="AD144" i="16"/>
  <c r="I145" i="16"/>
  <c r="G114" i="16"/>
  <c r="G131" i="16" s="1"/>
  <c r="AP106" i="16"/>
  <c r="G135" i="16"/>
  <c r="AC135" i="16" s="1"/>
  <c r="X110" i="16"/>
  <c r="AX110" i="16"/>
  <c r="AY110" i="16" s="1"/>
  <c r="U144" i="16"/>
  <c r="AW112" i="16"/>
  <c r="AX84" i="16"/>
  <c r="AY84" i="16" s="1"/>
  <c r="AX81" i="16"/>
  <c r="AY81" i="16" s="1"/>
  <c r="AX83" i="16"/>
  <c r="AY83" i="16" s="1"/>
  <c r="AX80" i="16"/>
  <c r="AX79" i="16"/>
  <c r="AX82" i="16"/>
  <c r="AY82" i="16" s="1"/>
  <c r="AY78" i="16"/>
  <c r="X113" i="16"/>
  <c r="AX113" i="16"/>
  <c r="AY113" i="16" s="1"/>
  <c r="AF137" i="16"/>
  <c r="S136" i="16"/>
  <c r="AI136" i="16" s="1"/>
  <c r="AV92" i="16"/>
  <c r="S98" i="16"/>
  <c r="AQ98" i="16"/>
  <c r="X127" i="16"/>
  <c r="AI137" i="16"/>
  <c r="W144" i="16"/>
  <c r="AX112" i="16"/>
  <c r="X112" i="16"/>
  <c r="AX111" i="16"/>
  <c r="AY111" i="16" s="1"/>
  <c r="X111" i="16"/>
  <c r="E131" i="16"/>
  <c r="AR106" i="16"/>
  <c r="K114" i="16"/>
  <c r="K131" i="16" s="1"/>
  <c r="K135" i="16"/>
  <c r="AE135" i="16" s="1"/>
  <c r="AB137" i="16"/>
  <c r="AO98" i="16"/>
  <c r="AB132" i="16"/>
  <c r="C385" i="1" s="1"/>
  <c r="X107" i="16"/>
  <c r="AX107" i="16"/>
  <c r="AY107" i="16" s="1"/>
  <c r="AY97" i="16"/>
  <c r="W135" i="16"/>
  <c r="AK135" i="16" s="1"/>
  <c r="AO114" i="16"/>
  <c r="X134" i="16"/>
  <c r="K144" i="16"/>
  <c r="AR112" i="16"/>
  <c r="AB144" i="16"/>
  <c r="E145" i="16"/>
  <c r="AB136" i="16"/>
  <c r="AP112" i="16"/>
  <c r="G144" i="16"/>
  <c r="AX108" i="16"/>
  <c r="X108" i="16"/>
  <c r="U114" i="16"/>
  <c r="U131" i="16" s="1"/>
  <c r="AW106" i="16"/>
  <c r="AW114" i="16" s="1"/>
  <c r="U135" i="16"/>
  <c r="AJ135" i="16" s="1"/>
  <c r="AF132" i="16"/>
  <c r="G385" i="1" s="1"/>
  <c r="AS98" i="16"/>
  <c r="AH144" i="16"/>
  <c r="Q145" i="16"/>
  <c r="W90" i="16"/>
  <c r="AT98" i="16"/>
  <c r="AU98" i="16"/>
  <c r="AH132" i="16"/>
  <c r="I385" i="1" s="1"/>
  <c r="AY93" i="16"/>
  <c r="S114" i="16"/>
  <c r="S131" i="16" s="1"/>
  <c r="AV106" i="16"/>
  <c r="X106" i="16"/>
  <c r="AX106" i="16"/>
  <c r="W114" i="16"/>
  <c r="W131" i="16" s="1"/>
  <c r="AC132" i="16"/>
  <c r="D385" i="1" s="1"/>
  <c r="AP98" i="16"/>
  <c r="AJ137" i="16"/>
  <c r="AE137" i="16"/>
  <c r="AV85" i="16"/>
  <c r="AG144" i="16"/>
  <c r="O145" i="16"/>
  <c r="AG137" i="16"/>
  <c r="AX92" i="16"/>
  <c r="W136" i="16"/>
  <c r="AK136" i="16" s="1"/>
  <c r="W98" i="16"/>
  <c r="AY96" i="16"/>
  <c r="AX109" i="16"/>
  <c r="AY109" i="16" s="1"/>
  <c r="X109" i="16"/>
  <c r="W137" i="16"/>
  <c r="G136" i="16"/>
  <c r="AC136" i="16" s="1"/>
  <c r="G137" i="16"/>
  <c r="X137" i="16" s="1"/>
  <c r="AP114" i="16" l="1"/>
  <c r="AL132" i="16"/>
  <c r="M385" i="1" s="1"/>
  <c r="AY112" i="16"/>
  <c r="X144" i="16"/>
  <c r="AY92" i="16"/>
  <c r="Z137" i="16"/>
  <c r="AL137" i="16"/>
  <c r="AD132" i="16"/>
  <c r="E385" i="1" s="1"/>
  <c r="AE144" i="16"/>
  <c r="K145" i="16"/>
  <c r="AX85" i="16"/>
  <c r="AY85" i="16" s="1"/>
  <c r="AY79" i="16"/>
  <c r="AD145" i="16"/>
  <c r="I146" i="16"/>
  <c r="AD146" i="16" s="1"/>
  <c r="X135" i="16"/>
  <c r="AL135" i="16" s="1"/>
  <c r="AK137" i="16"/>
  <c r="AI144" i="16"/>
  <c r="S145" i="16"/>
  <c r="AX114" i="16"/>
  <c r="AK144" i="16"/>
  <c r="W145" i="16"/>
  <c r="AK145" i="16" s="1"/>
  <c r="AL134" i="16"/>
  <c r="M387" i="1" s="1"/>
  <c r="AL144" i="16"/>
  <c r="M397" i="1" s="1"/>
  <c r="X145" i="16"/>
  <c r="AV114" i="16"/>
  <c r="X136" i="16"/>
  <c r="AL136" i="16" s="1"/>
  <c r="AE131" i="16"/>
  <c r="O146" i="16"/>
  <c r="AG146" i="16" s="1"/>
  <c r="AG145" i="16"/>
  <c r="AC144" i="16"/>
  <c r="G145" i="16"/>
  <c r="AI131" i="16"/>
  <c r="AB145" i="16"/>
  <c r="E146" i="16"/>
  <c r="AB146" i="16" s="1"/>
  <c r="AR114" i="16"/>
  <c r="AY108" i="16"/>
  <c r="AJ131" i="16"/>
  <c r="AK131" i="16"/>
  <c r="AG132" i="16"/>
  <c r="H385" i="1" s="1"/>
  <c r="AC131" i="16"/>
  <c r="Y107" i="16"/>
  <c r="Z107" i="16" s="1"/>
  <c r="X114" i="16"/>
  <c r="AK132" i="16"/>
  <c r="L385" i="1" s="1"/>
  <c r="AX98" i="16"/>
  <c r="Q146" i="16"/>
  <c r="AH146" i="16" s="1"/>
  <c r="AH145" i="16"/>
  <c r="Z114" i="16"/>
  <c r="AJ144" i="16"/>
  <c r="U145" i="16"/>
  <c r="AI132" i="16"/>
  <c r="J385" i="1" s="1"/>
  <c r="AV98" i="16"/>
  <c r="AY98" i="16" s="1"/>
  <c r="AY106" i="16"/>
  <c r="AC137" i="16"/>
  <c r="AB131" i="16"/>
  <c r="M146" i="16"/>
  <c r="AF146" i="16" s="1"/>
  <c r="AF145" i="16"/>
  <c r="U146" i="16" l="1"/>
  <c r="AJ145" i="16"/>
  <c r="X131" i="16"/>
  <c r="Y114" i="16"/>
  <c r="Y135" i="16"/>
  <c r="K146" i="16"/>
  <c r="AE146" i="16" s="1"/>
  <c r="AE145" i="16"/>
  <c r="X146" i="16"/>
  <c r="AL146" i="16" s="1"/>
  <c r="M399" i="1" s="1"/>
  <c r="AL145" i="16"/>
  <c r="M398" i="1" s="1"/>
  <c r="AY114" i="16"/>
  <c r="BA114" i="16"/>
  <c r="G146" i="16"/>
  <c r="AC146" i="16" s="1"/>
  <c r="AC145" i="16"/>
  <c r="AN135" i="16"/>
  <c r="AM135" i="16"/>
  <c r="S146" i="16"/>
  <c r="AI146" i="16" s="1"/>
  <c r="AI145" i="16"/>
  <c r="AN145" i="16" l="1"/>
  <c r="AM145" i="16"/>
  <c r="AL131" i="16"/>
  <c r="AM147" i="16" l="1"/>
  <c r="N400" i="1" s="1"/>
  <c r="N398" i="1"/>
  <c r="AN147" i="16"/>
  <c r="O400" i="1" s="1"/>
  <c r="O398" i="1"/>
  <c r="AO147" i="16"/>
  <c r="P400" i="1" s="1"/>
  <c r="AK146" i="15" l="1"/>
  <c r="AJ146" i="15"/>
  <c r="X140" i="15"/>
  <c r="AK127" i="15"/>
  <c r="V127" i="15"/>
  <c r="T127" i="15"/>
  <c r="R127" i="15"/>
  <c r="P127" i="15"/>
  <c r="N127" i="15"/>
  <c r="L127" i="15"/>
  <c r="J127" i="15"/>
  <c r="H127" i="15"/>
  <c r="F127" i="15"/>
  <c r="D127" i="15"/>
  <c r="AK126" i="15"/>
  <c r="AJ126" i="15"/>
  <c r="AI126" i="15"/>
  <c r="AH126" i="15"/>
  <c r="AG126" i="15"/>
  <c r="AF126" i="15"/>
  <c r="AE126" i="15"/>
  <c r="AD126" i="15"/>
  <c r="AC126" i="15"/>
  <c r="AB126" i="15"/>
  <c r="AK125" i="15"/>
  <c r="AJ125" i="15"/>
  <c r="AI125" i="15"/>
  <c r="AH125" i="15"/>
  <c r="AG125" i="15"/>
  <c r="AF125" i="15"/>
  <c r="AE125" i="15"/>
  <c r="AD125" i="15"/>
  <c r="AC125" i="15"/>
  <c r="AB125" i="15"/>
  <c r="AK124" i="15"/>
  <c r="AJ124" i="15"/>
  <c r="AI124" i="15"/>
  <c r="AH124" i="15"/>
  <c r="AG124" i="15"/>
  <c r="AF124" i="15"/>
  <c r="AE124" i="15"/>
  <c r="AD124" i="15"/>
  <c r="AC124" i="15"/>
  <c r="AB124" i="15"/>
  <c r="AK123" i="15"/>
  <c r="AJ123" i="15"/>
  <c r="AI123" i="15"/>
  <c r="AH123" i="15"/>
  <c r="AG123" i="15"/>
  <c r="AF123" i="15"/>
  <c r="AE123" i="15"/>
  <c r="AE127" i="15" s="1"/>
  <c r="AD123" i="15"/>
  <c r="AC123" i="15"/>
  <c r="AB123" i="15"/>
  <c r="AK122" i="15"/>
  <c r="AJ122" i="15"/>
  <c r="AI122" i="15"/>
  <c r="AH122" i="15"/>
  <c r="AG122" i="15"/>
  <c r="AF122" i="15"/>
  <c r="AE122" i="15"/>
  <c r="AD122" i="15"/>
  <c r="AC122" i="15"/>
  <c r="AB122" i="15"/>
  <c r="AK121" i="15"/>
  <c r="AJ121" i="15"/>
  <c r="AI121" i="15"/>
  <c r="AH121" i="15"/>
  <c r="AG121" i="15"/>
  <c r="AF121" i="15"/>
  <c r="AE121" i="15"/>
  <c r="AD121" i="15"/>
  <c r="AC121" i="15"/>
  <c r="AB121" i="15"/>
  <c r="V119" i="15"/>
  <c r="T119" i="15"/>
  <c r="R119" i="15"/>
  <c r="P119" i="15"/>
  <c r="N119" i="15"/>
  <c r="L119" i="15"/>
  <c r="J119" i="15"/>
  <c r="H119" i="15"/>
  <c r="F119" i="15"/>
  <c r="D119" i="15"/>
  <c r="V114" i="15"/>
  <c r="T114" i="15"/>
  <c r="R114" i="15"/>
  <c r="P114" i="15"/>
  <c r="N114" i="15"/>
  <c r="L114" i="15"/>
  <c r="J114" i="15"/>
  <c r="H114" i="15"/>
  <c r="F114" i="15"/>
  <c r="D114" i="15"/>
  <c r="AK113" i="15"/>
  <c r="AJ113" i="15"/>
  <c r="AI113" i="15"/>
  <c r="AH113" i="15"/>
  <c r="AG113" i="15"/>
  <c r="AF113" i="15"/>
  <c r="AE113" i="15"/>
  <c r="AD113" i="15"/>
  <c r="AC113" i="15"/>
  <c r="AB113" i="15"/>
  <c r="AK112" i="15"/>
  <c r="AJ112" i="15"/>
  <c r="AI112" i="15"/>
  <c r="AH112" i="15"/>
  <c r="AG112" i="15"/>
  <c r="AF112" i="15"/>
  <c r="AE112" i="15"/>
  <c r="AD112" i="15"/>
  <c r="AC112" i="15"/>
  <c r="AB112" i="15"/>
  <c r="AK111" i="15"/>
  <c r="AJ111" i="15"/>
  <c r="AI111" i="15"/>
  <c r="AH111" i="15"/>
  <c r="AG111" i="15"/>
  <c r="AF111" i="15"/>
  <c r="AE111" i="15"/>
  <c r="AD111" i="15"/>
  <c r="AC111" i="15"/>
  <c r="AB111" i="15"/>
  <c r="AK110" i="15"/>
  <c r="AJ110" i="15"/>
  <c r="AI110" i="15"/>
  <c r="AH110" i="15"/>
  <c r="AG110" i="15"/>
  <c r="AF110" i="15"/>
  <c r="AE110" i="15"/>
  <c r="AD110" i="15"/>
  <c r="AC110" i="15"/>
  <c r="AB110" i="15"/>
  <c r="AK109" i="15"/>
  <c r="AJ109" i="15"/>
  <c r="AI109" i="15"/>
  <c r="AH109" i="15"/>
  <c r="AG109" i="15"/>
  <c r="AF109" i="15"/>
  <c r="AE109" i="15"/>
  <c r="AD109" i="15"/>
  <c r="AC109" i="15"/>
  <c r="AB109" i="15"/>
  <c r="AK108" i="15"/>
  <c r="AJ108" i="15"/>
  <c r="AJ114" i="15" s="1"/>
  <c r="AI108" i="15"/>
  <c r="AH108" i="15"/>
  <c r="AG108" i="15"/>
  <c r="AF108" i="15"/>
  <c r="AE108" i="15"/>
  <c r="AD108" i="15"/>
  <c r="AC108" i="15"/>
  <c r="AB108" i="15"/>
  <c r="AK107" i="15"/>
  <c r="AJ107" i="15"/>
  <c r="AI107" i="15"/>
  <c r="AH107" i="15"/>
  <c r="AH114" i="15" s="1"/>
  <c r="AG107" i="15"/>
  <c r="AF107" i="15"/>
  <c r="AE107" i="15"/>
  <c r="AD107" i="15"/>
  <c r="AC107" i="15"/>
  <c r="AB107" i="15"/>
  <c r="AK106" i="15"/>
  <c r="AJ106" i="15"/>
  <c r="AI106" i="15"/>
  <c r="AH106" i="15"/>
  <c r="AG106" i="15"/>
  <c r="AF106" i="15"/>
  <c r="AE106" i="15"/>
  <c r="AD106" i="15"/>
  <c r="AC106" i="15"/>
  <c r="AB106" i="15"/>
  <c r="AE103" i="15"/>
  <c r="V103" i="15"/>
  <c r="AK103" i="15" s="1"/>
  <c r="T103" i="15"/>
  <c r="AJ103" i="15" s="1"/>
  <c r="R103" i="15"/>
  <c r="AI103" i="15" s="1"/>
  <c r="P103" i="15"/>
  <c r="AH103" i="15" s="1"/>
  <c r="N103" i="15"/>
  <c r="AG103" i="15" s="1"/>
  <c r="L103" i="15"/>
  <c r="AF103" i="15" s="1"/>
  <c r="J103" i="15"/>
  <c r="H103" i="15"/>
  <c r="F103" i="15"/>
  <c r="AC103" i="15" s="1"/>
  <c r="D103" i="15"/>
  <c r="AB103" i="15" s="1"/>
  <c r="AK102" i="15"/>
  <c r="AJ102" i="15"/>
  <c r="AI102" i="15"/>
  <c r="AH102" i="15"/>
  <c r="AG102" i="15"/>
  <c r="AF102" i="15"/>
  <c r="AE102" i="15"/>
  <c r="AD102" i="15"/>
  <c r="AC102" i="15"/>
  <c r="AB102" i="15"/>
  <c r="AK101" i="15"/>
  <c r="AJ101" i="15"/>
  <c r="AI101" i="15"/>
  <c r="AH101" i="15"/>
  <c r="AG101" i="15"/>
  <c r="AF101" i="15"/>
  <c r="AE101" i="15"/>
  <c r="AD101" i="15"/>
  <c r="AC101" i="15"/>
  <c r="AB101" i="15"/>
  <c r="V98" i="15"/>
  <c r="AK98" i="15" s="1"/>
  <c r="T98" i="15"/>
  <c r="AJ98" i="15" s="1"/>
  <c r="R98" i="15"/>
  <c r="AI98" i="15" s="1"/>
  <c r="P98" i="15"/>
  <c r="AH98" i="15" s="1"/>
  <c r="N98" i="15"/>
  <c r="AG98" i="15" s="1"/>
  <c r="L98" i="15"/>
  <c r="AF98" i="15" s="1"/>
  <c r="J98" i="15"/>
  <c r="H98" i="15"/>
  <c r="AE98" i="15" s="1"/>
  <c r="F98" i="15"/>
  <c r="AC98" i="15" s="1"/>
  <c r="D98" i="15"/>
  <c r="AB98" i="15" s="1"/>
  <c r="AK97" i="15"/>
  <c r="AJ97" i="15"/>
  <c r="AI97" i="15"/>
  <c r="AH97" i="15"/>
  <c r="AG97" i="15"/>
  <c r="AF97" i="15"/>
  <c r="AE97" i="15"/>
  <c r="AD97" i="15"/>
  <c r="AC97" i="15"/>
  <c r="AB97" i="15"/>
  <c r="AK96" i="15"/>
  <c r="AJ96" i="15"/>
  <c r="AI96" i="15"/>
  <c r="AH96" i="15"/>
  <c r="AG96" i="15"/>
  <c r="AF96" i="15"/>
  <c r="AE96" i="15"/>
  <c r="AD96" i="15"/>
  <c r="AC96" i="15"/>
  <c r="AB96" i="15"/>
  <c r="AK95" i="15"/>
  <c r="AJ95" i="15"/>
  <c r="AI95" i="15"/>
  <c r="AH95" i="15"/>
  <c r="AG95" i="15"/>
  <c r="AF95" i="15"/>
  <c r="AE95" i="15"/>
  <c r="AD95" i="15"/>
  <c r="AC95" i="15"/>
  <c r="AB95" i="15"/>
  <c r="AK94" i="15"/>
  <c r="AJ94" i="15"/>
  <c r="AI94" i="15"/>
  <c r="AH94" i="15"/>
  <c r="AG94" i="15"/>
  <c r="AF94" i="15"/>
  <c r="AE94" i="15"/>
  <c r="AD94" i="15"/>
  <c r="AC94" i="15"/>
  <c r="AB94" i="15"/>
  <c r="AK93" i="15"/>
  <c r="AJ93" i="15"/>
  <c r="AI93" i="15"/>
  <c r="AH93" i="15"/>
  <c r="AG93" i="15"/>
  <c r="AF93" i="15"/>
  <c r="AE93" i="15"/>
  <c r="AD93" i="15"/>
  <c r="AC93" i="15"/>
  <c r="AB93" i="15"/>
  <c r="AK92" i="15"/>
  <c r="AJ92" i="15"/>
  <c r="AI92" i="15"/>
  <c r="AH92" i="15"/>
  <c r="AG92" i="15"/>
  <c r="AF92" i="15"/>
  <c r="AE92" i="15"/>
  <c r="AD92" i="15"/>
  <c r="AC92" i="15"/>
  <c r="AB92" i="15"/>
  <c r="V90" i="15"/>
  <c r="T90" i="15"/>
  <c r="R90" i="15"/>
  <c r="P90" i="15"/>
  <c r="N90" i="15"/>
  <c r="L90" i="15"/>
  <c r="J90" i="15"/>
  <c r="H90" i="15"/>
  <c r="F90" i="15"/>
  <c r="D90" i="15"/>
  <c r="V85" i="15"/>
  <c r="T85" i="15"/>
  <c r="R85" i="15"/>
  <c r="P85" i="15"/>
  <c r="N85" i="15"/>
  <c r="L85" i="15"/>
  <c r="J85" i="15"/>
  <c r="H85" i="15"/>
  <c r="F85" i="15"/>
  <c r="D85" i="15"/>
  <c r="AK84" i="15"/>
  <c r="AJ84" i="15"/>
  <c r="AI84" i="15"/>
  <c r="AH84" i="15"/>
  <c r="AG84" i="15"/>
  <c r="AF84" i="15"/>
  <c r="AE84" i="15"/>
  <c r="AD84" i="15"/>
  <c r="AC84" i="15"/>
  <c r="AB84" i="15"/>
  <c r="AK83" i="15"/>
  <c r="AJ83" i="15"/>
  <c r="AI83" i="15"/>
  <c r="AH83" i="15"/>
  <c r="AG83" i="15"/>
  <c r="AF83" i="15"/>
  <c r="AE83" i="15"/>
  <c r="AD83" i="15"/>
  <c r="AC83" i="15"/>
  <c r="AB83" i="15"/>
  <c r="AK82" i="15"/>
  <c r="AJ82" i="15"/>
  <c r="AI82" i="15"/>
  <c r="AH82" i="15"/>
  <c r="AG82" i="15"/>
  <c r="AF82" i="15"/>
  <c r="AE82" i="15"/>
  <c r="AD82" i="15"/>
  <c r="AC82" i="15"/>
  <c r="AB82" i="15"/>
  <c r="AK81" i="15"/>
  <c r="AJ81" i="15"/>
  <c r="AI81" i="15"/>
  <c r="AH81" i="15"/>
  <c r="AG81" i="15"/>
  <c r="AF81" i="15"/>
  <c r="AE81" i="15"/>
  <c r="AD81" i="15"/>
  <c r="AC81" i="15"/>
  <c r="AB81" i="15"/>
  <c r="AK80" i="15"/>
  <c r="AJ80" i="15"/>
  <c r="AI80" i="15"/>
  <c r="AH80" i="15"/>
  <c r="AG80" i="15"/>
  <c r="AF80" i="15"/>
  <c r="AE80" i="15"/>
  <c r="AD80" i="15"/>
  <c r="AC80" i="15"/>
  <c r="AB80" i="15"/>
  <c r="AK79" i="15"/>
  <c r="AJ79" i="15"/>
  <c r="AI79" i="15"/>
  <c r="AH79" i="15"/>
  <c r="AG79" i="15"/>
  <c r="AF79" i="15"/>
  <c r="AE79" i="15"/>
  <c r="AD79" i="15"/>
  <c r="AC79" i="15"/>
  <c r="AC85" i="15" s="1"/>
  <c r="AB79" i="15"/>
  <c r="AB85" i="15" s="1"/>
  <c r="V77" i="15"/>
  <c r="T77" i="15"/>
  <c r="R77" i="15"/>
  <c r="P77" i="15"/>
  <c r="N77" i="15"/>
  <c r="L77" i="15"/>
  <c r="J77" i="15"/>
  <c r="H77" i="15"/>
  <c r="F77" i="15"/>
  <c r="D77" i="15"/>
  <c r="AK52" i="15"/>
  <c r="AJ52" i="15"/>
  <c r="AI52" i="15"/>
  <c r="AH52" i="15"/>
  <c r="W52" i="15"/>
  <c r="U52" i="15"/>
  <c r="S52" i="15"/>
  <c r="Q52" i="15"/>
  <c r="O52" i="15"/>
  <c r="AG52" i="15" s="1"/>
  <c r="M52" i="15"/>
  <c r="AF52" i="15" s="1"/>
  <c r="K52" i="15"/>
  <c r="AE52" i="15" s="1"/>
  <c r="I52" i="15"/>
  <c r="AD52" i="15" s="1"/>
  <c r="G52" i="15"/>
  <c r="AC52" i="15" s="1"/>
  <c r="E52" i="15"/>
  <c r="AB52" i="15" s="1"/>
  <c r="W51" i="15"/>
  <c r="U51" i="15"/>
  <c r="AJ51" i="15" s="1"/>
  <c r="S51" i="15"/>
  <c r="AI51" i="15" s="1"/>
  <c r="Q51" i="15"/>
  <c r="AH51" i="15" s="1"/>
  <c r="O51" i="15"/>
  <c r="AG51" i="15" s="1"/>
  <c r="M51" i="15"/>
  <c r="AF51" i="15" s="1"/>
  <c r="K51" i="15"/>
  <c r="AE51" i="15" s="1"/>
  <c r="I51" i="15"/>
  <c r="AD51" i="15" s="1"/>
  <c r="G51" i="15"/>
  <c r="AC51" i="15" s="1"/>
  <c r="E51" i="15"/>
  <c r="AB51" i="15" s="1"/>
  <c r="AG50" i="15"/>
  <c r="AE50" i="15"/>
  <c r="W50" i="15"/>
  <c r="AK50" i="15" s="1"/>
  <c r="U50" i="15"/>
  <c r="AJ50" i="15" s="1"/>
  <c r="S50" i="15"/>
  <c r="AI50" i="15" s="1"/>
  <c r="Q50" i="15"/>
  <c r="AH50" i="15" s="1"/>
  <c r="O50" i="15"/>
  <c r="M50" i="15"/>
  <c r="AF50" i="15" s="1"/>
  <c r="K50" i="15"/>
  <c r="I50" i="15"/>
  <c r="AD50" i="15" s="1"/>
  <c r="G50" i="15"/>
  <c r="AC50" i="15" s="1"/>
  <c r="E50" i="15"/>
  <c r="AB50" i="15" s="1"/>
  <c r="AH49" i="15"/>
  <c r="AG49" i="15"/>
  <c r="AE49" i="15"/>
  <c r="W49" i="15"/>
  <c r="AK49" i="15" s="1"/>
  <c r="U49" i="15"/>
  <c r="AJ49" i="15" s="1"/>
  <c r="S49" i="15"/>
  <c r="AI49" i="15" s="1"/>
  <c r="Q49" i="15"/>
  <c r="O49" i="15"/>
  <c r="M49" i="15"/>
  <c r="AF49" i="15" s="1"/>
  <c r="K49" i="15"/>
  <c r="I49" i="15"/>
  <c r="AD49" i="15" s="1"/>
  <c r="G49" i="15"/>
  <c r="AC49" i="15" s="1"/>
  <c r="E49" i="15"/>
  <c r="AB49" i="15" s="1"/>
  <c r="AB48" i="15"/>
  <c r="W48" i="15"/>
  <c r="AK48" i="15" s="1"/>
  <c r="U48" i="15"/>
  <c r="AJ48" i="15" s="1"/>
  <c r="S48" i="15"/>
  <c r="AI48" i="15" s="1"/>
  <c r="Q48" i="15"/>
  <c r="AH48" i="15" s="1"/>
  <c r="O48" i="15"/>
  <c r="AG48" i="15" s="1"/>
  <c r="M48" i="15"/>
  <c r="AF48" i="15" s="1"/>
  <c r="K48" i="15"/>
  <c r="AE48" i="15" s="1"/>
  <c r="I48" i="15"/>
  <c r="AD48" i="15" s="1"/>
  <c r="G48" i="15"/>
  <c r="AC48" i="15" s="1"/>
  <c r="E48" i="15"/>
  <c r="AI47" i="15"/>
  <c r="X47" i="15"/>
  <c r="W47" i="15"/>
  <c r="AK47" i="15" s="1"/>
  <c r="U47" i="15"/>
  <c r="AJ47" i="15" s="1"/>
  <c r="S47" i="15"/>
  <c r="Q47" i="15"/>
  <c r="AH47" i="15" s="1"/>
  <c r="O47" i="15"/>
  <c r="AG47" i="15" s="1"/>
  <c r="M47" i="15"/>
  <c r="AF47" i="15" s="1"/>
  <c r="K47" i="15"/>
  <c r="AE47" i="15" s="1"/>
  <c r="I47" i="15"/>
  <c r="AD47" i="15" s="1"/>
  <c r="G47" i="15"/>
  <c r="AC47" i="15" s="1"/>
  <c r="E47" i="15"/>
  <c r="AF46" i="15"/>
  <c r="AE46" i="15"/>
  <c r="W46" i="15"/>
  <c r="AK46" i="15" s="1"/>
  <c r="U46" i="15"/>
  <c r="AJ46" i="15" s="1"/>
  <c r="S46" i="15"/>
  <c r="Q46" i="15"/>
  <c r="AH46" i="15" s="1"/>
  <c r="O46" i="15"/>
  <c r="AG46" i="15" s="1"/>
  <c r="M46" i="15"/>
  <c r="K46" i="15"/>
  <c r="I46" i="15"/>
  <c r="AD46" i="15" s="1"/>
  <c r="G46" i="15"/>
  <c r="AC46" i="15" s="1"/>
  <c r="E46" i="15"/>
  <c r="AB46" i="15" s="1"/>
  <c r="AJ45" i="15"/>
  <c r="AI45" i="15"/>
  <c r="AH45" i="15"/>
  <c r="AG45" i="15"/>
  <c r="W45" i="15"/>
  <c r="AK45" i="15" s="1"/>
  <c r="U45" i="15"/>
  <c r="S45" i="15"/>
  <c r="Q45" i="15"/>
  <c r="O45" i="15"/>
  <c r="M45" i="15"/>
  <c r="AF45" i="15" s="1"/>
  <c r="K45" i="15"/>
  <c r="AE45" i="15" s="1"/>
  <c r="I45" i="15"/>
  <c r="AD45" i="15" s="1"/>
  <c r="G45" i="15"/>
  <c r="AC45" i="15" s="1"/>
  <c r="E45" i="15"/>
  <c r="AB45" i="15" s="1"/>
  <c r="E44" i="15"/>
  <c r="AB44" i="15" s="1"/>
  <c r="AI43" i="15"/>
  <c r="W43" i="15"/>
  <c r="U43" i="15"/>
  <c r="S43" i="15"/>
  <c r="Q43" i="15"/>
  <c r="O43" i="15"/>
  <c r="AG43" i="15" s="1"/>
  <c r="M43" i="15"/>
  <c r="M143" i="15" s="1"/>
  <c r="AF143" i="15" s="1"/>
  <c r="K43" i="15"/>
  <c r="AE43" i="15" s="1"/>
  <c r="I43" i="15"/>
  <c r="AD43" i="15" s="1"/>
  <c r="G43" i="15"/>
  <c r="AC43" i="15" s="1"/>
  <c r="E43" i="15"/>
  <c r="AB43" i="15" s="1"/>
  <c r="AF41" i="15"/>
  <c r="W41" i="15"/>
  <c r="U41" i="15"/>
  <c r="S41" i="15"/>
  <c r="Q41" i="15"/>
  <c r="AH41" i="15" s="1"/>
  <c r="O41" i="15"/>
  <c r="AG41" i="15" s="1"/>
  <c r="M41" i="15"/>
  <c r="M56" i="15" s="1"/>
  <c r="K41" i="15"/>
  <c r="AE41" i="15" s="1"/>
  <c r="I41" i="15"/>
  <c r="I56" i="15" s="1"/>
  <c r="G41" i="15"/>
  <c r="G56" i="15" s="1"/>
  <c r="E41" i="15"/>
  <c r="AK40" i="15"/>
  <c r="AC40" i="15"/>
  <c r="AB40" i="15"/>
  <c r="W40" i="15"/>
  <c r="U40" i="15"/>
  <c r="AJ40" i="15" s="1"/>
  <c r="S40" i="15"/>
  <c r="AI40" i="15" s="1"/>
  <c r="Q40" i="15"/>
  <c r="AH40" i="15" s="1"/>
  <c r="O40" i="15"/>
  <c r="O62" i="15" s="1"/>
  <c r="M40" i="15"/>
  <c r="K40" i="15"/>
  <c r="AE40" i="15" s="1"/>
  <c r="I40" i="15"/>
  <c r="I62" i="15" s="1"/>
  <c r="G40" i="15"/>
  <c r="G62" i="15" s="1"/>
  <c r="E40" i="15"/>
  <c r="E62" i="15" s="1"/>
  <c r="AK39" i="15"/>
  <c r="AJ39" i="15"/>
  <c r="AE39" i="15"/>
  <c r="W39" i="15"/>
  <c r="U39" i="15"/>
  <c r="S39" i="15"/>
  <c r="S63" i="15" s="1"/>
  <c r="Q39" i="15"/>
  <c r="AH39" i="15" s="1"/>
  <c r="O39" i="15"/>
  <c r="AG39" i="15" s="1"/>
  <c r="M39" i="15"/>
  <c r="K39" i="15"/>
  <c r="K63" i="15" s="1"/>
  <c r="I39" i="15"/>
  <c r="G39" i="15"/>
  <c r="G63" i="15" s="1"/>
  <c r="G118" i="15" s="1"/>
  <c r="E39" i="15"/>
  <c r="E63" i="15" s="1"/>
  <c r="W37" i="15"/>
  <c r="AK37" i="15" s="1"/>
  <c r="U37" i="15"/>
  <c r="AJ37" i="15" s="1"/>
  <c r="S37" i="15"/>
  <c r="AI37" i="15" s="1"/>
  <c r="Q37" i="15"/>
  <c r="AH37" i="15" s="1"/>
  <c r="O37" i="15"/>
  <c r="AG37" i="15" s="1"/>
  <c r="M37" i="15"/>
  <c r="AF37" i="15" s="1"/>
  <c r="K37" i="15"/>
  <c r="AE37" i="15" s="1"/>
  <c r="I37" i="15"/>
  <c r="AD37" i="15" s="1"/>
  <c r="G37" i="15"/>
  <c r="AC37" i="15" s="1"/>
  <c r="E37" i="15"/>
  <c r="AB37" i="15" s="1"/>
  <c r="AG34" i="15"/>
  <c r="AC34" i="15"/>
  <c r="W34" i="15"/>
  <c r="AK34" i="15" s="1"/>
  <c r="U34" i="15"/>
  <c r="S34" i="15"/>
  <c r="Q34" i="15"/>
  <c r="AH34" i="15" s="1"/>
  <c r="O34" i="15"/>
  <c r="M34" i="15"/>
  <c r="AF34" i="15" s="1"/>
  <c r="K34" i="15"/>
  <c r="I34" i="15"/>
  <c r="AD34" i="15" s="1"/>
  <c r="G34" i="15"/>
  <c r="E34" i="15"/>
  <c r="AB34" i="15" s="1"/>
  <c r="V21" i="15"/>
  <c r="AD40" i="15" l="1"/>
  <c r="G44" i="15"/>
  <c r="AC44" i="15" s="1"/>
  <c r="G117" i="15"/>
  <c r="G119" i="15" s="1"/>
  <c r="AC127" i="15"/>
  <c r="AJ127" i="15"/>
  <c r="E143" i="15"/>
  <c r="I44" i="15"/>
  <c r="AD44" i="15" s="1"/>
  <c r="G59" i="15"/>
  <c r="G60" i="15" s="1"/>
  <c r="AD127" i="15"/>
  <c r="G143" i="15"/>
  <c r="AC143" i="15" s="1"/>
  <c r="K44" i="15"/>
  <c r="AE44" i="15" s="1"/>
  <c r="I59" i="15"/>
  <c r="I60" i="15" s="1"/>
  <c r="K143" i="15"/>
  <c r="AE143" i="15" s="1"/>
  <c r="I57" i="15"/>
  <c r="I73" i="15" s="1"/>
  <c r="AD73" i="15" s="1"/>
  <c r="AF127" i="15"/>
  <c r="O143" i="15"/>
  <c r="AG143" i="15" s="1"/>
  <c r="W44" i="15"/>
  <c r="W53" i="15" s="1"/>
  <c r="AI127" i="15"/>
  <c r="K62" i="15"/>
  <c r="AB39" i="15"/>
  <c r="G123" i="15"/>
  <c r="AP123" i="15" s="1"/>
  <c r="Q63" i="15"/>
  <c r="AI39" i="15"/>
  <c r="AF43" i="15"/>
  <c r="AI114" i="15"/>
  <c r="O102" i="15"/>
  <c r="O101" i="15"/>
  <c r="O103" i="15" s="1"/>
  <c r="O109" i="15" s="1"/>
  <c r="AT109" i="15" s="1"/>
  <c r="U143" i="15"/>
  <c r="AJ143" i="15" s="1"/>
  <c r="U44" i="15"/>
  <c r="AB143" i="15"/>
  <c r="S56" i="15"/>
  <c r="AB47" i="15"/>
  <c r="U56" i="15"/>
  <c r="U59" i="15" s="1"/>
  <c r="AJ41" i="15"/>
  <c r="W56" i="15"/>
  <c r="W59" i="15" s="1"/>
  <c r="AK41" i="15"/>
  <c r="X56" i="15"/>
  <c r="K102" i="15"/>
  <c r="K101" i="15"/>
  <c r="K103" i="15" s="1"/>
  <c r="K109" i="15" s="1"/>
  <c r="AR109" i="15" s="1"/>
  <c r="E117" i="15"/>
  <c r="E118" i="15"/>
  <c r="M63" i="15"/>
  <c r="AF85" i="15"/>
  <c r="AI34" i="15"/>
  <c r="Q117" i="15"/>
  <c r="Q118" i="15"/>
  <c r="Q124" i="15" s="1"/>
  <c r="AU124" i="15" s="1"/>
  <c r="E127" i="15"/>
  <c r="W143" i="15"/>
  <c r="AK143" i="15" s="1"/>
  <c r="X43" i="15"/>
  <c r="AK43" i="15"/>
  <c r="AD134" i="15"/>
  <c r="E360" i="1" s="1"/>
  <c r="I75" i="15"/>
  <c r="I74" i="15"/>
  <c r="AD74" i="15" s="1"/>
  <c r="I76" i="15"/>
  <c r="AD76" i="15" s="1"/>
  <c r="X48" i="15"/>
  <c r="AI46" i="15"/>
  <c r="S53" i="15"/>
  <c r="AI41" i="15"/>
  <c r="AJ43" i="15"/>
  <c r="X50" i="15"/>
  <c r="AJ34" i="15"/>
  <c r="M59" i="15"/>
  <c r="AH85" i="15"/>
  <c r="G57" i="15"/>
  <c r="G58" i="15" s="1"/>
  <c r="M62" i="15"/>
  <c r="AF40" i="15"/>
  <c r="M44" i="15"/>
  <c r="O44" i="15"/>
  <c r="O110" i="15"/>
  <c r="AT110" i="15" s="1"/>
  <c r="AG40" i="15"/>
  <c r="Q62" i="15"/>
  <c r="K118" i="15"/>
  <c r="K117" i="15"/>
  <c r="AF39" i="15"/>
  <c r="W62" i="15"/>
  <c r="X40" i="15"/>
  <c r="X62" i="15" s="1"/>
  <c r="AI85" i="15"/>
  <c r="AK85" i="15"/>
  <c r="AK114" i="15"/>
  <c r="S62" i="15"/>
  <c r="Q143" i="15"/>
  <c r="AH143" i="15" s="1"/>
  <c r="AH43" i="15"/>
  <c r="Q44" i="15"/>
  <c r="S118" i="15"/>
  <c r="S121" i="15" s="1"/>
  <c r="AV121" i="15" s="1"/>
  <c r="S117" i="15"/>
  <c r="S119" i="15" s="1"/>
  <c r="X37" i="15"/>
  <c r="I63" i="15"/>
  <c r="AD39" i="15"/>
  <c r="U62" i="15"/>
  <c r="S143" i="15"/>
  <c r="AI143" i="15" s="1"/>
  <c r="S44" i="15"/>
  <c r="X46" i="15"/>
  <c r="X51" i="15"/>
  <c r="AK51" i="15"/>
  <c r="AB127" i="15"/>
  <c r="AE34" i="15"/>
  <c r="X34" i="15"/>
  <c r="O63" i="15"/>
  <c r="U57" i="15"/>
  <c r="E102" i="15"/>
  <c r="E101" i="15"/>
  <c r="O56" i="15"/>
  <c r="O64" i="15" s="1"/>
  <c r="Y41" i="15"/>
  <c r="Z41" i="15" s="1"/>
  <c r="B43" i="15"/>
  <c r="B45" i="15" s="1"/>
  <c r="X49" i="15"/>
  <c r="X52" i="15"/>
  <c r="G102" i="15"/>
  <c r="G101" i="15"/>
  <c r="G103" i="15" s="1"/>
  <c r="G107" i="15" s="1"/>
  <c r="AP107" i="15" s="1"/>
  <c r="G64" i="15"/>
  <c r="S123" i="15"/>
  <c r="AV123" i="15" s="1"/>
  <c r="Q56" i="15"/>
  <c r="Q59" i="15"/>
  <c r="O59" i="15"/>
  <c r="I102" i="15"/>
  <c r="I101" i="15"/>
  <c r="I103" i="15" s="1"/>
  <c r="I111" i="15" s="1"/>
  <c r="AQ111" i="15" s="1"/>
  <c r="U63" i="15"/>
  <c r="W63" i="15"/>
  <c r="Q57" i="15"/>
  <c r="Q60" i="15"/>
  <c r="AG127" i="15"/>
  <c r="I58" i="15"/>
  <c r="AC41" i="15"/>
  <c r="K53" i="15"/>
  <c r="G53" i="15"/>
  <c r="E56" i="15"/>
  <c r="M57" i="15"/>
  <c r="M58" i="15" s="1"/>
  <c r="AC114" i="15"/>
  <c r="AH127" i="15"/>
  <c r="AB41" i="15"/>
  <c r="E53" i="15"/>
  <c r="AB114" i="15"/>
  <c r="E126" i="15"/>
  <c r="AO126" i="15" s="1"/>
  <c r="E121" i="15"/>
  <c r="AO121" i="15" s="1"/>
  <c r="AC39" i="15"/>
  <c r="I108" i="15"/>
  <c r="AQ108" i="15" s="1"/>
  <c r="I112" i="15"/>
  <c r="I110" i="15"/>
  <c r="AQ110" i="15" s="1"/>
  <c r="I109" i="15"/>
  <c r="AQ109" i="15" s="1"/>
  <c r="I106" i="15"/>
  <c r="K59" i="15"/>
  <c r="AD41" i="15"/>
  <c r="X45" i="15"/>
  <c r="S57" i="15"/>
  <c r="AD85" i="15"/>
  <c r="AD114" i="15"/>
  <c r="X39" i="15"/>
  <c r="I53" i="15"/>
  <c r="I143" i="15"/>
  <c r="AD143" i="15" s="1"/>
  <c r="G127" i="15"/>
  <c r="G125" i="15"/>
  <c r="AP125" i="15" s="1"/>
  <c r="G122" i="15"/>
  <c r="AP122" i="15" s="1"/>
  <c r="G124" i="15"/>
  <c r="AP124" i="15" s="1"/>
  <c r="G126" i="15"/>
  <c r="AP126" i="15" s="1"/>
  <c r="G121" i="15"/>
  <c r="AP121" i="15" s="1"/>
  <c r="K56" i="15"/>
  <c r="K64" i="15" s="1"/>
  <c r="AE85" i="15"/>
  <c r="AE114" i="15"/>
  <c r="K60" i="15"/>
  <c r="AG85" i="15"/>
  <c r="AF114" i="15"/>
  <c r="AJ85" i="15"/>
  <c r="AG114" i="15"/>
  <c r="E103" i="15" l="1"/>
  <c r="I61" i="15"/>
  <c r="K113" i="15"/>
  <c r="AR113" i="15" s="1"/>
  <c r="K108" i="15"/>
  <c r="AR108" i="15" s="1"/>
  <c r="K106" i="15"/>
  <c r="Q123" i="15"/>
  <c r="AU123" i="15" s="1"/>
  <c r="AK44" i="15"/>
  <c r="K111" i="15"/>
  <c r="AR111" i="15" s="1"/>
  <c r="K110" i="15"/>
  <c r="AR110" i="15" s="1"/>
  <c r="Q126" i="15"/>
  <c r="AU126" i="15" s="1"/>
  <c r="K83" i="15"/>
  <c r="K80" i="15"/>
  <c r="AE78" i="15"/>
  <c r="AR78" i="15" s="1"/>
  <c r="K82" i="15"/>
  <c r="K79" i="15"/>
  <c r="K84" i="15"/>
  <c r="K81" i="15"/>
  <c r="U74" i="15"/>
  <c r="AJ74" i="15" s="1"/>
  <c r="U75" i="15"/>
  <c r="AJ75" i="15" s="1"/>
  <c r="U76" i="15"/>
  <c r="AJ76" i="15" s="1"/>
  <c r="U73" i="15"/>
  <c r="AQ106" i="15"/>
  <c r="K122" i="15"/>
  <c r="AR122" i="15" s="1"/>
  <c r="K127" i="15"/>
  <c r="K121" i="15"/>
  <c r="AR121" i="15" s="1"/>
  <c r="K123" i="15"/>
  <c r="AR123" i="15" s="1"/>
  <c r="K124" i="15"/>
  <c r="AR124" i="15" s="1"/>
  <c r="K125" i="15"/>
  <c r="AR125" i="15" s="1"/>
  <c r="K126" i="15"/>
  <c r="AR126" i="15" s="1"/>
  <c r="X63" i="15"/>
  <c r="X64" i="15" s="1"/>
  <c r="O60" i="15"/>
  <c r="O61" i="15" s="1"/>
  <c r="AJ44" i="15"/>
  <c r="U53" i="15"/>
  <c r="E64" i="15"/>
  <c r="E57" i="15"/>
  <c r="E59" i="15"/>
  <c r="AD75" i="15"/>
  <c r="I77" i="15"/>
  <c r="U118" i="15"/>
  <c r="U117" i="15"/>
  <c r="U119" i="15" s="1"/>
  <c r="U60" i="15"/>
  <c r="AD103" i="15"/>
  <c r="G113" i="15"/>
  <c r="AP113" i="15" s="1"/>
  <c r="G110" i="15"/>
  <c r="AP110" i="15" s="1"/>
  <c r="I118" i="15"/>
  <c r="I117" i="15"/>
  <c r="I119" i="15" s="1"/>
  <c r="O112" i="15"/>
  <c r="G83" i="15"/>
  <c r="G80" i="15"/>
  <c r="G84" i="15"/>
  <c r="G82" i="15"/>
  <c r="G79" i="15"/>
  <c r="G81" i="15"/>
  <c r="AC78" i="15"/>
  <c r="AP78" i="15" s="1"/>
  <c r="AR106" i="15"/>
  <c r="G106" i="15"/>
  <c r="E108" i="15"/>
  <c r="AO108" i="15" s="1"/>
  <c r="I64" i="15"/>
  <c r="S126" i="15"/>
  <c r="AV126" i="15" s="1"/>
  <c r="AV127" i="15" s="1"/>
  <c r="Q125" i="15"/>
  <c r="AU125" i="15" s="1"/>
  <c r="G75" i="15"/>
  <c r="AC75" i="15" s="1"/>
  <c r="G74" i="15"/>
  <c r="AC74" i="15" s="1"/>
  <c r="G73" i="15"/>
  <c r="G76" i="15"/>
  <c r="AC76" i="15" s="1"/>
  <c r="M117" i="15"/>
  <c r="M118" i="15"/>
  <c r="K107" i="15"/>
  <c r="AR107" i="15" s="1"/>
  <c r="K61" i="15"/>
  <c r="G108" i="15"/>
  <c r="AP108" i="15" s="1"/>
  <c r="E111" i="15"/>
  <c r="AO111" i="15" s="1"/>
  <c r="Q122" i="15"/>
  <c r="AU122" i="15" s="1"/>
  <c r="I95" i="15"/>
  <c r="AQ95" i="15" s="1"/>
  <c r="I92" i="15"/>
  <c r="I93" i="15"/>
  <c r="AQ93" i="15" s="1"/>
  <c r="I96" i="15"/>
  <c r="AQ96" i="15" s="1"/>
  <c r="I94" i="15"/>
  <c r="AQ94" i="15" s="1"/>
  <c r="I97" i="15"/>
  <c r="AQ97" i="15" s="1"/>
  <c r="AD91" i="15"/>
  <c r="G61" i="15"/>
  <c r="E125" i="15"/>
  <c r="AO125" i="15" s="1"/>
  <c r="E122" i="15"/>
  <c r="AO122" i="15" s="1"/>
  <c r="E124" i="15"/>
  <c r="AO124" i="15" s="1"/>
  <c r="E123" i="15"/>
  <c r="AO123" i="15" s="1"/>
  <c r="Y143" i="15"/>
  <c r="K112" i="15"/>
  <c r="I113" i="15"/>
  <c r="AQ113" i="15" s="1"/>
  <c r="E112" i="15"/>
  <c r="M76" i="15"/>
  <c r="AF76" i="15" s="1"/>
  <c r="M73" i="15"/>
  <c r="M74" i="15"/>
  <c r="AF74" i="15" s="1"/>
  <c r="M75" i="15"/>
  <c r="AF75" i="15" s="1"/>
  <c r="G111" i="15"/>
  <c r="AP111" i="15" s="1"/>
  <c r="E113" i="15"/>
  <c r="AO113" i="15" s="1"/>
  <c r="I83" i="15"/>
  <c r="I80" i="15"/>
  <c r="I82" i="15"/>
  <c r="I79" i="15"/>
  <c r="AD78" i="15"/>
  <c r="AQ78" i="15" s="1"/>
  <c r="I81" i="15"/>
  <c r="I84" i="15"/>
  <c r="K119" i="15"/>
  <c r="O113" i="15"/>
  <c r="AT113" i="15" s="1"/>
  <c r="AF44" i="15"/>
  <c r="W60" i="15"/>
  <c r="E119" i="15"/>
  <c r="W57" i="15"/>
  <c r="S64" i="15"/>
  <c r="S101" i="15"/>
  <c r="S102" i="15"/>
  <c r="M102" i="15"/>
  <c r="M101" i="15"/>
  <c r="M103" i="15" s="1"/>
  <c r="M64" i="15"/>
  <c r="G89" i="15"/>
  <c r="G88" i="15"/>
  <c r="G90" i="15" s="1"/>
  <c r="M61" i="15"/>
  <c r="Q61" i="15"/>
  <c r="Q101" i="15"/>
  <c r="Q102" i="15"/>
  <c r="Q64" i="15"/>
  <c r="M88" i="15"/>
  <c r="M89" i="15"/>
  <c r="Q121" i="15"/>
  <c r="AU121" i="15" s="1"/>
  <c r="Q127" i="15"/>
  <c r="W117" i="15"/>
  <c r="W118" i="15"/>
  <c r="Q58" i="15"/>
  <c r="O111" i="15"/>
  <c r="AT111" i="15" s="1"/>
  <c r="S127" i="15"/>
  <c r="Q119" i="15"/>
  <c r="I89" i="15"/>
  <c r="I88" i="15"/>
  <c r="I90" i="15" s="1"/>
  <c r="O106" i="15"/>
  <c r="K57" i="15"/>
  <c r="K58" i="15"/>
  <c r="S73" i="15"/>
  <c r="S76" i="15"/>
  <c r="AI76" i="15" s="1"/>
  <c r="S74" i="15"/>
  <c r="AI74" i="15" s="1"/>
  <c r="S75" i="15"/>
  <c r="AI75" i="15" s="1"/>
  <c r="I107" i="15"/>
  <c r="AQ107" i="15" s="1"/>
  <c r="G112" i="15"/>
  <c r="E109" i="15"/>
  <c r="AO109" i="15" s="1"/>
  <c r="S122" i="15"/>
  <c r="AV122" i="15" s="1"/>
  <c r="AI44" i="15"/>
  <c r="AH44" i="15"/>
  <c r="Q53" i="15"/>
  <c r="O107" i="15"/>
  <c r="AT107" i="15" s="1"/>
  <c r="S58" i="15"/>
  <c r="U101" i="15"/>
  <c r="U103" i="15" s="1"/>
  <c r="U102" i="15"/>
  <c r="U64" i="15"/>
  <c r="O117" i="15"/>
  <c r="O118" i="15"/>
  <c r="AG44" i="15"/>
  <c r="U58" i="15"/>
  <c r="AQ112" i="15"/>
  <c r="Q84" i="15"/>
  <c r="Q81" i="15"/>
  <c r="Q82" i="15"/>
  <c r="Q79" i="15"/>
  <c r="Q83" i="15"/>
  <c r="Q80" i="15"/>
  <c r="AH78" i="15"/>
  <c r="AU78" i="15" s="1"/>
  <c r="W101" i="15"/>
  <c r="W64" i="15"/>
  <c r="W102" i="15"/>
  <c r="O108" i="15"/>
  <c r="AT108" i="15" s="1"/>
  <c r="AP127" i="15"/>
  <c r="Q73" i="15"/>
  <c r="Q76" i="15"/>
  <c r="AH76" i="15" s="1"/>
  <c r="Q75" i="15"/>
  <c r="AH75" i="15" s="1"/>
  <c r="Q74" i="15"/>
  <c r="AH74" i="15" s="1"/>
  <c r="M60" i="15"/>
  <c r="O57" i="15"/>
  <c r="O58" i="15" s="1"/>
  <c r="S125" i="15"/>
  <c r="AV125" i="15" s="1"/>
  <c r="O53" i="15"/>
  <c r="M53" i="15"/>
  <c r="G109" i="15"/>
  <c r="AP109" i="15" s="1"/>
  <c r="S124" i="15"/>
  <c r="AV124" i="15" s="1"/>
  <c r="X143" i="15"/>
  <c r="AL143" i="15" s="1"/>
  <c r="X44" i="15"/>
  <c r="S59" i="15"/>
  <c r="I114" i="15" l="1"/>
  <c r="I131" i="15" s="1"/>
  <c r="AD131" i="15" s="1"/>
  <c r="X53" i="15"/>
  <c r="E110" i="15"/>
  <c r="AO110" i="15" s="1"/>
  <c r="E106" i="15"/>
  <c r="AO106" i="15" s="1"/>
  <c r="AO114" i="15" s="1"/>
  <c r="E107" i="15"/>
  <c r="AO107" i="15" s="1"/>
  <c r="Q103" i="15"/>
  <c r="Q111" i="15" s="1"/>
  <c r="AU111" i="15" s="1"/>
  <c r="O95" i="15"/>
  <c r="AT95" i="15" s="1"/>
  <c r="O92" i="15"/>
  <c r="O96" i="15"/>
  <c r="AT96" i="15" s="1"/>
  <c r="O93" i="15"/>
  <c r="AT93" i="15" s="1"/>
  <c r="O97" i="15"/>
  <c r="AT97" i="15" s="1"/>
  <c r="O94" i="15"/>
  <c r="AT94" i="15" s="1"/>
  <c r="AG91" i="15"/>
  <c r="AH134" i="15"/>
  <c r="I360" i="1" s="1"/>
  <c r="Q77" i="15"/>
  <c r="AH73" i="15"/>
  <c r="S88" i="15"/>
  <c r="S89" i="15"/>
  <c r="W82" i="15"/>
  <c r="W79" i="15"/>
  <c r="W83" i="15"/>
  <c r="W80" i="15"/>
  <c r="W84" i="15"/>
  <c r="W81" i="15"/>
  <c r="AK78" i="15"/>
  <c r="AX78" i="15" s="1"/>
  <c r="E74" i="15"/>
  <c r="E76" i="15"/>
  <c r="E73" i="15"/>
  <c r="E75" i="15"/>
  <c r="Q97" i="15"/>
  <c r="AU97" i="15" s="1"/>
  <c r="Q94" i="15"/>
  <c r="AU94" i="15" s="1"/>
  <c r="Q95" i="15"/>
  <c r="AU95" i="15" s="1"/>
  <c r="Q96" i="15"/>
  <c r="AU96" i="15" s="1"/>
  <c r="Q92" i="15"/>
  <c r="AH91" i="15"/>
  <c r="Q93" i="15"/>
  <c r="AU93" i="15" s="1"/>
  <c r="S60" i="15"/>
  <c r="S61" i="15" s="1"/>
  <c r="W61" i="15"/>
  <c r="O89" i="15"/>
  <c r="O88" i="15"/>
  <c r="O90" i="15" s="1"/>
  <c r="U122" i="15"/>
  <c r="AW122" i="15" s="1"/>
  <c r="U124" i="15"/>
  <c r="AW124" i="15" s="1"/>
  <c r="U123" i="15"/>
  <c r="AW123" i="15" s="1"/>
  <c r="U126" i="15"/>
  <c r="AW126" i="15" s="1"/>
  <c r="U121" i="15"/>
  <c r="AW121" i="15" s="1"/>
  <c r="U125" i="15"/>
  <c r="AW125" i="15" s="1"/>
  <c r="U127" i="15"/>
  <c r="I98" i="15"/>
  <c r="AQ92" i="15"/>
  <c r="K89" i="15"/>
  <c r="K88" i="15"/>
  <c r="X102" i="15"/>
  <c r="AU127" i="15"/>
  <c r="AF134" i="15"/>
  <c r="G360" i="1" s="1"/>
  <c r="M77" i="15"/>
  <c r="AF73" i="15"/>
  <c r="G85" i="15"/>
  <c r="X101" i="15"/>
  <c r="W103" i="15"/>
  <c r="AR83" i="15"/>
  <c r="AR80" i="15"/>
  <c r="AR84" i="15"/>
  <c r="AR82" i="15"/>
  <c r="AR79" i="15"/>
  <c r="AR81" i="15"/>
  <c r="AP112" i="15"/>
  <c r="AT112" i="15"/>
  <c r="E60" i="15"/>
  <c r="E61" i="15" s="1"/>
  <c r="I135" i="15"/>
  <c r="AD135" i="15" s="1"/>
  <c r="M124" i="15"/>
  <c r="AS124" i="15" s="1"/>
  <c r="M127" i="15"/>
  <c r="M122" i="15"/>
  <c r="AS122" i="15" s="1"/>
  <c r="M125" i="15"/>
  <c r="AS125" i="15" s="1"/>
  <c r="M126" i="15"/>
  <c r="AS126" i="15" s="1"/>
  <c r="M121" i="15"/>
  <c r="AS121" i="15" s="1"/>
  <c r="M123" i="15"/>
  <c r="AS123" i="15" s="1"/>
  <c r="U77" i="15"/>
  <c r="AJ134" i="15"/>
  <c r="K360" i="1" s="1"/>
  <c r="AJ73" i="15"/>
  <c r="X59" i="15"/>
  <c r="M119" i="15"/>
  <c r="Q89" i="15"/>
  <c r="Q88" i="15"/>
  <c r="E58" i="15"/>
  <c r="B57" i="15" s="1"/>
  <c r="B58" i="15" s="1"/>
  <c r="Q85" i="15"/>
  <c r="O119" i="15"/>
  <c r="W119" i="15"/>
  <c r="X117" i="15"/>
  <c r="W73" i="15"/>
  <c r="W76" i="15"/>
  <c r="AK76" i="15" s="1"/>
  <c r="W75" i="15"/>
  <c r="AK75" i="15" s="1"/>
  <c r="W74" i="15"/>
  <c r="AK74" i="15" s="1"/>
  <c r="X57" i="15"/>
  <c r="AF91" i="15"/>
  <c r="M97" i="15"/>
  <c r="AS97" i="15" s="1"/>
  <c r="M92" i="15"/>
  <c r="M95" i="15"/>
  <c r="AS95" i="15" s="1"/>
  <c r="M96" i="15"/>
  <c r="AS96" i="15" s="1"/>
  <c r="M94" i="15"/>
  <c r="AS94" i="15" s="1"/>
  <c r="M93" i="15"/>
  <c r="AS93" i="15" s="1"/>
  <c r="K85" i="15"/>
  <c r="M83" i="15"/>
  <c r="M80" i="15"/>
  <c r="AF78" i="15"/>
  <c r="AS78" i="15" s="1"/>
  <c r="M84" i="15"/>
  <c r="M82" i="15"/>
  <c r="M81" i="15"/>
  <c r="M79" i="15"/>
  <c r="AR127" i="15"/>
  <c r="M90" i="15"/>
  <c r="K95" i="15"/>
  <c r="AR95" i="15" s="1"/>
  <c r="K92" i="15"/>
  <c r="K96" i="15"/>
  <c r="AR96" i="15" s="1"/>
  <c r="K94" i="15"/>
  <c r="AR94" i="15" s="1"/>
  <c r="K97" i="15"/>
  <c r="AR97" i="15" s="1"/>
  <c r="K93" i="15"/>
  <c r="AR93" i="15" s="1"/>
  <c r="AE91" i="15"/>
  <c r="AQ84" i="15"/>
  <c r="AQ82" i="15"/>
  <c r="AQ79" i="15"/>
  <c r="AQ83" i="15"/>
  <c r="AQ80" i="15"/>
  <c r="AQ81" i="15"/>
  <c r="G97" i="15"/>
  <c r="AP97" i="15" s="1"/>
  <c r="G94" i="15"/>
  <c r="AP94" i="15" s="1"/>
  <c r="G95" i="15"/>
  <c r="AP95" i="15" s="1"/>
  <c r="G92" i="15"/>
  <c r="G93" i="15"/>
  <c r="AP93" i="15" s="1"/>
  <c r="AC91" i="15"/>
  <c r="G96" i="15"/>
  <c r="AP96" i="15" s="1"/>
  <c r="G135" i="15"/>
  <c r="AC135" i="15" s="1"/>
  <c r="K135" i="15"/>
  <c r="AE135" i="15" s="1"/>
  <c r="U111" i="15"/>
  <c r="AW111" i="15" s="1"/>
  <c r="U106" i="15"/>
  <c r="U113" i="15"/>
  <c r="AW113" i="15" s="1"/>
  <c r="U109" i="15"/>
  <c r="AW109" i="15" s="1"/>
  <c r="U110" i="15"/>
  <c r="AW110" i="15" s="1"/>
  <c r="U112" i="15"/>
  <c r="U108" i="15"/>
  <c r="AW108" i="15" s="1"/>
  <c r="U107" i="15"/>
  <c r="AW107" i="15" s="1"/>
  <c r="M113" i="15"/>
  <c r="AS113" i="15" s="1"/>
  <c r="M107" i="15"/>
  <c r="AS107" i="15" s="1"/>
  <c r="M111" i="15"/>
  <c r="AS111" i="15" s="1"/>
  <c r="M110" i="15"/>
  <c r="AS110" i="15" s="1"/>
  <c r="M112" i="15"/>
  <c r="M108" i="15"/>
  <c r="AS108" i="15" s="1"/>
  <c r="M109" i="15"/>
  <c r="AS109" i="15" s="1"/>
  <c r="M106" i="15"/>
  <c r="AJ78" i="15"/>
  <c r="AW78" i="15" s="1"/>
  <c r="U81" i="15"/>
  <c r="U82" i="15"/>
  <c r="U79" i="15"/>
  <c r="U83" i="15"/>
  <c r="U80" i="15"/>
  <c r="U84" i="15"/>
  <c r="AU84" i="15"/>
  <c r="AU81" i="15"/>
  <c r="AU80" i="15"/>
  <c r="AU83" i="15"/>
  <c r="AU82" i="15"/>
  <c r="AU79" i="15"/>
  <c r="G114" i="15"/>
  <c r="G131" i="15" s="1"/>
  <c r="AP106" i="15"/>
  <c r="U61" i="15"/>
  <c r="I123" i="15"/>
  <c r="AQ123" i="15" s="1"/>
  <c r="I124" i="15"/>
  <c r="AQ124" i="15" s="1"/>
  <c r="I127" i="15"/>
  <c r="I122" i="15"/>
  <c r="AQ122" i="15" s="1"/>
  <c r="I126" i="15"/>
  <c r="AQ126" i="15" s="1"/>
  <c r="I121" i="15"/>
  <c r="AQ121" i="15" s="1"/>
  <c r="I125" i="15"/>
  <c r="AQ125" i="15" s="1"/>
  <c r="S103" i="15"/>
  <c r="O126" i="15"/>
  <c r="AT126" i="15" s="1"/>
  <c r="O125" i="15"/>
  <c r="AT125" i="15" s="1"/>
  <c r="O124" i="15"/>
  <c r="AT124" i="15" s="1"/>
  <c r="O121" i="15"/>
  <c r="AT121" i="15" s="1"/>
  <c r="O127" i="15"/>
  <c r="O123" i="15"/>
  <c r="AT123" i="15" s="1"/>
  <c r="O122" i="15"/>
  <c r="AT122" i="15" s="1"/>
  <c r="X118" i="15"/>
  <c r="W122" i="15"/>
  <c r="W125" i="15"/>
  <c r="W126" i="15"/>
  <c r="W124" i="15"/>
  <c r="W121" i="15"/>
  <c r="W123" i="15"/>
  <c r="W127" i="15"/>
  <c r="AC134" i="15"/>
  <c r="D360" i="1" s="1"/>
  <c r="G77" i="15"/>
  <c r="AC73" i="15"/>
  <c r="K114" i="15"/>
  <c r="K131" i="15" s="1"/>
  <c r="AE131" i="15" s="1"/>
  <c r="E114" i="15"/>
  <c r="AI134" i="15"/>
  <c r="J360" i="1" s="1"/>
  <c r="AI73" i="15"/>
  <c r="S77" i="15"/>
  <c r="AP83" i="15"/>
  <c r="AP80" i="15"/>
  <c r="AP81" i="15"/>
  <c r="AP84" i="15"/>
  <c r="AP79" i="15"/>
  <c r="AP82" i="15"/>
  <c r="W58" i="15"/>
  <c r="O74" i="15"/>
  <c r="AG74" i="15" s="1"/>
  <c r="O76" i="15"/>
  <c r="AG76" i="15" s="1"/>
  <c r="O73" i="15"/>
  <c r="O75" i="15"/>
  <c r="AG75" i="15" s="1"/>
  <c r="K76" i="15"/>
  <c r="AE76" i="15" s="1"/>
  <c r="K74" i="15"/>
  <c r="AE74" i="15" s="1"/>
  <c r="K75" i="15"/>
  <c r="AE75" i="15" s="1"/>
  <c r="K73" i="15"/>
  <c r="O84" i="15"/>
  <c r="O81" i="15"/>
  <c r="O82" i="15"/>
  <c r="O79" i="15"/>
  <c r="O83" i="15"/>
  <c r="O80" i="15"/>
  <c r="AG78" i="15"/>
  <c r="AT78" i="15" s="1"/>
  <c r="O114" i="15"/>
  <c r="O131" i="15" s="1"/>
  <c r="AG131" i="15" s="1"/>
  <c r="AT106" i="15"/>
  <c r="AT114" i="15" s="1"/>
  <c r="AO127" i="15"/>
  <c r="I144" i="15"/>
  <c r="AO112" i="15"/>
  <c r="U89" i="15"/>
  <c r="U88" i="15"/>
  <c r="U90" i="15" s="1"/>
  <c r="I85" i="15"/>
  <c r="AR112" i="15"/>
  <c r="AR114" i="15" s="1"/>
  <c r="AQ114" i="15"/>
  <c r="Q107" i="15" l="1"/>
  <c r="AU107" i="15" s="1"/>
  <c r="Q109" i="15"/>
  <c r="AU109" i="15" s="1"/>
  <c r="Q112" i="15"/>
  <c r="Q113" i="15"/>
  <c r="AU113" i="15" s="1"/>
  <c r="Q108" i="15"/>
  <c r="AU108" i="15" s="1"/>
  <c r="Q110" i="15"/>
  <c r="AU110" i="15" s="1"/>
  <c r="X103" i="15"/>
  <c r="Q106" i="15"/>
  <c r="Q135" i="15" s="1"/>
  <c r="AH135" i="15" s="1"/>
  <c r="K144" i="15"/>
  <c r="O135" i="15"/>
  <c r="AG135" i="15" s="1"/>
  <c r="G144" i="15"/>
  <c r="G145" i="15" s="1"/>
  <c r="AY124" i="15"/>
  <c r="AB91" i="15"/>
  <c r="E95" i="15"/>
  <c r="E92" i="15"/>
  <c r="E94" i="15"/>
  <c r="E93" i="15"/>
  <c r="E97" i="15"/>
  <c r="E96" i="15"/>
  <c r="S97" i="15"/>
  <c r="AV97" i="15" s="1"/>
  <c r="S94" i="15"/>
  <c r="AV94" i="15" s="1"/>
  <c r="AI91" i="15"/>
  <c r="S92" i="15"/>
  <c r="S95" i="15"/>
  <c r="AV95" i="15" s="1"/>
  <c r="S96" i="15"/>
  <c r="AV96" i="15" s="1"/>
  <c r="S93" i="15"/>
  <c r="AV93" i="15" s="1"/>
  <c r="G137" i="15"/>
  <c r="AT82" i="15"/>
  <c r="AT79" i="15"/>
  <c r="AT84" i="15"/>
  <c r="AT81" i="15"/>
  <c r="AT83" i="15"/>
  <c r="AT80" i="15"/>
  <c r="AT127" i="15"/>
  <c r="AU106" i="15"/>
  <c r="AD144" i="15"/>
  <c r="I145" i="15"/>
  <c r="AG134" i="15"/>
  <c r="H360" i="1" s="1"/>
  <c r="AG73" i="15"/>
  <c r="O77" i="15"/>
  <c r="O137" i="15" s="1"/>
  <c r="X125" i="15"/>
  <c r="AX125" i="15"/>
  <c r="AY125" i="15" s="1"/>
  <c r="AU85" i="15"/>
  <c r="AW84" i="15"/>
  <c r="AW82" i="15"/>
  <c r="AW79" i="15"/>
  <c r="AW83" i="15"/>
  <c r="AW81" i="15"/>
  <c r="AW80" i="15"/>
  <c r="X119" i="15"/>
  <c r="AC144" i="15"/>
  <c r="AW127" i="15"/>
  <c r="Q98" i="15"/>
  <c r="AU92" i="15"/>
  <c r="X60" i="15"/>
  <c r="AL78" i="15" s="1"/>
  <c r="E131" i="15"/>
  <c r="AX122" i="15"/>
  <c r="AY122" i="15" s="1"/>
  <c r="X122" i="15"/>
  <c r="AQ127" i="15"/>
  <c r="M85" i="15"/>
  <c r="Q90" i="15"/>
  <c r="Q137" i="15" s="1"/>
  <c r="K90" i="15"/>
  <c r="AX82" i="15"/>
  <c r="AX79" i="15"/>
  <c r="AX83" i="15"/>
  <c r="AX84" i="15"/>
  <c r="AX81" i="15"/>
  <c r="AX80" i="15"/>
  <c r="AU112" i="15"/>
  <c r="Q144" i="15"/>
  <c r="AR85" i="15"/>
  <c r="X58" i="15"/>
  <c r="W89" i="15"/>
  <c r="W88" i="15"/>
  <c r="W90" i="15" s="1"/>
  <c r="AS106" i="15"/>
  <c r="M114" i="15"/>
  <c r="M131" i="15" s="1"/>
  <c r="AF131" i="15" s="1"/>
  <c r="AE134" i="15"/>
  <c r="F360" i="1" s="1"/>
  <c r="K77" i="15"/>
  <c r="AE73" i="15"/>
  <c r="AS112" i="15"/>
  <c r="M144" i="15"/>
  <c r="M137" i="15"/>
  <c r="O85" i="15"/>
  <c r="X121" i="15"/>
  <c r="AX121" i="15"/>
  <c r="AY121" i="15" s="1"/>
  <c r="U95" i="15"/>
  <c r="AW95" i="15" s="1"/>
  <c r="U92" i="15"/>
  <c r="U93" i="15"/>
  <c r="AW93" i="15" s="1"/>
  <c r="U96" i="15"/>
  <c r="AW96" i="15" s="1"/>
  <c r="U97" i="15"/>
  <c r="AW97" i="15" s="1"/>
  <c r="U94" i="15"/>
  <c r="AW94" i="15" s="1"/>
  <c r="AJ91" i="15"/>
  <c r="S90" i="15"/>
  <c r="AP85" i="15"/>
  <c r="X124" i="15"/>
  <c r="AX124" i="15"/>
  <c r="AP114" i="15"/>
  <c r="O144" i="15"/>
  <c r="AB76" i="15"/>
  <c r="AL76" i="15" s="1"/>
  <c r="AY126" i="15"/>
  <c r="U144" i="15"/>
  <c r="AW112" i="15"/>
  <c r="M136" i="15"/>
  <c r="AF136" i="15" s="1"/>
  <c r="AS92" i="15"/>
  <c r="M98" i="15"/>
  <c r="G98" i="15"/>
  <c r="G136" i="15"/>
  <c r="AC136" i="15" s="1"/>
  <c r="AP92" i="15"/>
  <c r="AE144" i="15"/>
  <c r="K145" i="15"/>
  <c r="AS84" i="15"/>
  <c r="AS79" i="15"/>
  <c r="AS80" i="15"/>
  <c r="AS83" i="15"/>
  <c r="AS81" i="15"/>
  <c r="AS82" i="15"/>
  <c r="U114" i="15"/>
  <c r="U131" i="15" s="1"/>
  <c r="AJ131" i="15" s="1"/>
  <c r="AW106" i="15"/>
  <c r="M135" i="15"/>
  <c r="AF135" i="15" s="1"/>
  <c r="W85" i="15"/>
  <c r="U135" i="15"/>
  <c r="AJ135" i="15" s="1"/>
  <c r="W96" i="15"/>
  <c r="AX96" i="15" s="1"/>
  <c r="W93" i="15"/>
  <c r="AX93" i="15" s="1"/>
  <c r="W97" i="15"/>
  <c r="AX97" i="15" s="1"/>
  <c r="W94" i="15"/>
  <c r="AX94" i="15" s="1"/>
  <c r="W95" i="15"/>
  <c r="AX95" i="15" s="1"/>
  <c r="W92" i="15"/>
  <c r="AK91" i="15"/>
  <c r="AX123" i="15"/>
  <c r="AY123" i="15" s="1"/>
  <c r="X123" i="15"/>
  <c r="AB78" i="15"/>
  <c r="AO78" i="15" s="1"/>
  <c r="B60" i="15"/>
  <c r="B61" i="15" s="1"/>
  <c r="E81" i="15"/>
  <c r="E84" i="15"/>
  <c r="E82" i="15"/>
  <c r="E80" i="15"/>
  <c r="E79" i="15"/>
  <c r="E134" i="15" s="1"/>
  <c r="E83" i="15"/>
  <c r="AQ98" i="15"/>
  <c r="AD132" i="15"/>
  <c r="E358" i="1" s="1"/>
  <c r="S84" i="15"/>
  <c r="AI78" i="15"/>
  <c r="AV78" i="15" s="1"/>
  <c r="S79" i="15"/>
  <c r="S81" i="15"/>
  <c r="S82" i="15"/>
  <c r="S83" i="15"/>
  <c r="S80" i="15"/>
  <c r="AB75" i="15"/>
  <c r="AL75" i="15" s="1"/>
  <c r="O136" i="15"/>
  <c r="AG136" i="15" s="1"/>
  <c r="AT92" i="15"/>
  <c r="O98" i="15"/>
  <c r="U85" i="15"/>
  <c r="K136" i="15"/>
  <c r="AE136" i="15" s="1"/>
  <c r="K98" i="15"/>
  <c r="AR92" i="15"/>
  <c r="I136" i="15"/>
  <c r="AD136" i="15" s="1"/>
  <c r="X73" i="15"/>
  <c r="AB73" i="15"/>
  <c r="E77" i="15"/>
  <c r="AX126" i="15"/>
  <c r="X126" i="15"/>
  <c r="S113" i="15"/>
  <c r="AV113" i="15" s="1"/>
  <c r="S111" i="15"/>
  <c r="AV111" i="15" s="1"/>
  <c r="S110" i="15"/>
  <c r="AV110" i="15" s="1"/>
  <c r="S112" i="15"/>
  <c r="S109" i="15"/>
  <c r="AV109" i="15" s="1"/>
  <c r="S106" i="15"/>
  <c r="S107" i="15"/>
  <c r="AV107" i="15" s="1"/>
  <c r="S108" i="15"/>
  <c r="AV108" i="15" s="1"/>
  <c r="AC131" i="15"/>
  <c r="I137" i="15"/>
  <c r="AQ85" i="15"/>
  <c r="AK134" i="15"/>
  <c r="L360" i="1" s="1"/>
  <c r="W77" i="15"/>
  <c r="AK73" i="15"/>
  <c r="E89" i="15"/>
  <c r="E88" i="15"/>
  <c r="AS127" i="15"/>
  <c r="W106" i="15"/>
  <c r="W113" i="15"/>
  <c r="W110" i="15"/>
  <c r="W107" i="15"/>
  <c r="W112" i="15"/>
  <c r="W111" i="15"/>
  <c r="W109" i="15"/>
  <c r="W108" i="15"/>
  <c r="AB74" i="15"/>
  <c r="AL74" i="15" s="1"/>
  <c r="AW85" i="15" l="1"/>
  <c r="AU114" i="15"/>
  <c r="Q114" i="15"/>
  <c r="Q131" i="15" s="1"/>
  <c r="AH131" i="15" s="1"/>
  <c r="Q136" i="15"/>
  <c r="AH136" i="15" s="1"/>
  <c r="W135" i="15"/>
  <c r="AK135" i="15" s="1"/>
  <c r="AL73" i="15"/>
  <c r="S137" i="15"/>
  <c r="AI137" i="15" s="1"/>
  <c r="AH137" i="15"/>
  <c r="AS114" i="15"/>
  <c r="AT98" i="15"/>
  <c r="AE145" i="15"/>
  <c r="K146" i="15"/>
  <c r="AE146" i="15" s="1"/>
  <c r="AJ144" i="15"/>
  <c r="U145" i="15"/>
  <c r="E90" i="15"/>
  <c r="E137" i="15" s="1"/>
  <c r="S114" i="15"/>
  <c r="S131" i="15" s="1"/>
  <c r="AV106" i="15"/>
  <c r="AY106" i="15" s="1"/>
  <c r="AX92" i="15"/>
  <c r="W136" i="15"/>
  <c r="AK136" i="15" s="1"/>
  <c r="W98" i="15"/>
  <c r="AY127" i="15"/>
  <c r="W144" i="15"/>
  <c r="AX112" i="15"/>
  <c r="X112" i="15"/>
  <c r="AS98" i="15"/>
  <c r="AG144" i="15"/>
  <c r="O145" i="15"/>
  <c r="AB131" i="15"/>
  <c r="X61" i="15"/>
  <c r="E98" i="15"/>
  <c r="E136" i="15"/>
  <c r="AO92" i="15"/>
  <c r="AX107" i="15"/>
  <c r="AY107" i="15" s="1"/>
  <c r="X107" i="15"/>
  <c r="AD137" i="15"/>
  <c r="AR98" i="15"/>
  <c r="S85" i="15"/>
  <c r="AX127" i="15"/>
  <c r="I146" i="15"/>
  <c r="AD146" i="15" s="1"/>
  <c r="AD145" i="15"/>
  <c r="AC137" i="15"/>
  <c r="AO95" i="15"/>
  <c r="AY95" i="15" s="1"/>
  <c r="X110" i="15"/>
  <c r="AX110" i="15"/>
  <c r="AY110" i="15" s="1"/>
  <c r="AV84" i="15"/>
  <c r="AV81" i="15"/>
  <c r="AV79" i="15"/>
  <c r="AV83" i="15"/>
  <c r="AV82" i="15"/>
  <c r="AV80" i="15"/>
  <c r="AO83" i="15"/>
  <c r="AO80" i="15"/>
  <c r="AO81" i="15"/>
  <c r="AY78" i="15"/>
  <c r="AO84" i="15"/>
  <c r="AO79" i="15"/>
  <c r="AO82" i="15"/>
  <c r="AS85" i="15"/>
  <c r="X127" i="15"/>
  <c r="AX85" i="15"/>
  <c r="AL91" i="15"/>
  <c r="X113" i="15"/>
  <c r="AX113" i="15"/>
  <c r="AY113" i="15" s="1"/>
  <c r="X106" i="15"/>
  <c r="AX106" i="15"/>
  <c r="W114" i="15"/>
  <c r="W131" i="15" s="1"/>
  <c r="AF137" i="15"/>
  <c r="S98" i="15"/>
  <c r="AV92" i="15"/>
  <c r="S136" i="15"/>
  <c r="AI136" i="15" s="1"/>
  <c r="AW114" i="15"/>
  <c r="AF144" i="15"/>
  <c r="M145" i="15"/>
  <c r="AU98" i="15"/>
  <c r="AH132" i="15"/>
  <c r="I358" i="1" s="1"/>
  <c r="S144" i="15"/>
  <c r="AV112" i="15"/>
  <c r="AY112" i="15" s="1"/>
  <c r="X134" i="15"/>
  <c r="AB134" i="15"/>
  <c r="E85" i="15"/>
  <c r="AP98" i="15"/>
  <c r="AH144" i="15"/>
  <c r="Q145" i="15"/>
  <c r="AO96" i="15"/>
  <c r="AY96" i="15" s="1"/>
  <c r="E144" i="15"/>
  <c r="X108" i="15"/>
  <c r="AX108" i="15"/>
  <c r="AY108" i="15" s="1"/>
  <c r="W137" i="15"/>
  <c r="S135" i="15"/>
  <c r="AI135" i="15" s="1"/>
  <c r="E135" i="15"/>
  <c r="K137" i="15"/>
  <c r="G146" i="15"/>
  <c r="AC146" i="15" s="1"/>
  <c r="AC145" i="15"/>
  <c r="AG137" i="15"/>
  <c r="AO97" i="15"/>
  <c r="AY97" i="15" s="1"/>
  <c r="AX109" i="15"/>
  <c r="AY109" i="15" s="1"/>
  <c r="X109" i="15"/>
  <c r="AT85" i="15"/>
  <c r="AO93" i="15"/>
  <c r="AY93" i="15" s="1"/>
  <c r="AX111" i="15"/>
  <c r="AY111" i="15" s="1"/>
  <c r="X111" i="15"/>
  <c r="U137" i="15"/>
  <c r="AW92" i="15"/>
  <c r="U98" i="15"/>
  <c r="U136" i="15"/>
  <c r="AJ136" i="15" s="1"/>
  <c r="AO94" i="15"/>
  <c r="AY94" i="15" s="1"/>
  <c r="AY80" i="15" l="1"/>
  <c r="X144" i="15"/>
  <c r="AL144" i="15" s="1"/>
  <c r="M370" i="1" s="1"/>
  <c r="Z114" i="15"/>
  <c r="AY82" i="15"/>
  <c r="AB137" i="15"/>
  <c r="X137" i="15"/>
  <c r="AI132" i="15"/>
  <c r="J358" i="1" s="1"/>
  <c r="AV98" i="15"/>
  <c r="AF132" i="15"/>
  <c r="G358" i="1" s="1"/>
  <c r="AY114" i="15"/>
  <c r="BA114" i="15"/>
  <c r="AB135" i="15"/>
  <c r="X135" i="15"/>
  <c r="AL135" i="15" s="1"/>
  <c r="AV85" i="15"/>
  <c r="X136" i="15"/>
  <c r="AL136" i="15" s="1"/>
  <c r="AB136" i="15"/>
  <c r="AW98" i="15"/>
  <c r="AC132" i="15"/>
  <c r="D358" i="1" s="1"/>
  <c r="AL132" i="15"/>
  <c r="M358" i="1" s="1"/>
  <c r="AO98" i="15"/>
  <c r="AE132" i="15"/>
  <c r="F358" i="1" s="1"/>
  <c r="AJ137" i="15"/>
  <c r="M146" i="15"/>
  <c r="AF146" i="15" s="1"/>
  <c r="AF145" i="15"/>
  <c r="AL134" i="15"/>
  <c r="M360" i="1" s="1"/>
  <c r="AX114" i="15"/>
  <c r="X114" i="15"/>
  <c r="Y107" i="15"/>
  <c r="AY83" i="15"/>
  <c r="AH145" i="15"/>
  <c r="Q146" i="15"/>
  <c r="AH146" i="15" s="1"/>
  <c r="O146" i="15"/>
  <c r="AG146" i="15" s="1"/>
  <c r="AG145" i="15"/>
  <c r="AV114" i="15"/>
  <c r="AG132" i="15"/>
  <c r="H358" i="1" s="1"/>
  <c r="AK137" i="15"/>
  <c r="AY79" i="15"/>
  <c r="AO85" i="15"/>
  <c r="AY84" i="15"/>
  <c r="AK144" i="15"/>
  <c r="W145" i="15"/>
  <c r="AK145" i="15" s="1"/>
  <c r="AK131" i="15"/>
  <c r="U146" i="15"/>
  <c r="AJ145" i="15"/>
  <c r="AB144" i="15"/>
  <c r="E145" i="15"/>
  <c r="AY81" i="15"/>
  <c r="AX98" i="15"/>
  <c r="AK132" i="15"/>
  <c r="L358" i="1" s="1"/>
  <c r="AI144" i="15"/>
  <c r="S145" i="15"/>
  <c r="AE137" i="15"/>
  <c r="AY92" i="15"/>
  <c r="AI131" i="15"/>
  <c r="X145" i="15" l="1"/>
  <c r="AY85" i="15"/>
  <c r="X146" i="15"/>
  <c r="AL146" i="15" s="1"/>
  <c r="M372" i="1" s="1"/>
  <c r="AL145" i="15"/>
  <c r="M371" i="1" s="1"/>
  <c r="AB145" i="15"/>
  <c r="E146" i="15"/>
  <c r="AB146" i="15" s="1"/>
  <c r="S146" i="15"/>
  <c r="AI146" i="15" s="1"/>
  <c r="AI145" i="15"/>
  <c r="AJ132" i="15"/>
  <c r="K358" i="1" s="1"/>
  <c r="Z107" i="15"/>
  <c r="X131" i="15"/>
  <c r="Y114" i="15"/>
  <c r="AY98" i="15"/>
  <c r="Z137" i="15"/>
  <c r="AL137" i="15"/>
  <c r="AB132" i="15"/>
  <c r="C358" i="1" s="1"/>
  <c r="AM135" i="15"/>
  <c r="AN135" i="15"/>
  <c r="Y135" i="15"/>
  <c r="AN145" i="15" l="1"/>
  <c r="O371" i="1" s="1"/>
  <c r="AM145" i="15"/>
  <c r="N371" i="1" s="1"/>
  <c r="AN147" i="15"/>
  <c r="O373" i="1" s="1"/>
  <c r="AM147" i="15"/>
  <c r="N373" i="1" s="1"/>
  <c r="AL131" i="15"/>
  <c r="AO147" i="15" l="1"/>
  <c r="P373" i="1" s="1"/>
  <c r="AK146" i="14"/>
  <c r="AJ146" i="14"/>
  <c r="X140" i="14"/>
  <c r="V127" i="14"/>
  <c r="T127" i="14"/>
  <c r="R127" i="14"/>
  <c r="P127" i="14"/>
  <c r="N127" i="14"/>
  <c r="L127" i="14"/>
  <c r="J127" i="14"/>
  <c r="H127" i="14"/>
  <c r="F127" i="14"/>
  <c r="D127" i="14"/>
  <c r="AK126" i="14"/>
  <c r="AJ126" i="14"/>
  <c r="AI126" i="14"/>
  <c r="AH126" i="14"/>
  <c r="AG126" i="14"/>
  <c r="AF126" i="14"/>
  <c r="AE126" i="14"/>
  <c r="AD126" i="14"/>
  <c r="AC126" i="14"/>
  <c r="AB126" i="14"/>
  <c r="AK125" i="14"/>
  <c r="AJ125" i="14"/>
  <c r="AI125" i="14"/>
  <c r="AH125" i="14"/>
  <c r="AG125" i="14"/>
  <c r="AF125" i="14"/>
  <c r="AE125" i="14"/>
  <c r="AD125" i="14"/>
  <c r="AC125" i="14"/>
  <c r="AB125" i="14"/>
  <c r="AK124" i="14"/>
  <c r="AJ124" i="14"/>
  <c r="AI124" i="14"/>
  <c r="AH124" i="14"/>
  <c r="AG124" i="14"/>
  <c r="AF124" i="14"/>
  <c r="AE124" i="14"/>
  <c r="AD124" i="14"/>
  <c r="AC124" i="14"/>
  <c r="AB124" i="14"/>
  <c r="AK123" i="14"/>
  <c r="AJ123" i="14"/>
  <c r="AI123" i="14"/>
  <c r="AH123" i="14"/>
  <c r="AG123" i="14"/>
  <c r="AF123" i="14"/>
  <c r="AE123" i="14"/>
  <c r="AD123" i="14"/>
  <c r="AC123" i="14"/>
  <c r="AB123" i="14"/>
  <c r="AK122" i="14"/>
  <c r="AJ122" i="14"/>
  <c r="AI122" i="14"/>
  <c r="AH122" i="14"/>
  <c r="AG122" i="14"/>
  <c r="AF122" i="14"/>
  <c r="AE122" i="14"/>
  <c r="AD122" i="14"/>
  <c r="AC122" i="14"/>
  <c r="AB122" i="14"/>
  <c r="AK121" i="14"/>
  <c r="AK127" i="14" s="1"/>
  <c r="AJ121" i="14"/>
  <c r="AI121" i="14"/>
  <c r="AH121" i="14"/>
  <c r="AG121" i="14"/>
  <c r="AF121" i="14"/>
  <c r="AE121" i="14"/>
  <c r="AD121" i="14"/>
  <c r="AC121" i="14"/>
  <c r="AB121" i="14"/>
  <c r="V119" i="14"/>
  <c r="T119" i="14"/>
  <c r="R119" i="14"/>
  <c r="P119" i="14"/>
  <c r="N119" i="14"/>
  <c r="L119" i="14"/>
  <c r="J119" i="14"/>
  <c r="H119" i="14"/>
  <c r="F119" i="14"/>
  <c r="D119" i="14"/>
  <c r="V114" i="14"/>
  <c r="T114" i="14"/>
  <c r="R114" i="14"/>
  <c r="P114" i="14"/>
  <c r="N114" i="14"/>
  <c r="L114" i="14"/>
  <c r="J114" i="14"/>
  <c r="H114" i="14"/>
  <c r="F114" i="14"/>
  <c r="D114" i="14"/>
  <c r="AK113" i="14"/>
  <c r="AJ113" i="14"/>
  <c r="AI113" i="14"/>
  <c r="AH113" i="14"/>
  <c r="AG113" i="14"/>
  <c r="AF113" i="14"/>
  <c r="AE113" i="14"/>
  <c r="AD113" i="14"/>
  <c r="AC113" i="14"/>
  <c r="AB113" i="14"/>
  <c r="AK112" i="14"/>
  <c r="AJ112" i="14"/>
  <c r="AI112" i="14"/>
  <c r="AH112" i="14"/>
  <c r="AG112" i="14"/>
  <c r="AF112" i="14"/>
  <c r="AE112" i="14"/>
  <c r="AD112" i="14"/>
  <c r="AC112" i="14"/>
  <c r="AB112" i="14"/>
  <c r="AK111" i="14"/>
  <c r="AJ111" i="14"/>
  <c r="AI111" i="14"/>
  <c r="AH111" i="14"/>
  <c r="AG111" i="14"/>
  <c r="AF111" i="14"/>
  <c r="AE111" i="14"/>
  <c r="AD111" i="14"/>
  <c r="AC111" i="14"/>
  <c r="AB111" i="14"/>
  <c r="AK110" i="14"/>
  <c r="AJ110" i="14"/>
  <c r="AI110" i="14"/>
  <c r="AH110" i="14"/>
  <c r="AG110" i="14"/>
  <c r="AF110" i="14"/>
  <c r="AE110" i="14"/>
  <c r="AD110" i="14"/>
  <c r="AC110" i="14"/>
  <c r="AB110" i="14"/>
  <c r="AK109" i="14"/>
  <c r="AJ109" i="14"/>
  <c r="AI109" i="14"/>
  <c r="AH109" i="14"/>
  <c r="AG109" i="14"/>
  <c r="AF109" i="14"/>
  <c r="AE109" i="14"/>
  <c r="AD109" i="14"/>
  <c r="AC109" i="14"/>
  <c r="AB109" i="14"/>
  <c r="AK108" i="14"/>
  <c r="AJ108" i="14"/>
  <c r="AI108" i="14"/>
  <c r="AH108" i="14"/>
  <c r="AH114" i="14" s="1"/>
  <c r="AG108" i="14"/>
  <c r="AG114" i="14" s="1"/>
  <c r="AF108" i="14"/>
  <c r="AE108" i="14"/>
  <c r="AD108" i="14"/>
  <c r="AC108" i="14"/>
  <c r="AB108" i="14"/>
  <c r="AK107" i="14"/>
  <c r="AJ107" i="14"/>
  <c r="AI107" i="14"/>
  <c r="AH107" i="14"/>
  <c r="AG107" i="14"/>
  <c r="AF107" i="14"/>
  <c r="AE107" i="14"/>
  <c r="AD107" i="14"/>
  <c r="AC107" i="14"/>
  <c r="AB107" i="14"/>
  <c r="AK106" i="14"/>
  <c r="AJ106" i="14"/>
  <c r="AI106" i="14"/>
  <c r="AH106" i="14"/>
  <c r="AG106" i="14"/>
  <c r="AF106" i="14"/>
  <c r="AE106" i="14"/>
  <c r="AD106" i="14"/>
  <c r="AC106" i="14"/>
  <c r="AB106" i="14"/>
  <c r="AK103" i="14"/>
  <c r="AJ103" i="14"/>
  <c r="AI103" i="14"/>
  <c r="V103" i="14"/>
  <c r="T103" i="14"/>
  <c r="R103" i="14"/>
  <c r="P103" i="14"/>
  <c r="AH103" i="14" s="1"/>
  <c r="N103" i="14"/>
  <c r="AG103" i="14" s="1"/>
  <c r="L103" i="14"/>
  <c r="AF103" i="14" s="1"/>
  <c r="J103" i="14"/>
  <c r="H103" i="14"/>
  <c r="AE103" i="14" s="1"/>
  <c r="F103" i="14"/>
  <c r="AC103" i="14" s="1"/>
  <c r="D103" i="14"/>
  <c r="AB103" i="14" s="1"/>
  <c r="AK102" i="14"/>
  <c r="AJ102" i="14"/>
  <c r="AI102" i="14"/>
  <c r="AH102" i="14"/>
  <c r="AG102" i="14"/>
  <c r="AF102" i="14"/>
  <c r="AE102" i="14"/>
  <c r="AD102" i="14"/>
  <c r="AC102" i="14"/>
  <c r="AB102" i="14"/>
  <c r="AK101" i="14"/>
  <c r="AJ101" i="14"/>
  <c r="AI101" i="14"/>
  <c r="AH101" i="14"/>
  <c r="AG101" i="14"/>
  <c r="AF101" i="14"/>
  <c r="AE101" i="14"/>
  <c r="AD101" i="14"/>
  <c r="AC101" i="14"/>
  <c r="AB101" i="14"/>
  <c r="AJ98" i="14"/>
  <c r="V98" i="14"/>
  <c r="AK98" i="14" s="1"/>
  <c r="T98" i="14"/>
  <c r="R98" i="14"/>
  <c r="AI98" i="14" s="1"/>
  <c r="P98" i="14"/>
  <c r="AH98" i="14" s="1"/>
  <c r="N98" i="14"/>
  <c r="AG98" i="14" s="1"/>
  <c r="L98" i="14"/>
  <c r="AF98" i="14" s="1"/>
  <c r="J98" i="14"/>
  <c r="H98" i="14"/>
  <c r="AE98" i="14" s="1"/>
  <c r="F98" i="14"/>
  <c r="AC98" i="14" s="1"/>
  <c r="D98" i="14"/>
  <c r="AB98" i="14" s="1"/>
  <c r="AK97" i="14"/>
  <c r="AJ97" i="14"/>
  <c r="AI97" i="14"/>
  <c r="AH97" i="14"/>
  <c r="AG97" i="14"/>
  <c r="AF97" i="14"/>
  <c r="AE97" i="14"/>
  <c r="AD97" i="14"/>
  <c r="AC97" i="14"/>
  <c r="AB97" i="14"/>
  <c r="AK96" i="14"/>
  <c r="AJ96" i="14"/>
  <c r="AI96" i="14"/>
  <c r="AH96" i="14"/>
  <c r="AG96" i="14"/>
  <c r="AF96" i="14"/>
  <c r="AE96" i="14"/>
  <c r="AD96" i="14"/>
  <c r="AC96" i="14"/>
  <c r="AB96" i="14"/>
  <c r="AK95" i="14"/>
  <c r="AJ95" i="14"/>
  <c r="AI95" i="14"/>
  <c r="AH95" i="14"/>
  <c r="AG95" i="14"/>
  <c r="AF95" i="14"/>
  <c r="AE95" i="14"/>
  <c r="AD95" i="14"/>
  <c r="AC95" i="14"/>
  <c r="AB95" i="14"/>
  <c r="AK94" i="14"/>
  <c r="AJ94" i="14"/>
  <c r="AI94" i="14"/>
  <c r="AH94" i="14"/>
  <c r="AG94" i="14"/>
  <c r="AF94" i="14"/>
  <c r="AE94" i="14"/>
  <c r="AD94" i="14"/>
  <c r="AC94" i="14"/>
  <c r="AB94" i="14"/>
  <c r="AK93" i="14"/>
  <c r="AJ93" i="14"/>
  <c r="AI93" i="14"/>
  <c r="AH93" i="14"/>
  <c r="AG93" i="14"/>
  <c r="AF93" i="14"/>
  <c r="AE93" i="14"/>
  <c r="AD93" i="14"/>
  <c r="AC93" i="14"/>
  <c r="AB93" i="14"/>
  <c r="AK92" i="14"/>
  <c r="AJ92" i="14"/>
  <c r="AI92" i="14"/>
  <c r="AH92" i="14"/>
  <c r="AG92" i="14"/>
  <c r="AF92" i="14"/>
  <c r="AE92" i="14"/>
  <c r="AD92" i="14"/>
  <c r="AC92" i="14"/>
  <c r="AB92" i="14"/>
  <c r="V90" i="14"/>
  <c r="T90" i="14"/>
  <c r="R90" i="14"/>
  <c r="P90" i="14"/>
  <c r="N90" i="14"/>
  <c r="L90" i="14"/>
  <c r="J90" i="14"/>
  <c r="H90" i="14"/>
  <c r="F90" i="14"/>
  <c r="D90" i="14"/>
  <c r="V85" i="14"/>
  <c r="T85" i="14"/>
  <c r="R85" i="14"/>
  <c r="P85" i="14"/>
  <c r="N85" i="14"/>
  <c r="L85" i="14"/>
  <c r="J85" i="14"/>
  <c r="H85" i="14"/>
  <c r="F85" i="14"/>
  <c r="D85" i="14"/>
  <c r="AK84" i="14"/>
  <c r="AJ84" i="14"/>
  <c r="AI84" i="14"/>
  <c r="AH84" i="14"/>
  <c r="AG84" i="14"/>
  <c r="AF84" i="14"/>
  <c r="AE84" i="14"/>
  <c r="AD84" i="14"/>
  <c r="AC84" i="14"/>
  <c r="AB84" i="14"/>
  <c r="AK83" i="14"/>
  <c r="AJ83" i="14"/>
  <c r="AI83" i="14"/>
  <c r="AH83" i="14"/>
  <c r="AG83" i="14"/>
  <c r="AF83" i="14"/>
  <c r="AE83" i="14"/>
  <c r="AD83" i="14"/>
  <c r="AC83" i="14"/>
  <c r="AB83" i="14"/>
  <c r="AK82" i="14"/>
  <c r="AJ82" i="14"/>
  <c r="AI82" i="14"/>
  <c r="AH82" i="14"/>
  <c r="AG82" i="14"/>
  <c r="AF82" i="14"/>
  <c r="AE82" i="14"/>
  <c r="AD82" i="14"/>
  <c r="AC82" i="14"/>
  <c r="AB82" i="14"/>
  <c r="AK81" i="14"/>
  <c r="AJ81" i="14"/>
  <c r="AI81" i="14"/>
  <c r="AH81" i="14"/>
  <c r="AG81" i="14"/>
  <c r="AF81" i="14"/>
  <c r="AE81" i="14"/>
  <c r="AD81" i="14"/>
  <c r="AC81" i="14"/>
  <c r="AB81" i="14"/>
  <c r="AK80" i="14"/>
  <c r="AJ80" i="14"/>
  <c r="AI80" i="14"/>
  <c r="AH80" i="14"/>
  <c r="AG80" i="14"/>
  <c r="AF80" i="14"/>
  <c r="AE80" i="14"/>
  <c r="AD80" i="14"/>
  <c r="AC80" i="14"/>
  <c r="AB80" i="14"/>
  <c r="AK79" i="14"/>
  <c r="AJ79" i="14"/>
  <c r="AI79" i="14"/>
  <c r="AI85" i="14" s="1"/>
  <c r="AH79" i="14"/>
  <c r="AH85" i="14" s="1"/>
  <c r="AG79" i="14"/>
  <c r="AF79" i="14"/>
  <c r="AE79" i="14"/>
  <c r="AE85" i="14" s="1"/>
  <c r="AD79" i="14"/>
  <c r="AC79" i="14"/>
  <c r="AB79" i="14"/>
  <c r="V77" i="14"/>
  <c r="T77" i="14"/>
  <c r="R77" i="14"/>
  <c r="P77" i="14"/>
  <c r="N77" i="14"/>
  <c r="L77" i="14"/>
  <c r="J77" i="14"/>
  <c r="H77" i="14"/>
  <c r="F77" i="14"/>
  <c r="D77" i="14"/>
  <c r="AD52" i="14"/>
  <c r="AB52" i="14"/>
  <c r="W52" i="14"/>
  <c r="X52" i="14" s="1"/>
  <c r="U52" i="14"/>
  <c r="AJ52" i="14" s="1"/>
  <c r="S52" i="14"/>
  <c r="AI52" i="14" s="1"/>
  <c r="Q52" i="14"/>
  <c r="AH52" i="14" s="1"/>
  <c r="O52" i="14"/>
  <c r="AG52" i="14" s="1"/>
  <c r="M52" i="14"/>
  <c r="AF52" i="14" s="1"/>
  <c r="K52" i="14"/>
  <c r="AE52" i="14" s="1"/>
  <c r="I52" i="14"/>
  <c r="G52" i="14"/>
  <c r="AC52" i="14" s="1"/>
  <c r="E52" i="14"/>
  <c r="AK51" i="14"/>
  <c r="AJ51" i="14"/>
  <c r="AI51" i="14"/>
  <c r="W51" i="14"/>
  <c r="U51" i="14"/>
  <c r="S51" i="14"/>
  <c r="Q51" i="14"/>
  <c r="AH51" i="14" s="1"/>
  <c r="O51" i="14"/>
  <c r="AG51" i="14" s="1"/>
  <c r="M51" i="14"/>
  <c r="AF51" i="14" s="1"/>
  <c r="K51" i="14"/>
  <c r="AE51" i="14" s="1"/>
  <c r="I51" i="14"/>
  <c r="AD51" i="14" s="1"/>
  <c r="G51" i="14"/>
  <c r="AC51" i="14" s="1"/>
  <c r="E51" i="14"/>
  <c r="AB51" i="14" s="1"/>
  <c r="AG50" i="14"/>
  <c r="W50" i="14"/>
  <c r="U50" i="14"/>
  <c r="AJ50" i="14" s="1"/>
  <c r="S50" i="14"/>
  <c r="AI50" i="14" s="1"/>
  <c r="Q50" i="14"/>
  <c r="AH50" i="14" s="1"/>
  <c r="O50" i="14"/>
  <c r="M50" i="14"/>
  <c r="AF50" i="14" s="1"/>
  <c r="K50" i="14"/>
  <c r="AE50" i="14" s="1"/>
  <c r="I50" i="14"/>
  <c r="AD50" i="14" s="1"/>
  <c r="G50" i="14"/>
  <c r="AC50" i="14" s="1"/>
  <c r="E50" i="14"/>
  <c r="AB50" i="14" s="1"/>
  <c r="AH49" i="14"/>
  <c r="AE49" i="14"/>
  <c r="AC49" i="14"/>
  <c r="W49" i="14"/>
  <c r="AK49" i="14" s="1"/>
  <c r="U49" i="14"/>
  <c r="AJ49" i="14" s="1"/>
  <c r="S49" i="14"/>
  <c r="AI49" i="14" s="1"/>
  <c r="Q49" i="14"/>
  <c r="O49" i="14"/>
  <c r="AG49" i="14" s="1"/>
  <c r="M49" i="14"/>
  <c r="AF49" i="14" s="1"/>
  <c r="K49" i="14"/>
  <c r="I49" i="14"/>
  <c r="AD49" i="14" s="1"/>
  <c r="G49" i="14"/>
  <c r="E49" i="14"/>
  <c r="AB49" i="14" s="1"/>
  <c r="AI48" i="14"/>
  <c r="AH48" i="14"/>
  <c r="W48" i="14"/>
  <c r="U48" i="14"/>
  <c r="AJ48" i="14" s="1"/>
  <c r="S48" i="14"/>
  <c r="Q48" i="14"/>
  <c r="O48" i="14"/>
  <c r="AG48" i="14" s="1"/>
  <c r="M48" i="14"/>
  <c r="AF48" i="14" s="1"/>
  <c r="K48" i="14"/>
  <c r="AE48" i="14" s="1"/>
  <c r="I48" i="14"/>
  <c r="AD48" i="14" s="1"/>
  <c r="G48" i="14"/>
  <c r="AC48" i="14" s="1"/>
  <c r="E48" i="14"/>
  <c r="AB48" i="14" s="1"/>
  <c r="AK47" i="14"/>
  <c r="AI47" i="14"/>
  <c r="AE47" i="14"/>
  <c r="AD47" i="14"/>
  <c r="X47" i="14"/>
  <c r="W47" i="14"/>
  <c r="U47" i="14"/>
  <c r="S47" i="14"/>
  <c r="Q47" i="14"/>
  <c r="O47" i="14"/>
  <c r="M47" i="14"/>
  <c r="AF47" i="14" s="1"/>
  <c r="K47" i="14"/>
  <c r="I47" i="14"/>
  <c r="G47" i="14"/>
  <c r="AC47" i="14" s="1"/>
  <c r="E47" i="14"/>
  <c r="W46" i="14"/>
  <c r="AK46" i="14" s="1"/>
  <c r="U46" i="14"/>
  <c r="AJ46" i="14" s="1"/>
  <c r="S46" i="14"/>
  <c r="AI46" i="14" s="1"/>
  <c r="Q46" i="14"/>
  <c r="AH46" i="14" s="1"/>
  <c r="O46" i="14"/>
  <c r="AG46" i="14" s="1"/>
  <c r="M46" i="14"/>
  <c r="AF46" i="14" s="1"/>
  <c r="K46" i="14"/>
  <c r="AE46" i="14" s="1"/>
  <c r="I46" i="14"/>
  <c r="AD46" i="14" s="1"/>
  <c r="G46" i="14"/>
  <c r="AC46" i="14" s="1"/>
  <c r="E46" i="14"/>
  <c r="AB46" i="14" s="1"/>
  <c r="W45" i="14"/>
  <c r="AK45" i="14" s="1"/>
  <c r="U45" i="14"/>
  <c r="S45" i="14"/>
  <c r="AI45" i="14" s="1"/>
  <c r="Q45" i="14"/>
  <c r="AH45" i="14" s="1"/>
  <c r="O45" i="14"/>
  <c r="M45" i="14"/>
  <c r="AF45" i="14" s="1"/>
  <c r="K45" i="14"/>
  <c r="I45" i="14"/>
  <c r="AD45" i="14" s="1"/>
  <c r="G45" i="14"/>
  <c r="AC45" i="14" s="1"/>
  <c r="E45" i="14"/>
  <c r="AB45" i="14" s="1"/>
  <c r="K44" i="14"/>
  <c r="AE44" i="14" s="1"/>
  <c r="AK43" i="14"/>
  <c r="AJ43" i="14"/>
  <c r="W43" i="14"/>
  <c r="W143" i="14" s="1"/>
  <c r="AK143" i="14" s="1"/>
  <c r="U43" i="14"/>
  <c r="S43" i="14"/>
  <c r="AI43" i="14" s="1"/>
  <c r="Q43" i="14"/>
  <c r="AH43" i="14" s="1"/>
  <c r="O43" i="14"/>
  <c r="AG43" i="14" s="1"/>
  <c r="M43" i="14"/>
  <c r="M44" i="14" s="1"/>
  <c r="K43" i="14"/>
  <c r="K143" i="14" s="1"/>
  <c r="AE143" i="14" s="1"/>
  <c r="I43" i="14"/>
  <c r="G43" i="14"/>
  <c r="G143" i="14" s="1"/>
  <c r="AC143" i="14" s="1"/>
  <c r="E43" i="14"/>
  <c r="AB43" i="14" s="1"/>
  <c r="B43" i="14"/>
  <c r="B45" i="14" s="1"/>
  <c r="AJ41" i="14"/>
  <c r="AE41" i="14"/>
  <c r="W41" i="14"/>
  <c r="W56" i="14" s="1"/>
  <c r="U41" i="14"/>
  <c r="S41" i="14"/>
  <c r="AI41" i="14" s="1"/>
  <c r="Q41" i="14"/>
  <c r="AH41" i="14" s="1"/>
  <c r="O41" i="14"/>
  <c r="O56" i="14" s="1"/>
  <c r="M41" i="14"/>
  <c r="AF41" i="14" s="1"/>
  <c r="K41" i="14"/>
  <c r="K56" i="14" s="1"/>
  <c r="I41" i="14"/>
  <c r="AD41" i="14" s="1"/>
  <c r="G41" i="14"/>
  <c r="G56" i="14" s="1"/>
  <c r="E41" i="14"/>
  <c r="E56" i="14" s="1"/>
  <c r="AG40" i="14"/>
  <c r="AB40" i="14"/>
  <c r="W40" i="14"/>
  <c r="U40" i="14"/>
  <c r="S40" i="14"/>
  <c r="Q40" i="14"/>
  <c r="Q44" i="14" s="1"/>
  <c r="O40" i="14"/>
  <c r="M40" i="14"/>
  <c r="M62" i="14" s="1"/>
  <c r="K40" i="14"/>
  <c r="K62" i="14" s="1"/>
  <c r="K101" i="14" s="1"/>
  <c r="I40" i="14"/>
  <c r="AD40" i="14" s="1"/>
  <c r="G40" i="14"/>
  <c r="AC40" i="14" s="1"/>
  <c r="E40" i="14"/>
  <c r="E62" i="14" s="1"/>
  <c r="AK39" i="14"/>
  <c r="AB39" i="14"/>
  <c r="W39" i="14"/>
  <c r="U39" i="14"/>
  <c r="AJ39" i="14" s="1"/>
  <c r="S39" i="14"/>
  <c r="AI39" i="14" s="1"/>
  <c r="Q39" i="14"/>
  <c r="O39" i="14"/>
  <c r="AG39" i="14" s="1"/>
  <c r="M39" i="14"/>
  <c r="K39" i="14"/>
  <c r="I39" i="14"/>
  <c r="I63" i="14" s="1"/>
  <c r="G39" i="14"/>
  <c r="G63" i="14" s="1"/>
  <c r="E39" i="14"/>
  <c r="AF37" i="14"/>
  <c r="AE37" i="14"/>
  <c r="AD37" i="14"/>
  <c r="W37" i="14"/>
  <c r="U37" i="14"/>
  <c r="AJ37" i="14" s="1"/>
  <c r="S37" i="14"/>
  <c r="AI37" i="14" s="1"/>
  <c r="Q37" i="14"/>
  <c r="O37" i="14"/>
  <c r="AG37" i="14" s="1"/>
  <c r="M37" i="14"/>
  <c r="K37" i="14"/>
  <c r="I37" i="14"/>
  <c r="G37" i="14"/>
  <c r="E37" i="14"/>
  <c r="AJ34" i="14"/>
  <c r="W34" i="14"/>
  <c r="AK34" i="14" s="1"/>
  <c r="U34" i="14"/>
  <c r="S34" i="14"/>
  <c r="AI34" i="14" s="1"/>
  <c r="Q34" i="14"/>
  <c r="O34" i="14"/>
  <c r="AG34" i="14" s="1"/>
  <c r="M34" i="14"/>
  <c r="K34" i="14"/>
  <c r="AE34" i="14" s="1"/>
  <c r="I34" i="14"/>
  <c r="AD34" i="14" s="1"/>
  <c r="G34" i="14"/>
  <c r="AC34" i="14" s="1"/>
  <c r="E34" i="14"/>
  <c r="AB34" i="14" s="1"/>
  <c r="V21" i="14"/>
  <c r="K57" i="14" l="1"/>
  <c r="AB37" i="14"/>
  <c r="X41" i="14"/>
  <c r="X56" i="14" s="1"/>
  <c r="I44" i="14"/>
  <c r="AD44" i="14" s="1"/>
  <c r="K60" i="14"/>
  <c r="K82" i="14" s="1"/>
  <c r="Q56" i="14"/>
  <c r="Q59" i="14" s="1"/>
  <c r="Q60" i="14" s="1"/>
  <c r="O63" i="14"/>
  <c r="AB85" i="14"/>
  <c r="Y41" i="14"/>
  <c r="Z41" i="14" s="1"/>
  <c r="O57" i="14"/>
  <c r="X50" i="14"/>
  <c r="S44" i="14"/>
  <c r="AI44" i="14" s="1"/>
  <c r="AF85" i="14"/>
  <c r="AE114" i="14"/>
  <c r="AG85" i="14"/>
  <c r="AD39" i="14"/>
  <c r="K59" i="14"/>
  <c r="X46" i="14"/>
  <c r="X51" i="14"/>
  <c r="AJ85" i="14"/>
  <c r="AD43" i="14"/>
  <c r="K53" i="14"/>
  <c r="I56" i="14"/>
  <c r="I59" i="14" s="1"/>
  <c r="I60" i="14" s="1"/>
  <c r="G62" i="14"/>
  <c r="G64" i="14" s="1"/>
  <c r="AH127" i="14"/>
  <c r="Q57" i="14"/>
  <c r="Q74" i="14" s="1"/>
  <c r="AH74" i="14" s="1"/>
  <c r="AE43" i="14"/>
  <c r="AI114" i="14"/>
  <c r="AI127" i="14"/>
  <c r="X37" i="14"/>
  <c r="AF40" i="14"/>
  <c r="AH44" i="14"/>
  <c r="Q53" i="14"/>
  <c r="G117" i="14"/>
  <c r="G118" i="14"/>
  <c r="G125" i="14" s="1"/>
  <c r="AP125" i="14" s="1"/>
  <c r="X40" i="14"/>
  <c r="X62" i="14" s="1"/>
  <c r="W62" i="14"/>
  <c r="W44" i="14"/>
  <c r="W53" i="14" s="1"/>
  <c r="AK40" i="14"/>
  <c r="AG45" i="14"/>
  <c r="E57" i="14"/>
  <c r="E58" i="14" s="1"/>
  <c r="AB47" i="14"/>
  <c r="I143" i="14"/>
  <c r="AD143" i="14" s="1"/>
  <c r="I53" i="14"/>
  <c r="AC37" i="14"/>
  <c r="K63" i="14"/>
  <c r="AE39" i="14"/>
  <c r="X48" i="14"/>
  <c r="AK50" i="14"/>
  <c r="M53" i="14"/>
  <c r="E102" i="14"/>
  <c r="E101" i="14"/>
  <c r="G101" i="14"/>
  <c r="G44" i="14"/>
  <c r="G53" i="14"/>
  <c r="AC43" i="14"/>
  <c r="AF34" i="14"/>
  <c r="X34" i="14"/>
  <c r="I117" i="14"/>
  <c r="I118" i="14"/>
  <c r="I121" i="14" s="1"/>
  <c r="AQ121" i="14" s="1"/>
  <c r="AH34" i="14"/>
  <c r="AJ45" i="14"/>
  <c r="K83" i="14"/>
  <c r="K80" i="14"/>
  <c r="K84" i="14"/>
  <c r="Q62" i="14"/>
  <c r="AH40" i="14"/>
  <c r="O117" i="14"/>
  <c r="O118" i="14"/>
  <c r="O125" i="14" s="1"/>
  <c r="AT125" i="14" s="1"/>
  <c r="O126" i="14"/>
  <c r="AT126" i="14" s="1"/>
  <c r="O123" i="14"/>
  <c r="AT123" i="14" s="1"/>
  <c r="O124" i="14"/>
  <c r="AT124" i="14" s="1"/>
  <c r="O121" i="14"/>
  <c r="AT121" i="14" s="1"/>
  <c r="U56" i="14"/>
  <c r="U57" i="14" s="1"/>
  <c r="U59" i="14"/>
  <c r="AF44" i="14"/>
  <c r="X45" i="14"/>
  <c r="X49" i="14"/>
  <c r="S53" i="14"/>
  <c r="G57" i="14"/>
  <c r="G58" i="14" s="1"/>
  <c r="U62" i="14"/>
  <c r="U44" i="14"/>
  <c r="Q63" i="14"/>
  <c r="AH39" i="14"/>
  <c r="AJ40" i="14"/>
  <c r="W57" i="14"/>
  <c r="W58" i="14" s="1"/>
  <c r="O75" i="14"/>
  <c r="AG75" i="14" s="1"/>
  <c r="O76" i="14"/>
  <c r="AG76" i="14" s="1"/>
  <c r="O58" i="14"/>
  <c r="O74" i="14"/>
  <c r="AG74" i="14" s="1"/>
  <c r="O73" i="14"/>
  <c r="AJ114" i="14"/>
  <c r="AG127" i="14"/>
  <c r="S62" i="14"/>
  <c r="AK41" i="14"/>
  <c r="E143" i="14"/>
  <c r="AK85" i="14"/>
  <c r="U63" i="14"/>
  <c r="G59" i="14"/>
  <c r="G60" i="14" s="1"/>
  <c r="AB41" i="14"/>
  <c r="M143" i="14"/>
  <c r="AF143" i="14" s="1"/>
  <c r="AF43" i="14"/>
  <c r="M101" i="14"/>
  <c r="AC114" i="14"/>
  <c r="S63" i="14"/>
  <c r="AH37" i="14"/>
  <c r="W63" i="14"/>
  <c r="AC41" i="14"/>
  <c r="O143" i="14"/>
  <c r="AG143" i="14" s="1"/>
  <c r="O44" i="14"/>
  <c r="AG47" i="14"/>
  <c r="AK48" i="14"/>
  <c r="AK52" i="14"/>
  <c r="M56" i="14"/>
  <c r="W59" i="14"/>
  <c r="AD114" i="14"/>
  <c r="G127" i="14"/>
  <c r="AB114" i="14"/>
  <c r="X39" i="14"/>
  <c r="Q143" i="14"/>
  <c r="AH143" i="14" s="1"/>
  <c r="AH47" i="14"/>
  <c r="K75" i="14"/>
  <c r="AE75" i="14" s="1"/>
  <c r="K102" i="14"/>
  <c r="K103" i="14" s="1"/>
  <c r="AB127" i="14"/>
  <c r="S143" i="14"/>
  <c r="AI143" i="14" s="1"/>
  <c r="E53" i="14"/>
  <c r="E63" i="14"/>
  <c r="AC85" i="14"/>
  <c r="M102" i="14"/>
  <c r="AC127" i="14"/>
  <c r="AK37" i="14"/>
  <c r="AE40" i="14"/>
  <c r="O59" i="14"/>
  <c r="AG41" i="14"/>
  <c r="U143" i="14"/>
  <c r="AJ143" i="14" s="1"/>
  <c r="AE45" i="14"/>
  <c r="AJ47" i="14"/>
  <c r="S56" i="14"/>
  <c r="AD85" i="14"/>
  <c r="AK114" i="14"/>
  <c r="G123" i="14"/>
  <c r="AP123" i="14" s="1"/>
  <c r="G121" i="14"/>
  <c r="AP121" i="14" s="1"/>
  <c r="G124" i="14"/>
  <c r="AP124" i="14" s="1"/>
  <c r="AC39" i="14"/>
  <c r="E44" i="14"/>
  <c r="AE127" i="14"/>
  <c r="I123" i="14"/>
  <c r="AQ123" i="14" s="1"/>
  <c r="I124" i="14"/>
  <c r="AQ124" i="14" s="1"/>
  <c r="AF39" i="14"/>
  <c r="O62" i="14"/>
  <c r="AI40" i="14"/>
  <c r="X43" i="14"/>
  <c r="E59" i="14"/>
  <c r="M63" i="14"/>
  <c r="K74" i="14"/>
  <c r="AE74" i="14" s="1"/>
  <c r="AF127" i="14"/>
  <c r="I62" i="14"/>
  <c r="AF114" i="14"/>
  <c r="AD127" i="14"/>
  <c r="AJ127" i="14"/>
  <c r="O127" i="14"/>
  <c r="G102" i="14" l="1"/>
  <c r="G103" i="14" s="1"/>
  <c r="Q76" i="14"/>
  <c r="AH76" i="14" s="1"/>
  <c r="Q73" i="14"/>
  <c r="Q75" i="14"/>
  <c r="AH75" i="14" s="1"/>
  <c r="Q58" i="14"/>
  <c r="I57" i="14"/>
  <c r="M64" i="14"/>
  <c r="K79" i="14"/>
  <c r="I58" i="14"/>
  <c r="AE78" i="14"/>
  <c r="AR78" i="14" s="1"/>
  <c r="K61" i="14"/>
  <c r="K76" i="14"/>
  <c r="AE76" i="14" s="1"/>
  <c r="K73" i="14"/>
  <c r="O122" i="14"/>
  <c r="AT122" i="14" s="1"/>
  <c r="AT127" i="14" s="1"/>
  <c r="K81" i="14"/>
  <c r="K58" i="14"/>
  <c r="G83" i="14"/>
  <c r="G80" i="14"/>
  <c r="G84" i="14"/>
  <c r="G81" i="14"/>
  <c r="AC78" i="14"/>
  <c r="AP78" i="14" s="1"/>
  <c r="G79" i="14"/>
  <c r="G82" i="14"/>
  <c r="U73" i="14"/>
  <c r="U74" i="14"/>
  <c r="AJ74" i="14" s="1"/>
  <c r="U75" i="14"/>
  <c r="AJ75" i="14" s="1"/>
  <c r="U76" i="14"/>
  <c r="AJ76" i="14" s="1"/>
  <c r="W88" i="14"/>
  <c r="W89" i="14"/>
  <c r="K107" i="14"/>
  <c r="AR107" i="14" s="1"/>
  <c r="K110" i="14"/>
  <c r="AR110" i="14" s="1"/>
  <c r="K111" i="14"/>
  <c r="AR111" i="14" s="1"/>
  <c r="K106" i="14"/>
  <c r="K108" i="14"/>
  <c r="AR108" i="14" s="1"/>
  <c r="K112" i="14"/>
  <c r="K109" i="14"/>
  <c r="AR109" i="14" s="1"/>
  <c r="K113" i="14"/>
  <c r="AR113" i="14" s="1"/>
  <c r="AB44" i="14"/>
  <c r="W118" i="14"/>
  <c r="W117" i="14"/>
  <c r="K85" i="14"/>
  <c r="E117" i="14"/>
  <c r="E118" i="14"/>
  <c r="M117" i="14"/>
  <c r="M118" i="14"/>
  <c r="AG44" i="14"/>
  <c r="AJ44" i="14"/>
  <c r="AR81" i="14"/>
  <c r="AR84" i="14"/>
  <c r="AR79" i="14"/>
  <c r="AR82" i="14"/>
  <c r="I119" i="14"/>
  <c r="E103" i="14"/>
  <c r="K117" i="14"/>
  <c r="K118" i="14"/>
  <c r="G119" i="14"/>
  <c r="E61" i="14"/>
  <c r="S59" i="14"/>
  <c r="S57" i="14"/>
  <c r="X57" i="14" s="1"/>
  <c r="I126" i="14"/>
  <c r="AQ126" i="14" s="1"/>
  <c r="I64" i="14"/>
  <c r="I101" i="14"/>
  <c r="I102" i="14"/>
  <c r="I122" i="14"/>
  <c r="AQ122" i="14" s="1"/>
  <c r="G122" i="14"/>
  <c r="AP122" i="14" s="1"/>
  <c r="Q84" i="14"/>
  <c r="Q81" i="14"/>
  <c r="AH78" i="14"/>
  <c r="AU78" i="14" s="1"/>
  <c r="Q82" i="14"/>
  <c r="Q79" i="14"/>
  <c r="Q83" i="14"/>
  <c r="Q80" i="14"/>
  <c r="Q101" i="14"/>
  <c r="Q102" i="14"/>
  <c r="Q64" i="14"/>
  <c r="G126" i="14"/>
  <c r="AP126" i="14" s="1"/>
  <c r="AP127" i="14" s="1"/>
  <c r="E64" i="14"/>
  <c r="O101" i="14"/>
  <c r="O102" i="14"/>
  <c r="O64" i="14"/>
  <c r="I125" i="14"/>
  <c r="AQ125" i="14" s="1"/>
  <c r="AR80" i="14"/>
  <c r="K64" i="14"/>
  <c r="U102" i="14"/>
  <c r="U101" i="14"/>
  <c r="U64" i="14"/>
  <c r="M57" i="14"/>
  <c r="U53" i="14"/>
  <c r="X53" i="14" s="1"/>
  <c r="Q61" i="14"/>
  <c r="AG73" i="14"/>
  <c r="O77" i="14"/>
  <c r="AG134" i="14"/>
  <c r="H333" i="1" s="1"/>
  <c r="W102" i="14"/>
  <c r="W101" i="14"/>
  <c r="W64" i="14"/>
  <c r="U118" i="14"/>
  <c r="U117" i="14"/>
  <c r="U119" i="14" s="1"/>
  <c r="X59" i="14"/>
  <c r="W60" i="14"/>
  <c r="W61" i="14"/>
  <c r="S118" i="14"/>
  <c r="S117" i="14"/>
  <c r="AC44" i="14"/>
  <c r="E60" i="14"/>
  <c r="G61" i="14"/>
  <c r="G88" i="14"/>
  <c r="G89" i="14"/>
  <c r="Q89" i="14"/>
  <c r="Q88" i="14"/>
  <c r="Q90" i="14" s="1"/>
  <c r="I127" i="14"/>
  <c r="X63" i="14"/>
  <c r="X64" i="14" s="1"/>
  <c r="M59" i="14"/>
  <c r="M103" i="14"/>
  <c r="S101" i="14"/>
  <c r="S64" i="14"/>
  <c r="S102" i="14"/>
  <c r="AR83" i="14"/>
  <c r="W73" i="14"/>
  <c r="W74" i="14"/>
  <c r="AK74" i="14" s="1"/>
  <c r="W75" i="14"/>
  <c r="AK75" i="14" s="1"/>
  <c r="W76" i="14"/>
  <c r="AK76" i="14" s="1"/>
  <c r="I83" i="14"/>
  <c r="I80" i="14"/>
  <c r="I84" i="14"/>
  <c r="I81" i="14"/>
  <c r="I79" i="14"/>
  <c r="AD78" i="14"/>
  <c r="AQ78" i="14" s="1"/>
  <c r="I82" i="14"/>
  <c r="I61" i="14"/>
  <c r="E74" i="14"/>
  <c r="E75" i="14"/>
  <c r="E76" i="14"/>
  <c r="E73" i="14"/>
  <c r="B57" i="14"/>
  <c r="B58" i="14" s="1"/>
  <c r="AK44" i="14"/>
  <c r="Q117" i="14"/>
  <c r="Q118" i="14"/>
  <c r="Q77" i="14"/>
  <c r="AH73" i="14"/>
  <c r="AH134" i="14"/>
  <c r="I333" i="1" s="1"/>
  <c r="K77" i="14"/>
  <c r="E88" i="14"/>
  <c r="E89" i="14"/>
  <c r="U60" i="14"/>
  <c r="O53" i="14"/>
  <c r="X143" i="14"/>
  <c r="AL143" i="14" s="1"/>
  <c r="X44" i="14"/>
  <c r="O88" i="14"/>
  <c r="O89" i="14"/>
  <c r="G75" i="14"/>
  <c r="AC75" i="14" s="1"/>
  <c r="G76" i="14"/>
  <c r="AC76" i="14" s="1"/>
  <c r="G73" i="14"/>
  <c r="G74" i="14"/>
  <c r="AC74" i="14" s="1"/>
  <c r="O60" i="14"/>
  <c r="O61" i="14" s="1"/>
  <c r="AB143" i="14"/>
  <c r="Y143" i="14"/>
  <c r="U58" i="14"/>
  <c r="O119" i="14"/>
  <c r="AD103" i="14" l="1"/>
  <c r="G113" i="14"/>
  <c r="AP113" i="14" s="1"/>
  <c r="G112" i="14"/>
  <c r="AP112" i="14" s="1"/>
  <c r="G106" i="14"/>
  <c r="G111" i="14"/>
  <c r="AP111" i="14" s="1"/>
  <c r="G108" i="14"/>
  <c r="AP108" i="14" s="1"/>
  <c r="G109" i="14"/>
  <c r="AP109" i="14" s="1"/>
  <c r="G110" i="14"/>
  <c r="AP110" i="14" s="1"/>
  <c r="G107" i="14"/>
  <c r="AP107" i="14" s="1"/>
  <c r="I89" i="14"/>
  <c r="I88" i="14"/>
  <c r="I75" i="14"/>
  <c r="AD75" i="14" s="1"/>
  <c r="I76" i="14"/>
  <c r="AD76" i="14" s="1"/>
  <c r="I73" i="14"/>
  <c r="I74" i="14"/>
  <c r="AD74" i="14" s="1"/>
  <c r="S58" i="14"/>
  <c r="S89" i="14" s="1"/>
  <c r="AE134" i="14"/>
  <c r="F333" i="1" s="1"/>
  <c r="AE73" i="14"/>
  <c r="K89" i="14"/>
  <c r="K88" i="14"/>
  <c r="K90" i="14" s="1"/>
  <c r="K92" i="14"/>
  <c r="K96" i="14"/>
  <c r="AR96" i="14" s="1"/>
  <c r="K93" i="14"/>
  <c r="AR93" i="14" s="1"/>
  <c r="K97" i="14"/>
  <c r="AR97" i="14" s="1"/>
  <c r="K94" i="14"/>
  <c r="AR94" i="14" s="1"/>
  <c r="K95" i="14"/>
  <c r="AR95" i="14" s="1"/>
  <c r="AE91" i="14"/>
  <c r="AQ127" i="14"/>
  <c r="K135" i="14"/>
  <c r="AE135" i="14" s="1"/>
  <c r="Q119" i="14"/>
  <c r="U103" i="14"/>
  <c r="U106" i="14" s="1"/>
  <c r="O97" i="14"/>
  <c r="AT97" i="14" s="1"/>
  <c r="O94" i="14"/>
  <c r="AT94" i="14" s="1"/>
  <c r="AG91" i="14"/>
  <c r="O95" i="14"/>
  <c r="AT95" i="14" s="1"/>
  <c r="O92" i="14"/>
  <c r="O96" i="14"/>
  <c r="AT96" i="14" s="1"/>
  <c r="O93" i="14"/>
  <c r="AT93" i="14" s="1"/>
  <c r="AB74" i="14"/>
  <c r="U88" i="14"/>
  <c r="U89" i="14"/>
  <c r="E90" i="14"/>
  <c r="AU84" i="14"/>
  <c r="AU81" i="14"/>
  <c r="AU79" i="14"/>
  <c r="AU82" i="14"/>
  <c r="AU83" i="14"/>
  <c r="AU80" i="14"/>
  <c r="I103" i="14"/>
  <c r="E96" i="14"/>
  <c r="E93" i="14"/>
  <c r="E97" i="14"/>
  <c r="E92" i="14"/>
  <c r="E95" i="14"/>
  <c r="AB91" i="14"/>
  <c r="E94" i="14"/>
  <c r="O90" i="14"/>
  <c r="I85" i="14"/>
  <c r="S88" i="14"/>
  <c r="M76" i="14"/>
  <c r="AF76" i="14" s="1"/>
  <c r="M73" i="14"/>
  <c r="M75" i="14"/>
  <c r="AF75" i="14" s="1"/>
  <c r="M74" i="14"/>
  <c r="AF74" i="14" s="1"/>
  <c r="S73" i="14"/>
  <c r="S74" i="14"/>
  <c r="AI74" i="14" s="1"/>
  <c r="S75" i="14"/>
  <c r="AI75" i="14" s="1"/>
  <c r="S76" i="14"/>
  <c r="AI76" i="14" s="1"/>
  <c r="E111" i="14"/>
  <c r="AO111" i="14" s="1"/>
  <c r="E108" i="14"/>
  <c r="AO108" i="14" s="1"/>
  <c r="E112" i="14"/>
  <c r="E110" i="14"/>
  <c r="AO110" i="14" s="1"/>
  <c r="E107" i="14"/>
  <c r="AO107" i="14" s="1"/>
  <c r="E113" i="14"/>
  <c r="AO113" i="14" s="1"/>
  <c r="E106" i="14"/>
  <c r="E109" i="14"/>
  <c r="AO109" i="14" s="1"/>
  <c r="W119" i="14"/>
  <c r="X117" i="14"/>
  <c r="G85" i="14"/>
  <c r="S103" i="14"/>
  <c r="G90" i="14"/>
  <c r="X101" i="14"/>
  <c r="W103" i="14"/>
  <c r="S60" i="14"/>
  <c r="S61" i="14" s="1"/>
  <c r="M122" i="14"/>
  <c r="AS122" i="14" s="1"/>
  <c r="M127" i="14"/>
  <c r="M124" i="14"/>
  <c r="AS124" i="14" s="1"/>
  <c r="M126" i="14"/>
  <c r="AS126" i="14" s="1"/>
  <c r="M123" i="14"/>
  <c r="AS123" i="14" s="1"/>
  <c r="M121" i="14"/>
  <c r="AS121" i="14" s="1"/>
  <c r="M125" i="14"/>
  <c r="AS125" i="14" s="1"/>
  <c r="X118" i="14"/>
  <c r="W126" i="14"/>
  <c r="W123" i="14"/>
  <c r="W121" i="14"/>
  <c r="W124" i="14"/>
  <c r="W122" i="14"/>
  <c r="W127" i="14"/>
  <c r="W125" i="14"/>
  <c r="AP83" i="14"/>
  <c r="AP80" i="14"/>
  <c r="AP81" i="14"/>
  <c r="AP84" i="14"/>
  <c r="AP79" i="14"/>
  <c r="AP82" i="14"/>
  <c r="M111" i="14"/>
  <c r="AS111" i="14" s="1"/>
  <c r="M109" i="14"/>
  <c r="AS109" i="14" s="1"/>
  <c r="M106" i="14"/>
  <c r="M110" i="14"/>
  <c r="AS110" i="14" s="1"/>
  <c r="M107" i="14"/>
  <c r="AS107" i="14" s="1"/>
  <c r="M113" i="14"/>
  <c r="AS113" i="14" s="1"/>
  <c r="M108" i="14"/>
  <c r="AS108" i="14" s="1"/>
  <c r="M112" i="14"/>
  <c r="S119" i="14"/>
  <c r="X102" i="14"/>
  <c r="U107" i="14"/>
  <c r="AW107" i="14" s="1"/>
  <c r="U111" i="14"/>
  <c r="AW111" i="14" s="1"/>
  <c r="U109" i="14"/>
  <c r="AW109" i="14" s="1"/>
  <c r="Q103" i="14"/>
  <c r="M119" i="14"/>
  <c r="AK134" i="14"/>
  <c r="L333" i="1" s="1"/>
  <c r="AK73" i="14"/>
  <c r="W77" i="14"/>
  <c r="O103" i="14"/>
  <c r="K114" i="14"/>
  <c r="K131" i="14" s="1"/>
  <c r="AE131" i="14" s="1"/>
  <c r="AR106" i="14"/>
  <c r="K119" i="14"/>
  <c r="E77" i="14"/>
  <c r="AB73" i="14"/>
  <c r="G96" i="14"/>
  <c r="G93" i="14"/>
  <c r="AP93" i="14" s="1"/>
  <c r="G97" i="14"/>
  <c r="AP97" i="14" s="1"/>
  <c r="G94" i="14"/>
  <c r="AP94" i="14" s="1"/>
  <c r="G92" i="14"/>
  <c r="G95" i="14"/>
  <c r="AP95" i="14" s="1"/>
  <c r="AC91" i="14"/>
  <c r="AR85" i="14"/>
  <c r="X58" i="14"/>
  <c r="AR112" i="14"/>
  <c r="U123" i="14"/>
  <c r="AW123" i="14" s="1"/>
  <c r="U122" i="14"/>
  <c r="AW122" i="14" s="1"/>
  <c r="U124" i="14"/>
  <c r="AW124" i="14" s="1"/>
  <c r="U121" i="14"/>
  <c r="AW121" i="14" s="1"/>
  <c r="U126" i="14"/>
  <c r="AW126" i="14" s="1"/>
  <c r="U125" i="14"/>
  <c r="AW125" i="14" s="1"/>
  <c r="U127" i="14"/>
  <c r="U77" i="14"/>
  <c r="AJ73" i="14"/>
  <c r="AJ134" i="14"/>
  <c r="K333" i="1" s="1"/>
  <c r="AQ83" i="14"/>
  <c r="AQ80" i="14"/>
  <c r="AQ81" i="14"/>
  <c r="AQ84" i="14"/>
  <c r="AQ79" i="14"/>
  <c r="AQ82" i="14"/>
  <c r="M60" i="14"/>
  <c r="M61" i="14" s="1"/>
  <c r="AB76" i="14"/>
  <c r="AL76" i="14" s="1"/>
  <c r="M58" i="14"/>
  <c r="AK91" i="14"/>
  <c r="W95" i="14"/>
  <c r="AX95" i="14" s="1"/>
  <c r="W92" i="14"/>
  <c r="W96" i="14"/>
  <c r="AX96" i="14" s="1"/>
  <c r="W93" i="14"/>
  <c r="AX93" i="14" s="1"/>
  <c r="W97" i="14"/>
  <c r="AX97" i="14" s="1"/>
  <c r="W94" i="14"/>
  <c r="AX94" i="14" s="1"/>
  <c r="E126" i="14"/>
  <c r="AO126" i="14" s="1"/>
  <c r="E121" i="14"/>
  <c r="AO121" i="14" s="1"/>
  <c r="E123" i="14"/>
  <c r="AO123" i="14" s="1"/>
  <c r="E124" i="14"/>
  <c r="AO124" i="14" s="1"/>
  <c r="E125" i="14"/>
  <c r="AO125" i="14" s="1"/>
  <c r="E122" i="14"/>
  <c r="AO122" i="14" s="1"/>
  <c r="E127" i="14"/>
  <c r="W90" i="14"/>
  <c r="G135" i="14"/>
  <c r="AC135" i="14" s="1"/>
  <c r="I96" i="14"/>
  <c r="AQ96" i="14" s="1"/>
  <c r="I93" i="14"/>
  <c r="AQ93" i="14" s="1"/>
  <c r="I97" i="14"/>
  <c r="AQ97" i="14" s="1"/>
  <c r="I94" i="14"/>
  <c r="AQ94" i="14" s="1"/>
  <c r="I95" i="14"/>
  <c r="AQ95" i="14" s="1"/>
  <c r="AD91" i="14"/>
  <c r="I92" i="14"/>
  <c r="Q97" i="14"/>
  <c r="AU97" i="14" s="1"/>
  <c r="Q94" i="14"/>
  <c r="AU94" i="14" s="1"/>
  <c r="AH91" i="14"/>
  <c r="Q95" i="14"/>
  <c r="AU95" i="14" s="1"/>
  <c r="Q92" i="14"/>
  <c r="Q93" i="14"/>
  <c r="AU93" i="14" s="1"/>
  <c r="Q96" i="14"/>
  <c r="AU96" i="14" s="1"/>
  <c r="K126" i="14"/>
  <c r="AR126" i="14" s="1"/>
  <c r="K121" i="14"/>
  <c r="AR121" i="14" s="1"/>
  <c r="K124" i="14"/>
  <c r="AR124" i="14" s="1"/>
  <c r="K123" i="14"/>
  <c r="AR123" i="14" s="1"/>
  <c r="K127" i="14"/>
  <c r="K125" i="14"/>
  <c r="AR125" i="14" s="1"/>
  <c r="K122" i="14"/>
  <c r="AR122" i="14" s="1"/>
  <c r="O84" i="14"/>
  <c r="O81" i="14"/>
  <c r="AG78" i="14"/>
  <c r="AT78" i="14" s="1"/>
  <c r="O82" i="14"/>
  <c r="O79" i="14"/>
  <c r="O80" i="14"/>
  <c r="O83" i="14"/>
  <c r="AJ78" i="14"/>
  <c r="AW78" i="14" s="1"/>
  <c r="U82" i="14"/>
  <c r="U79" i="14"/>
  <c r="U83" i="14"/>
  <c r="U81" i="14"/>
  <c r="U84" i="14"/>
  <c r="U80" i="14"/>
  <c r="S127" i="14"/>
  <c r="S124" i="14"/>
  <c r="AV124" i="14" s="1"/>
  <c r="S121" i="14"/>
  <c r="AV121" i="14" s="1"/>
  <c r="S122" i="14"/>
  <c r="AV122" i="14" s="1"/>
  <c r="S125" i="14"/>
  <c r="AV125" i="14" s="1"/>
  <c r="S126" i="14"/>
  <c r="AV126" i="14" s="1"/>
  <c r="S123" i="14"/>
  <c r="AV123" i="14" s="1"/>
  <c r="U61" i="14"/>
  <c r="AC134" i="14"/>
  <c r="D333" i="1" s="1"/>
  <c r="G77" i="14"/>
  <c r="AC73" i="14"/>
  <c r="Q127" i="14"/>
  <c r="Q122" i="14"/>
  <c r="AU122" i="14" s="1"/>
  <c r="Q125" i="14"/>
  <c r="AU125" i="14" s="1"/>
  <c r="Q126" i="14"/>
  <c r="AU126" i="14" s="1"/>
  <c r="Q123" i="14"/>
  <c r="AU123" i="14" s="1"/>
  <c r="Q124" i="14"/>
  <c r="AU124" i="14" s="1"/>
  <c r="Q121" i="14"/>
  <c r="AU121" i="14" s="1"/>
  <c r="AB75" i="14"/>
  <c r="AL75" i="14" s="1"/>
  <c r="E83" i="14"/>
  <c r="E80" i="14"/>
  <c r="E82" i="14"/>
  <c r="B60" i="14"/>
  <c r="B61" i="14" s="1"/>
  <c r="AB78" i="14"/>
  <c r="AO78" i="14" s="1"/>
  <c r="E81" i="14"/>
  <c r="E84" i="14"/>
  <c r="E79" i="14"/>
  <c r="E134" i="14" s="1"/>
  <c r="AK78" i="14"/>
  <c r="AX78" i="14" s="1"/>
  <c r="W82" i="14"/>
  <c r="W79" i="14"/>
  <c r="W83" i="14"/>
  <c r="W80" i="14"/>
  <c r="W81" i="14"/>
  <c r="W84" i="14"/>
  <c r="Q85" i="14"/>
  <c r="E119" i="14"/>
  <c r="AU127" i="14" l="1"/>
  <c r="U112" i="14"/>
  <c r="I90" i="14"/>
  <c r="U110" i="14"/>
  <c r="AW110" i="14" s="1"/>
  <c r="U108" i="14"/>
  <c r="AW108" i="14" s="1"/>
  <c r="U113" i="14"/>
  <c r="AW113" i="14" s="1"/>
  <c r="AL74" i="14"/>
  <c r="AP106" i="14"/>
  <c r="AP114" i="14" s="1"/>
  <c r="G114" i="14"/>
  <c r="G131" i="14" s="1"/>
  <c r="AC131" i="14" s="1"/>
  <c r="AD134" i="14"/>
  <c r="E333" i="1" s="1"/>
  <c r="I77" i="14"/>
  <c r="AD73" i="14"/>
  <c r="AR92" i="14"/>
  <c r="K98" i="14"/>
  <c r="K144" i="14"/>
  <c r="K145" i="14" s="1"/>
  <c r="M97" i="14"/>
  <c r="AS97" i="14" s="1"/>
  <c r="M94" i="14"/>
  <c r="AS94" i="14" s="1"/>
  <c r="AF91" i="14"/>
  <c r="M95" i="14"/>
  <c r="AS95" i="14" s="1"/>
  <c r="M93" i="14"/>
  <c r="AS93" i="14" s="1"/>
  <c r="M92" i="14"/>
  <c r="M96" i="14"/>
  <c r="AS96" i="14" s="1"/>
  <c r="AB134" i="14"/>
  <c r="S97" i="14"/>
  <c r="AV97" i="14" s="1"/>
  <c r="S94" i="14"/>
  <c r="AV94" i="14" s="1"/>
  <c r="AI91" i="14"/>
  <c r="AL91" i="14" s="1"/>
  <c r="S95" i="14"/>
  <c r="AV95" i="14" s="1"/>
  <c r="S92" i="14"/>
  <c r="S93" i="14"/>
  <c r="AV93" i="14" s="1"/>
  <c r="S96" i="14"/>
  <c r="AV96" i="14" s="1"/>
  <c r="E135" i="14"/>
  <c r="AO96" i="14"/>
  <c r="E137" i="14"/>
  <c r="X121" i="14"/>
  <c r="AX121" i="14"/>
  <c r="AY121" i="14" s="1"/>
  <c r="AX123" i="14"/>
  <c r="X123" i="14"/>
  <c r="AW106" i="14"/>
  <c r="U114" i="14"/>
  <c r="U131" i="14" s="1"/>
  <c r="AJ131" i="14" s="1"/>
  <c r="AQ92" i="14"/>
  <c r="I98" i="14"/>
  <c r="AX126" i="14"/>
  <c r="X126" i="14"/>
  <c r="I107" i="14"/>
  <c r="AQ107" i="14" s="1"/>
  <c r="I111" i="14"/>
  <c r="AQ111" i="14" s="1"/>
  <c r="I110" i="14"/>
  <c r="AQ110" i="14" s="1"/>
  <c r="I113" i="14"/>
  <c r="AQ113" i="14" s="1"/>
  <c r="I108" i="14"/>
  <c r="AQ108" i="14" s="1"/>
  <c r="I112" i="14"/>
  <c r="I109" i="14"/>
  <c r="AQ109" i="14" s="1"/>
  <c r="I106" i="14"/>
  <c r="M77" i="14"/>
  <c r="AF73" i="14"/>
  <c r="AF134" i="14"/>
  <c r="G333" i="1" s="1"/>
  <c r="X124" i="14"/>
  <c r="AX124" i="14"/>
  <c r="AY124" i="14" s="1"/>
  <c r="AR127" i="14"/>
  <c r="M88" i="14"/>
  <c r="M89" i="14"/>
  <c r="AS112" i="14"/>
  <c r="AP85" i="14"/>
  <c r="AV127" i="14"/>
  <c r="AY123" i="14"/>
  <c r="Q112" i="14"/>
  <c r="Q109" i="14"/>
  <c r="Q108" i="14"/>
  <c r="AU108" i="14" s="1"/>
  <c r="Q106" i="14"/>
  <c r="Q110" i="14"/>
  <c r="AU110" i="14" s="1"/>
  <c r="Q113" i="14"/>
  <c r="AU113" i="14" s="1"/>
  <c r="Q107" i="14"/>
  <c r="AU107" i="14" s="1"/>
  <c r="Q111" i="14"/>
  <c r="AU111" i="14" s="1"/>
  <c r="AO94" i="14"/>
  <c r="O98" i="14"/>
  <c r="AT92" i="14"/>
  <c r="AP96" i="14"/>
  <c r="G144" i="14"/>
  <c r="W98" i="14"/>
  <c r="AX92" i="14"/>
  <c r="AO112" i="14"/>
  <c r="E144" i="14"/>
  <c r="E85" i="14"/>
  <c r="G137" i="14"/>
  <c r="K137" i="14"/>
  <c r="AO127" i="14"/>
  <c r="AQ85" i="14"/>
  <c r="AW127" i="14"/>
  <c r="G136" i="14"/>
  <c r="AC136" i="14" s="1"/>
  <c r="AP92" i="14"/>
  <c r="G98" i="14"/>
  <c r="AS127" i="14"/>
  <c r="X119" i="14"/>
  <c r="S113" i="14"/>
  <c r="AV113" i="14" s="1"/>
  <c r="S110" i="14"/>
  <c r="AV110" i="14" s="1"/>
  <c r="S106" i="14"/>
  <c r="S108" i="14"/>
  <c r="AV108" i="14" s="1"/>
  <c r="S107" i="14"/>
  <c r="AV107" i="14" s="1"/>
  <c r="S111" i="14"/>
  <c r="AV111" i="14" s="1"/>
  <c r="S112" i="14"/>
  <c r="S109" i="14"/>
  <c r="AV109" i="14" s="1"/>
  <c r="W85" i="14"/>
  <c r="K136" i="14"/>
  <c r="AE136" i="14" s="1"/>
  <c r="AO84" i="14"/>
  <c r="AO81" i="14"/>
  <c r="AO82" i="14"/>
  <c r="AO83" i="14"/>
  <c r="AO79" i="14"/>
  <c r="AO80" i="14"/>
  <c r="AY126" i="14"/>
  <c r="AR114" i="14"/>
  <c r="AW112" i="14"/>
  <c r="W113" i="14"/>
  <c r="W110" i="14"/>
  <c r="W107" i="14"/>
  <c r="W106" i="14"/>
  <c r="W111" i="14"/>
  <c r="W108" i="14"/>
  <c r="W136" i="14" s="1"/>
  <c r="AK136" i="14" s="1"/>
  <c r="W112" i="14"/>
  <c r="W109" i="14"/>
  <c r="S77" i="14"/>
  <c r="AI73" i="14"/>
  <c r="AI134" i="14"/>
  <c r="J333" i="1" s="1"/>
  <c r="AO95" i="14"/>
  <c r="AU85" i="14"/>
  <c r="AW80" i="14"/>
  <c r="AW79" i="14"/>
  <c r="AW82" i="14"/>
  <c r="AW84" i="14"/>
  <c r="AW83" i="14"/>
  <c r="AW81" i="14"/>
  <c r="AO93" i="14"/>
  <c r="M84" i="14"/>
  <c r="M81" i="14"/>
  <c r="AF78" i="14"/>
  <c r="AS78" i="14" s="1"/>
  <c r="M80" i="14"/>
  <c r="M135" i="14" s="1"/>
  <c r="AF135" i="14" s="1"/>
  <c r="M83" i="14"/>
  <c r="M79" i="14"/>
  <c r="M82" i="14"/>
  <c r="O85" i="14"/>
  <c r="X73" i="14"/>
  <c r="AJ91" i="14"/>
  <c r="U95" i="14"/>
  <c r="AW95" i="14" s="1"/>
  <c r="U92" i="14"/>
  <c r="U97" i="14"/>
  <c r="AW97" i="14" s="1"/>
  <c r="U93" i="14"/>
  <c r="AW93" i="14" s="1"/>
  <c r="U96" i="14"/>
  <c r="AW96" i="14" s="1"/>
  <c r="U94" i="14"/>
  <c r="AW94" i="14" s="1"/>
  <c r="U85" i="14"/>
  <c r="X103" i="14"/>
  <c r="E136" i="14"/>
  <c r="AO92" i="14"/>
  <c r="E98" i="14"/>
  <c r="X122" i="14"/>
  <c r="AX122" i="14"/>
  <c r="AY122" i="14" s="1"/>
  <c r="S84" i="14"/>
  <c r="S81" i="14"/>
  <c r="AI78" i="14"/>
  <c r="AV78" i="14" s="1"/>
  <c r="S82" i="14"/>
  <c r="S79" i="14"/>
  <c r="S83" i="14"/>
  <c r="S80" i="14"/>
  <c r="S90" i="14"/>
  <c r="AX82" i="14"/>
  <c r="AX79" i="14"/>
  <c r="AX83" i="14"/>
  <c r="AX80" i="14"/>
  <c r="AX84" i="14"/>
  <c r="AX81" i="14"/>
  <c r="AT84" i="14"/>
  <c r="AT81" i="14"/>
  <c r="AT82" i="14"/>
  <c r="AT79" i="14"/>
  <c r="AT80" i="14"/>
  <c r="AT83" i="14"/>
  <c r="U135" i="14"/>
  <c r="AJ135" i="14" s="1"/>
  <c r="X60" i="14"/>
  <c r="Q136" i="14"/>
  <c r="AH136" i="14" s="1"/>
  <c r="AU92" i="14"/>
  <c r="Q98" i="14"/>
  <c r="O111" i="14"/>
  <c r="AT111" i="14" s="1"/>
  <c r="O106" i="14"/>
  <c r="O113" i="14"/>
  <c r="AT113" i="14" s="1"/>
  <c r="O110" i="14"/>
  <c r="AT110" i="14" s="1"/>
  <c r="O107" i="14"/>
  <c r="AT107" i="14" s="1"/>
  <c r="O108" i="14"/>
  <c r="AT108" i="14" s="1"/>
  <c r="O112" i="14"/>
  <c r="O109" i="14"/>
  <c r="AT109" i="14" s="1"/>
  <c r="M114" i="14"/>
  <c r="M131" i="14" s="1"/>
  <c r="AF131" i="14" s="1"/>
  <c r="AS106" i="14"/>
  <c r="X125" i="14"/>
  <c r="AX125" i="14"/>
  <c r="AY125" i="14" s="1"/>
  <c r="E114" i="14"/>
  <c r="AO106" i="14"/>
  <c r="AO97" i="14"/>
  <c r="U90" i="14"/>
  <c r="AE144" i="14" l="1"/>
  <c r="AY96" i="14"/>
  <c r="AS114" i="14"/>
  <c r="AR98" i="14"/>
  <c r="AE132" i="14"/>
  <c r="F331" i="1" s="1"/>
  <c r="AY95" i="14"/>
  <c r="O136" i="14"/>
  <c r="AG136" i="14" s="1"/>
  <c r="AY93" i="14"/>
  <c r="U144" i="14"/>
  <c r="AL73" i="14"/>
  <c r="U137" i="14"/>
  <c r="S135" i="14"/>
  <c r="AI135" i="14" s="1"/>
  <c r="AY111" i="14"/>
  <c r="X111" i="14"/>
  <c r="AX111" i="14"/>
  <c r="AW92" i="14"/>
  <c r="U136" i="14"/>
  <c r="AJ136" i="14" s="1"/>
  <c r="U98" i="14"/>
  <c r="AP98" i="14"/>
  <c r="AB136" i="14"/>
  <c r="AY94" i="14"/>
  <c r="X113" i="14"/>
  <c r="AX113" i="14"/>
  <c r="AY113" i="14" s="1"/>
  <c r="K146" i="14"/>
  <c r="AE146" i="14" s="1"/>
  <c r="AE145" i="14"/>
  <c r="AO114" i="14"/>
  <c r="Q144" i="14"/>
  <c r="AU112" i="14"/>
  <c r="AT85" i="14"/>
  <c r="AS79" i="14"/>
  <c r="AS82" i="14"/>
  <c r="AS80" i="14"/>
  <c r="AS83" i="14"/>
  <c r="AS81" i="14"/>
  <c r="AY81" i="14" s="1"/>
  <c r="AS84" i="14"/>
  <c r="AY84" i="14" s="1"/>
  <c r="AQ112" i="14"/>
  <c r="I144" i="14"/>
  <c r="S85" i="14"/>
  <c r="S114" i="14"/>
  <c r="S131" i="14" s="1"/>
  <c r="AV106" i="14"/>
  <c r="AV114" i="14" s="1"/>
  <c r="W135" i="14"/>
  <c r="AK135" i="14" s="1"/>
  <c r="S137" i="14"/>
  <c r="AY78" i="14"/>
  <c r="I136" i="14"/>
  <c r="AD136" i="14" s="1"/>
  <c r="AG132" i="14"/>
  <c r="H331" i="1" s="1"/>
  <c r="AT98" i="14"/>
  <c r="X134" i="14"/>
  <c r="AV79" i="14"/>
  <c r="AV82" i="14"/>
  <c r="AY82" i="14" s="1"/>
  <c r="AV80" i="14"/>
  <c r="AY80" i="14" s="1"/>
  <c r="AV83" i="14"/>
  <c r="AV81" i="14"/>
  <c r="AV84" i="14"/>
  <c r="AJ144" i="14"/>
  <c r="U145" i="14"/>
  <c r="AY127" i="14"/>
  <c r="AX127" i="14"/>
  <c r="M136" i="14"/>
  <c r="AF136" i="14" s="1"/>
  <c r="M98" i="14"/>
  <c r="AS92" i="14"/>
  <c r="AY92" i="14" s="1"/>
  <c r="O114" i="14"/>
  <c r="O131" i="14" s="1"/>
  <c r="AT106" i="14"/>
  <c r="AO85" i="14"/>
  <c r="E131" i="14"/>
  <c r="AY83" i="14"/>
  <c r="AH132" i="14"/>
  <c r="I331" i="1" s="1"/>
  <c r="AU98" i="14"/>
  <c r="X107" i="14"/>
  <c r="AX107" i="14"/>
  <c r="AY107" i="14" s="1"/>
  <c r="AB144" i="14"/>
  <c r="E145" i="14"/>
  <c r="O144" i="14"/>
  <c r="AT112" i="14"/>
  <c r="AK132" i="14"/>
  <c r="L331" i="1" s="1"/>
  <c r="AX98" i="14"/>
  <c r="I137" i="14"/>
  <c r="AW114" i="14"/>
  <c r="X127" i="14"/>
  <c r="AB135" i="14"/>
  <c r="O135" i="14"/>
  <c r="AG135" i="14" s="1"/>
  <c r="X110" i="14"/>
  <c r="AX110" i="14"/>
  <c r="AY110" i="14" s="1"/>
  <c r="O137" i="14"/>
  <c r="AE137" i="14"/>
  <c r="M144" i="14"/>
  <c r="AB137" i="14"/>
  <c r="AX106" i="14"/>
  <c r="W114" i="14"/>
  <c r="W131" i="14" s="1"/>
  <c r="AL78" i="14"/>
  <c r="X61" i="14"/>
  <c r="AX85" i="14"/>
  <c r="AX109" i="14"/>
  <c r="X109" i="14"/>
  <c r="AC137" i="14"/>
  <c r="Q114" i="14"/>
  <c r="Q131" i="14" s="1"/>
  <c r="AU106" i="14"/>
  <c r="Q135" i="14"/>
  <c r="AH135" i="14" s="1"/>
  <c r="AY97" i="14"/>
  <c r="M85" i="14"/>
  <c r="AW85" i="14"/>
  <c r="W144" i="14"/>
  <c r="AX112" i="14"/>
  <c r="X112" i="14"/>
  <c r="S144" i="14"/>
  <c r="AV112" i="14"/>
  <c r="AC144" i="14"/>
  <c r="G145" i="14"/>
  <c r="M90" i="14"/>
  <c r="M137" i="14" s="1"/>
  <c r="W137" i="14"/>
  <c r="S136" i="14"/>
  <c r="AI136" i="14" s="1"/>
  <c r="S98" i="14"/>
  <c r="AV92" i="14"/>
  <c r="AD132" i="14"/>
  <c r="E331" i="1" s="1"/>
  <c r="AQ98" i="14"/>
  <c r="AB132" i="14"/>
  <c r="C331" i="1" s="1"/>
  <c r="AO98" i="14"/>
  <c r="X108" i="14"/>
  <c r="AX108" i="14"/>
  <c r="AY108" i="14" s="1"/>
  <c r="AU109" i="14"/>
  <c r="AY109" i="14" s="1"/>
  <c r="Q137" i="14"/>
  <c r="I114" i="14"/>
  <c r="I131" i="14" s="1"/>
  <c r="AQ106" i="14"/>
  <c r="AQ114" i="14" s="1"/>
  <c r="I135" i="14"/>
  <c r="AD135" i="14" s="1"/>
  <c r="AY112" i="14" l="1"/>
  <c r="AJ137" i="14"/>
  <c r="AF137" i="14"/>
  <c r="X137" i="14"/>
  <c r="AK144" i="14"/>
  <c r="W145" i="14"/>
  <c r="AK145" i="14" s="1"/>
  <c r="AD144" i="14"/>
  <c r="I145" i="14"/>
  <c r="AY106" i="14"/>
  <c r="AH144" i="14"/>
  <c r="Q145" i="14"/>
  <c r="AF144" i="14"/>
  <c r="M145" i="14"/>
  <c r="AI132" i="14"/>
  <c r="J331" i="1" s="1"/>
  <c r="AV98" i="14"/>
  <c r="AL132" i="14"/>
  <c r="M331" i="1" s="1"/>
  <c r="AK137" i="14"/>
  <c r="AC145" i="14"/>
  <c r="G146" i="14"/>
  <c r="AC146" i="14" s="1"/>
  <c r="AC132" i="14"/>
  <c r="D331" i="1" s="1"/>
  <c r="AV85" i="14"/>
  <c r="AL134" i="14"/>
  <c r="M333" i="1" s="1"/>
  <c r="U146" i="14"/>
  <c r="AJ145" i="14"/>
  <c r="AG131" i="14"/>
  <c r="AS98" i="14"/>
  <c r="X136" i="14"/>
  <c r="AL136" i="14" s="1"/>
  <c r="AB131" i="14"/>
  <c r="AU114" i="14"/>
  <c r="Y107" i="14"/>
  <c r="Z107" i="14" s="1"/>
  <c r="X114" i="14"/>
  <c r="Z114" i="14"/>
  <c r="AW98" i="14"/>
  <c r="X135" i="14"/>
  <c r="AL135" i="14" s="1"/>
  <c r="AD131" i="14"/>
  <c r="AI144" i="14"/>
  <c r="S145" i="14"/>
  <c r="AH131" i="14"/>
  <c r="AK131" i="14"/>
  <c r="AG137" i="14"/>
  <c r="AY79" i="14"/>
  <c r="AI131" i="14"/>
  <c r="AD137" i="14"/>
  <c r="X144" i="14"/>
  <c r="AX114" i="14"/>
  <c r="AB145" i="14"/>
  <c r="E146" i="14"/>
  <c r="AB146" i="14" s="1"/>
  <c r="AH137" i="14"/>
  <c r="AG144" i="14"/>
  <c r="O145" i="14"/>
  <c r="AT114" i="14"/>
  <c r="AI137" i="14"/>
  <c r="AS85" i="14"/>
  <c r="AY85" i="14" s="1"/>
  <c r="AY98" i="14" l="1"/>
  <c r="M146" i="14"/>
  <c r="AF146" i="14" s="1"/>
  <c r="AF145" i="14"/>
  <c r="AN135" i="14"/>
  <c r="AM135" i="14"/>
  <c r="I146" i="14"/>
  <c r="AD146" i="14" s="1"/>
  <c r="AD145" i="14"/>
  <c r="S146" i="14"/>
  <c r="AI146" i="14" s="1"/>
  <c r="AI145" i="14"/>
  <c r="O146" i="14"/>
  <c r="AG146" i="14" s="1"/>
  <c r="AG145" i="14"/>
  <c r="Z137" i="14"/>
  <c r="AL137" i="14"/>
  <c r="X131" i="14"/>
  <c r="Y114" i="14"/>
  <c r="Y135" i="14"/>
  <c r="Q146" i="14"/>
  <c r="AH146" i="14" s="1"/>
  <c r="AH145" i="14"/>
  <c r="AL144" i="14"/>
  <c r="M343" i="1" s="1"/>
  <c r="X145" i="14"/>
  <c r="AF132" i="14"/>
  <c r="G331" i="1" s="1"/>
  <c r="AJ132" i="14"/>
  <c r="K331" i="1" s="1"/>
  <c r="BA114" i="14"/>
  <c r="AY114" i="14"/>
  <c r="X146" i="14" l="1"/>
  <c r="AL146" i="14" s="1"/>
  <c r="M345" i="1" s="1"/>
  <c r="AL145" i="14"/>
  <c r="M344" i="1" s="1"/>
  <c r="AL131" i="14"/>
  <c r="AN145" i="14" l="1"/>
  <c r="AM145" i="14"/>
  <c r="AM147" i="14" l="1"/>
  <c r="N346" i="1" s="1"/>
  <c r="N344" i="1"/>
  <c r="AN147" i="14"/>
  <c r="O346" i="1" s="1"/>
  <c r="O344" i="1"/>
  <c r="AO147" i="14"/>
  <c r="P346" i="1" s="1"/>
  <c r="AK146" i="13" l="1"/>
  <c r="AJ146" i="13"/>
  <c r="X140" i="13"/>
  <c r="V127" i="13"/>
  <c r="T127" i="13"/>
  <c r="R127" i="13"/>
  <c r="P127" i="13"/>
  <c r="N127" i="13"/>
  <c r="L127" i="13"/>
  <c r="J127" i="13"/>
  <c r="H127" i="13"/>
  <c r="F127" i="13"/>
  <c r="D127" i="13"/>
  <c r="AK126" i="13"/>
  <c r="AJ126" i="13"/>
  <c r="AI126" i="13"/>
  <c r="AH126" i="13"/>
  <c r="AG126" i="13"/>
  <c r="AF126" i="13"/>
  <c r="AE126" i="13"/>
  <c r="AD126" i="13"/>
  <c r="AC126" i="13"/>
  <c r="AB126" i="13"/>
  <c r="AK125" i="13"/>
  <c r="AJ125" i="13"/>
  <c r="AI125" i="13"/>
  <c r="AH125" i="13"/>
  <c r="AG125" i="13"/>
  <c r="AF125" i="13"/>
  <c r="AE125" i="13"/>
  <c r="AD125" i="13"/>
  <c r="AC125" i="13"/>
  <c r="AB125" i="13"/>
  <c r="AK124" i="13"/>
  <c r="AJ124" i="13"/>
  <c r="AI124" i="13"/>
  <c r="AH124" i="13"/>
  <c r="AG124" i="13"/>
  <c r="AF124" i="13"/>
  <c r="AE124" i="13"/>
  <c r="AD124" i="13"/>
  <c r="AC124" i="13"/>
  <c r="AB124" i="13"/>
  <c r="AK123" i="13"/>
  <c r="AJ123" i="13"/>
  <c r="AI123" i="13"/>
  <c r="AH123" i="13"/>
  <c r="AG123" i="13"/>
  <c r="AF123" i="13"/>
  <c r="AE123" i="13"/>
  <c r="AD123" i="13"/>
  <c r="AC123" i="13"/>
  <c r="AB123" i="13"/>
  <c r="AK122" i="13"/>
  <c r="AJ122" i="13"/>
  <c r="AI122" i="13"/>
  <c r="AH122" i="13"/>
  <c r="AG122" i="13"/>
  <c r="AF122" i="13"/>
  <c r="AE122" i="13"/>
  <c r="AD122" i="13"/>
  <c r="AC122" i="13"/>
  <c r="AB122" i="13"/>
  <c r="AK121" i="13"/>
  <c r="AJ121" i="13"/>
  <c r="AI121" i="13"/>
  <c r="AH121" i="13"/>
  <c r="AG121" i="13"/>
  <c r="AF121" i="13"/>
  <c r="AE121" i="13"/>
  <c r="AD121" i="13"/>
  <c r="AC121" i="13"/>
  <c r="AB121" i="13"/>
  <c r="V119" i="13"/>
  <c r="T119" i="13"/>
  <c r="R119" i="13"/>
  <c r="P119" i="13"/>
  <c r="N119" i="13"/>
  <c r="L119" i="13"/>
  <c r="J119" i="13"/>
  <c r="H119" i="13"/>
  <c r="F119" i="13"/>
  <c r="D119" i="13"/>
  <c r="V114" i="13"/>
  <c r="T114" i="13"/>
  <c r="R114" i="13"/>
  <c r="P114" i="13"/>
  <c r="N114" i="13"/>
  <c r="L114" i="13"/>
  <c r="J114" i="13"/>
  <c r="H114" i="13"/>
  <c r="F114" i="13"/>
  <c r="D114" i="13"/>
  <c r="AK113" i="13"/>
  <c r="AJ113" i="13"/>
  <c r="AI113" i="13"/>
  <c r="AH113" i="13"/>
  <c r="AG113" i="13"/>
  <c r="AF113" i="13"/>
  <c r="AE113" i="13"/>
  <c r="AC113" i="13"/>
  <c r="AB113" i="13"/>
  <c r="AK112" i="13"/>
  <c r="AJ112" i="13"/>
  <c r="AI112" i="13"/>
  <c r="AH112" i="13"/>
  <c r="AG112" i="13"/>
  <c r="AF112" i="13"/>
  <c r="AE112" i="13"/>
  <c r="AC112" i="13"/>
  <c r="AB112" i="13"/>
  <c r="AK111" i="13"/>
  <c r="AJ111" i="13"/>
  <c r="AI111" i="13"/>
  <c r="AH111" i="13"/>
  <c r="AG111" i="13"/>
  <c r="AF111" i="13"/>
  <c r="AE111" i="13"/>
  <c r="AD111" i="13"/>
  <c r="AC111" i="13"/>
  <c r="AB111" i="13"/>
  <c r="AK110" i="13"/>
  <c r="AJ110" i="13"/>
  <c r="AI110" i="13"/>
  <c r="AH110" i="13"/>
  <c r="AG110" i="13"/>
  <c r="AF110" i="13"/>
  <c r="AE110" i="13"/>
  <c r="AD110" i="13"/>
  <c r="AC110" i="13"/>
  <c r="AB110" i="13"/>
  <c r="AK109" i="13"/>
  <c r="AJ109" i="13"/>
  <c r="AI109" i="13"/>
  <c r="AH109" i="13"/>
  <c r="AG109" i="13"/>
  <c r="AF109" i="13"/>
  <c r="AE109" i="13"/>
  <c r="AD109" i="13"/>
  <c r="AC109" i="13"/>
  <c r="AB109" i="13"/>
  <c r="AK108" i="13"/>
  <c r="AJ108" i="13"/>
  <c r="AI108" i="13"/>
  <c r="AH108" i="13"/>
  <c r="AG108" i="13"/>
  <c r="AF108" i="13"/>
  <c r="AE108" i="13"/>
  <c r="AD108" i="13"/>
  <c r="AC108" i="13"/>
  <c r="AB108" i="13"/>
  <c r="AK107" i="13"/>
  <c r="AJ107" i="13"/>
  <c r="AI107" i="13"/>
  <c r="AH107" i="13"/>
  <c r="AG107" i="13"/>
  <c r="AF107" i="13"/>
  <c r="AE107" i="13"/>
  <c r="AD107" i="13"/>
  <c r="AC107" i="13"/>
  <c r="AB107" i="13"/>
  <c r="AK106" i="13"/>
  <c r="AJ106" i="13"/>
  <c r="AI106" i="13"/>
  <c r="AH106" i="13"/>
  <c r="AG106" i="13"/>
  <c r="AF106" i="13"/>
  <c r="AE106" i="13"/>
  <c r="AD106" i="13"/>
  <c r="AC106" i="13"/>
  <c r="AB106" i="13"/>
  <c r="V103" i="13"/>
  <c r="AK103" i="13" s="1"/>
  <c r="T103" i="13"/>
  <c r="AJ103" i="13" s="1"/>
  <c r="R103" i="13"/>
  <c r="AI103" i="13" s="1"/>
  <c r="P103" i="13"/>
  <c r="AH103" i="13" s="1"/>
  <c r="N103" i="13"/>
  <c r="AG103" i="13" s="1"/>
  <c r="L103" i="13"/>
  <c r="AF103" i="13" s="1"/>
  <c r="J103" i="13"/>
  <c r="H103" i="13"/>
  <c r="AE103" i="13" s="1"/>
  <c r="F103" i="13"/>
  <c r="AC103" i="13" s="1"/>
  <c r="D103" i="13"/>
  <c r="AB103" i="13" s="1"/>
  <c r="AK102" i="13"/>
  <c r="AJ102" i="13"/>
  <c r="AI102" i="13"/>
  <c r="AH102" i="13"/>
  <c r="AG102" i="13"/>
  <c r="AF102" i="13"/>
  <c r="AE102" i="13"/>
  <c r="AD102" i="13"/>
  <c r="AC102" i="13"/>
  <c r="AB102" i="13"/>
  <c r="AK101" i="13"/>
  <c r="AJ101" i="13"/>
  <c r="AI101" i="13"/>
  <c r="AH101" i="13"/>
  <c r="AG101" i="13"/>
  <c r="AF101" i="13"/>
  <c r="AE101" i="13"/>
  <c r="AD101" i="13"/>
  <c r="AC101" i="13"/>
  <c r="AB101" i="13"/>
  <c r="AK98" i="13"/>
  <c r="V98" i="13"/>
  <c r="T98" i="13"/>
  <c r="AJ98" i="13" s="1"/>
  <c r="R98" i="13"/>
  <c r="AI98" i="13" s="1"/>
  <c r="P98" i="13"/>
  <c r="AH98" i="13" s="1"/>
  <c r="N98" i="13"/>
  <c r="AG98" i="13" s="1"/>
  <c r="L98" i="13"/>
  <c r="AF98" i="13" s="1"/>
  <c r="J98" i="13"/>
  <c r="H98" i="13"/>
  <c r="AE98" i="13" s="1"/>
  <c r="F98" i="13"/>
  <c r="AC98" i="13" s="1"/>
  <c r="D98" i="13"/>
  <c r="AB98" i="13" s="1"/>
  <c r="AK97" i="13"/>
  <c r="AJ97" i="13"/>
  <c r="AI97" i="13"/>
  <c r="AH97" i="13"/>
  <c r="AG97" i="13"/>
  <c r="AF97" i="13"/>
  <c r="AE97" i="13"/>
  <c r="AD97" i="13"/>
  <c r="AC97" i="13"/>
  <c r="AB97" i="13"/>
  <c r="AK96" i="13"/>
  <c r="AJ96" i="13"/>
  <c r="AI96" i="13"/>
  <c r="AH96" i="13"/>
  <c r="AG96" i="13"/>
  <c r="AF96" i="13"/>
  <c r="AE96" i="13"/>
  <c r="AD96" i="13"/>
  <c r="AC96" i="13"/>
  <c r="AB96" i="13"/>
  <c r="AK95" i="13"/>
  <c r="AJ95" i="13"/>
  <c r="AI95" i="13"/>
  <c r="AH95" i="13"/>
  <c r="AG95" i="13"/>
  <c r="AF95" i="13"/>
  <c r="AE95" i="13"/>
  <c r="AD95" i="13"/>
  <c r="AC95" i="13"/>
  <c r="AB95" i="13"/>
  <c r="AK94" i="13"/>
  <c r="AJ94" i="13"/>
  <c r="AI94" i="13"/>
  <c r="AH94" i="13"/>
  <c r="AG94" i="13"/>
  <c r="AF94" i="13"/>
  <c r="AE94" i="13"/>
  <c r="AD94" i="13"/>
  <c r="AC94" i="13"/>
  <c r="AB94" i="13"/>
  <c r="AK93" i="13"/>
  <c r="AJ93" i="13"/>
  <c r="AI93" i="13"/>
  <c r="AH93" i="13"/>
  <c r="AG93" i="13"/>
  <c r="AF93" i="13"/>
  <c r="AE93" i="13"/>
  <c r="AD93" i="13"/>
  <c r="AC93" i="13"/>
  <c r="AB93" i="13"/>
  <c r="AK92" i="13"/>
  <c r="AJ92" i="13"/>
  <c r="AI92" i="13"/>
  <c r="AH92" i="13"/>
  <c r="AG92" i="13"/>
  <c r="AF92" i="13"/>
  <c r="AE92" i="13"/>
  <c r="AD92" i="13"/>
  <c r="AC92" i="13"/>
  <c r="AB92" i="13"/>
  <c r="V90" i="13"/>
  <c r="T90" i="13"/>
  <c r="R90" i="13"/>
  <c r="P90" i="13"/>
  <c r="N90" i="13"/>
  <c r="L90" i="13"/>
  <c r="J90" i="13"/>
  <c r="H90" i="13"/>
  <c r="F90" i="13"/>
  <c r="D90" i="13"/>
  <c r="V85" i="13"/>
  <c r="T85" i="13"/>
  <c r="R85" i="13"/>
  <c r="P85" i="13"/>
  <c r="N85" i="13"/>
  <c r="L85" i="13"/>
  <c r="J85" i="13"/>
  <c r="H85" i="13"/>
  <c r="F85" i="13"/>
  <c r="D85" i="13"/>
  <c r="AK84" i="13"/>
  <c r="AJ84" i="13"/>
  <c r="AI84" i="13"/>
  <c r="AH84" i="13"/>
  <c r="AG84" i="13"/>
  <c r="AF84" i="13"/>
  <c r="AE84" i="13"/>
  <c r="AD84" i="13"/>
  <c r="AC84" i="13"/>
  <c r="AB84" i="13"/>
  <c r="AK83" i="13"/>
  <c r="AJ83" i="13"/>
  <c r="AI83" i="13"/>
  <c r="AH83" i="13"/>
  <c r="AG83" i="13"/>
  <c r="AF83" i="13"/>
  <c r="AE83" i="13"/>
  <c r="AD83" i="13"/>
  <c r="AC83" i="13"/>
  <c r="AB83" i="13"/>
  <c r="AK82" i="13"/>
  <c r="AJ82" i="13"/>
  <c r="AI82" i="13"/>
  <c r="AH82" i="13"/>
  <c r="AG82" i="13"/>
  <c r="AF82" i="13"/>
  <c r="AE82" i="13"/>
  <c r="AD82" i="13"/>
  <c r="AC82" i="13"/>
  <c r="AB82" i="13"/>
  <c r="AK81" i="13"/>
  <c r="AJ81" i="13"/>
  <c r="AI81" i="13"/>
  <c r="AH81" i="13"/>
  <c r="AG81" i="13"/>
  <c r="AF81" i="13"/>
  <c r="AE81" i="13"/>
  <c r="AD81" i="13"/>
  <c r="AC81" i="13"/>
  <c r="AB81" i="13"/>
  <c r="AK80" i="13"/>
  <c r="AJ80" i="13"/>
  <c r="AI80" i="13"/>
  <c r="AH80" i="13"/>
  <c r="AG80" i="13"/>
  <c r="AF80" i="13"/>
  <c r="AE80" i="13"/>
  <c r="AD80" i="13"/>
  <c r="AC80" i="13"/>
  <c r="AB80" i="13"/>
  <c r="AK79" i="13"/>
  <c r="AJ79" i="13"/>
  <c r="AI79" i="13"/>
  <c r="AH79" i="13"/>
  <c r="AG79" i="13"/>
  <c r="AF79" i="13"/>
  <c r="AE79" i="13"/>
  <c r="AD79" i="13"/>
  <c r="AD85" i="13" s="1"/>
  <c r="AC79" i="13"/>
  <c r="AB79" i="13"/>
  <c r="V77" i="13"/>
  <c r="T77" i="13"/>
  <c r="R77" i="13"/>
  <c r="P77" i="13"/>
  <c r="N77" i="13"/>
  <c r="L77" i="13"/>
  <c r="J77" i="13"/>
  <c r="H77" i="13"/>
  <c r="F77" i="13"/>
  <c r="D77" i="13"/>
  <c r="S63" i="13"/>
  <c r="S56" i="13"/>
  <c r="Q56" i="13"/>
  <c r="Q59" i="13" s="1"/>
  <c r="M56" i="13"/>
  <c r="W52" i="13"/>
  <c r="AK52" i="13" s="1"/>
  <c r="U52" i="13"/>
  <c r="AJ52" i="13" s="1"/>
  <c r="S52" i="13"/>
  <c r="AI52" i="13" s="1"/>
  <c r="Q52" i="13"/>
  <c r="AH52" i="13" s="1"/>
  <c r="O52" i="13"/>
  <c r="AG52" i="13" s="1"/>
  <c r="M52" i="13"/>
  <c r="AF52" i="13" s="1"/>
  <c r="K52" i="13"/>
  <c r="AE52" i="13" s="1"/>
  <c r="I52" i="13"/>
  <c r="AD52" i="13" s="1"/>
  <c r="G52" i="13"/>
  <c r="AC52" i="13" s="1"/>
  <c r="E52" i="13"/>
  <c r="AB52" i="13" s="1"/>
  <c r="AH51" i="13"/>
  <c r="AG51" i="13"/>
  <c r="W51" i="13"/>
  <c r="U51" i="13"/>
  <c r="AJ51" i="13" s="1"/>
  <c r="S51" i="13"/>
  <c r="AI51" i="13" s="1"/>
  <c r="Q51" i="13"/>
  <c r="O51" i="13"/>
  <c r="M51" i="13"/>
  <c r="AF51" i="13" s="1"/>
  <c r="K51" i="13"/>
  <c r="AE51" i="13" s="1"/>
  <c r="I51" i="13"/>
  <c r="AD51" i="13" s="1"/>
  <c r="G51" i="13"/>
  <c r="AC51" i="13" s="1"/>
  <c r="E51" i="13"/>
  <c r="AB51" i="13" s="1"/>
  <c r="AK50" i="13"/>
  <c r="AH50" i="13"/>
  <c r="W50" i="13"/>
  <c r="U50" i="13"/>
  <c r="AJ50" i="13" s="1"/>
  <c r="S50" i="13"/>
  <c r="AI50" i="13" s="1"/>
  <c r="Q50" i="13"/>
  <c r="O50" i="13"/>
  <c r="AG50" i="13" s="1"/>
  <c r="M50" i="13"/>
  <c r="AF50" i="13" s="1"/>
  <c r="K50" i="13"/>
  <c r="AE50" i="13" s="1"/>
  <c r="I50" i="13"/>
  <c r="AD50" i="13" s="1"/>
  <c r="G50" i="13"/>
  <c r="AC50" i="13" s="1"/>
  <c r="E50" i="13"/>
  <c r="AB50" i="13" s="1"/>
  <c r="AC49" i="13"/>
  <c r="AB49" i="13"/>
  <c r="W49" i="13"/>
  <c r="AK49" i="13" s="1"/>
  <c r="U49" i="13"/>
  <c r="AJ49" i="13" s="1"/>
  <c r="S49" i="13"/>
  <c r="AI49" i="13" s="1"/>
  <c r="Q49" i="13"/>
  <c r="AH49" i="13" s="1"/>
  <c r="O49" i="13"/>
  <c r="AG49" i="13" s="1"/>
  <c r="M49" i="13"/>
  <c r="AF49" i="13" s="1"/>
  <c r="K49" i="13"/>
  <c r="AE49" i="13" s="1"/>
  <c r="I49" i="13"/>
  <c r="AD49" i="13" s="1"/>
  <c r="G49" i="13"/>
  <c r="E49" i="13"/>
  <c r="AK48" i="13"/>
  <c r="W48" i="13"/>
  <c r="U48" i="13"/>
  <c r="AJ48" i="13" s="1"/>
  <c r="S48" i="13"/>
  <c r="AI48" i="13" s="1"/>
  <c r="Q48" i="13"/>
  <c r="AH48" i="13" s="1"/>
  <c r="O48" i="13"/>
  <c r="AG48" i="13" s="1"/>
  <c r="M48" i="13"/>
  <c r="AF48" i="13" s="1"/>
  <c r="K48" i="13"/>
  <c r="AE48" i="13" s="1"/>
  <c r="I48" i="13"/>
  <c r="AD48" i="13" s="1"/>
  <c r="G48" i="13"/>
  <c r="AC48" i="13" s="1"/>
  <c r="E48" i="13"/>
  <c r="AB48" i="13" s="1"/>
  <c r="AK47" i="13"/>
  <c r="X47" i="13"/>
  <c r="W47" i="13"/>
  <c r="U47" i="13"/>
  <c r="S47" i="13"/>
  <c r="S57" i="13" s="1"/>
  <c r="S76" i="13" s="1"/>
  <c r="AI76" i="13" s="1"/>
  <c r="Q47" i="13"/>
  <c r="O47" i="13"/>
  <c r="M47" i="13"/>
  <c r="K47" i="13"/>
  <c r="AE47" i="13" s="1"/>
  <c r="I47" i="13"/>
  <c r="AD47" i="13" s="1"/>
  <c r="G47" i="13"/>
  <c r="AC47" i="13" s="1"/>
  <c r="E47" i="13"/>
  <c r="W46" i="13"/>
  <c r="U46" i="13"/>
  <c r="AJ46" i="13" s="1"/>
  <c r="S46" i="13"/>
  <c r="Q46" i="13"/>
  <c r="AH46" i="13" s="1"/>
  <c r="O46" i="13"/>
  <c r="AG46" i="13" s="1"/>
  <c r="M46" i="13"/>
  <c r="AF46" i="13" s="1"/>
  <c r="K46" i="13"/>
  <c r="AE46" i="13" s="1"/>
  <c r="I46" i="13"/>
  <c r="AD46" i="13" s="1"/>
  <c r="G46" i="13"/>
  <c r="AC46" i="13" s="1"/>
  <c r="E46" i="13"/>
  <c r="AB46" i="13" s="1"/>
  <c r="AD45" i="13"/>
  <c r="W45" i="13"/>
  <c r="X45" i="13" s="1"/>
  <c r="U45" i="13"/>
  <c r="AJ45" i="13" s="1"/>
  <c r="S45" i="13"/>
  <c r="AI45" i="13" s="1"/>
  <c r="Q45" i="13"/>
  <c r="AH45" i="13" s="1"/>
  <c r="O45" i="13"/>
  <c r="AG45" i="13" s="1"/>
  <c r="M45" i="13"/>
  <c r="AF45" i="13" s="1"/>
  <c r="K45" i="13"/>
  <c r="AE45" i="13" s="1"/>
  <c r="I45" i="13"/>
  <c r="G45" i="13"/>
  <c r="AC45" i="13" s="1"/>
  <c r="E45" i="13"/>
  <c r="AB45" i="13" s="1"/>
  <c r="W43" i="13"/>
  <c r="AK43" i="13" s="1"/>
  <c r="U43" i="13"/>
  <c r="AJ43" i="13" s="1"/>
  <c r="S43" i="13"/>
  <c r="AI43" i="13" s="1"/>
  <c r="Q43" i="13"/>
  <c r="AH43" i="13" s="1"/>
  <c r="O43" i="13"/>
  <c r="O44" i="13" s="1"/>
  <c r="AG44" i="13" s="1"/>
  <c r="M43" i="13"/>
  <c r="M44" i="13" s="1"/>
  <c r="AF44" i="13" s="1"/>
  <c r="K43" i="13"/>
  <c r="K44" i="13" s="1"/>
  <c r="AE44" i="13" s="1"/>
  <c r="I43" i="13"/>
  <c r="AD43" i="13" s="1"/>
  <c r="G43" i="13"/>
  <c r="E43" i="13"/>
  <c r="W41" i="13"/>
  <c r="W56" i="13" s="1"/>
  <c r="W57" i="13" s="1"/>
  <c r="U41" i="13"/>
  <c r="S41" i="13"/>
  <c r="AI41" i="13" s="1"/>
  <c r="Q41" i="13"/>
  <c r="AH41" i="13" s="1"/>
  <c r="O41" i="13"/>
  <c r="AG41" i="13" s="1"/>
  <c r="M41" i="13"/>
  <c r="K41" i="13"/>
  <c r="I41" i="13"/>
  <c r="AD41" i="13" s="1"/>
  <c r="G41" i="13"/>
  <c r="E41" i="13"/>
  <c r="Y41" i="13" s="1"/>
  <c r="Z41" i="13" s="1"/>
  <c r="AE40" i="13"/>
  <c r="AD40" i="13"/>
  <c r="W40" i="13"/>
  <c r="AK40" i="13" s="1"/>
  <c r="U40" i="13"/>
  <c r="S40" i="13"/>
  <c r="AI40" i="13" s="1"/>
  <c r="Q40" i="13"/>
  <c r="Q62" i="13" s="1"/>
  <c r="O40" i="13"/>
  <c r="M40" i="13"/>
  <c r="K40" i="13"/>
  <c r="I40" i="13"/>
  <c r="I62" i="13" s="1"/>
  <c r="I102" i="13" s="1"/>
  <c r="G40" i="13"/>
  <c r="G62" i="13" s="1"/>
  <c r="E40" i="13"/>
  <c r="E62" i="13" s="1"/>
  <c r="AF39" i="13"/>
  <c r="W39" i="13"/>
  <c r="U39" i="13"/>
  <c r="S39" i="13"/>
  <c r="AI39" i="13" s="1"/>
  <c r="Q39" i="13"/>
  <c r="O39" i="13"/>
  <c r="M39" i="13"/>
  <c r="K39" i="13"/>
  <c r="K63" i="13" s="1"/>
  <c r="I39" i="13"/>
  <c r="G39" i="13"/>
  <c r="AC39" i="13" s="1"/>
  <c r="E39" i="13"/>
  <c r="AB39" i="13" s="1"/>
  <c r="AJ37" i="13"/>
  <c r="AI37" i="13"/>
  <c r="W37" i="13"/>
  <c r="AK37" i="13" s="1"/>
  <c r="U37" i="13"/>
  <c r="S37" i="13"/>
  <c r="Q37" i="13"/>
  <c r="O37" i="13"/>
  <c r="M37" i="13"/>
  <c r="K37" i="13"/>
  <c r="AE37" i="13" s="1"/>
  <c r="I37" i="13"/>
  <c r="G37" i="13"/>
  <c r="AC37" i="13" s="1"/>
  <c r="E37" i="13"/>
  <c r="AB37" i="13" s="1"/>
  <c r="AC34" i="13"/>
  <c r="AB34" i="13"/>
  <c r="W34" i="13"/>
  <c r="U34" i="13"/>
  <c r="AJ34" i="13" s="1"/>
  <c r="S34" i="13"/>
  <c r="Q34" i="13"/>
  <c r="AH34" i="13" s="1"/>
  <c r="O34" i="13"/>
  <c r="AG34" i="13" s="1"/>
  <c r="M34" i="13"/>
  <c r="AF34" i="13" s="1"/>
  <c r="K34" i="13"/>
  <c r="AE34" i="13" s="1"/>
  <c r="I34" i="13"/>
  <c r="AD34" i="13" s="1"/>
  <c r="G34" i="13"/>
  <c r="E34" i="13"/>
  <c r="V21" i="13"/>
  <c r="AB40" i="13" l="1"/>
  <c r="Q44" i="13"/>
  <c r="AH44" i="13" s="1"/>
  <c r="AC40" i="13"/>
  <c r="X49" i="13"/>
  <c r="O56" i="13"/>
  <c r="O59" i="13" s="1"/>
  <c r="O60" i="13" s="1"/>
  <c r="O61" i="13" s="1"/>
  <c r="U59" i="13"/>
  <c r="U60" i="13" s="1"/>
  <c r="AH40" i="13"/>
  <c r="U56" i="13"/>
  <c r="U58" i="13" s="1"/>
  <c r="U57" i="13"/>
  <c r="U74" i="13" s="1"/>
  <c r="AJ74" i="13" s="1"/>
  <c r="AJ41" i="13"/>
  <c r="AE43" i="13"/>
  <c r="AI85" i="13"/>
  <c r="W143" i="13"/>
  <c r="AK143" i="13" s="1"/>
  <c r="AF43" i="13"/>
  <c r="AG43" i="13"/>
  <c r="AG47" i="13"/>
  <c r="X48" i="13"/>
  <c r="G63" i="13"/>
  <c r="G118" i="13" s="1"/>
  <c r="W74" i="13"/>
  <c r="AK74" i="13" s="1"/>
  <c r="W75" i="13"/>
  <c r="AK75" i="13" s="1"/>
  <c r="W76" i="13"/>
  <c r="AK76" i="13" s="1"/>
  <c r="W73" i="13"/>
  <c r="Q57" i="13"/>
  <c r="Q60" i="13"/>
  <c r="AH47" i="13"/>
  <c r="G44" i="13"/>
  <c r="AF37" i="13"/>
  <c r="AC43" i="13"/>
  <c r="S60" i="13"/>
  <c r="E53" i="13"/>
  <c r="AB43" i="13"/>
  <c r="B43" i="13"/>
  <c r="B45" i="13" s="1"/>
  <c r="E44" i="13"/>
  <c r="I143" i="13"/>
  <c r="AD143" i="13" s="1"/>
  <c r="X43" i="13"/>
  <c r="X46" i="13"/>
  <c r="X51" i="13"/>
  <c r="G102" i="13"/>
  <c r="G101" i="13"/>
  <c r="G103" i="13" s="1"/>
  <c r="G113" i="13" s="1"/>
  <c r="AB85" i="13"/>
  <c r="E102" i="13"/>
  <c r="Q101" i="13"/>
  <c r="Q102" i="13"/>
  <c r="E56" i="13"/>
  <c r="E59" i="13" s="1"/>
  <c r="AB41" i="13"/>
  <c r="I44" i="13"/>
  <c r="AC85" i="13"/>
  <c r="E101" i="13"/>
  <c r="X37" i="13"/>
  <c r="AI46" i="13"/>
  <c r="W58" i="13"/>
  <c r="X50" i="13"/>
  <c r="O53" i="13"/>
  <c r="K117" i="13"/>
  <c r="K118" i="13"/>
  <c r="K121" i="13" s="1"/>
  <c r="AR121" i="13" s="1"/>
  <c r="W63" i="13"/>
  <c r="AI34" i="13"/>
  <c r="G56" i="13"/>
  <c r="G59" i="13" s="1"/>
  <c r="AC41" i="13"/>
  <c r="AG37" i="13"/>
  <c r="AK34" i="13"/>
  <c r="AH37" i="13"/>
  <c r="Q53" i="13"/>
  <c r="AI47" i="13"/>
  <c r="S117" i="13"/>
  <c r="S118" i="13"/>
  <c r="S122" i="13" s="1"/>
  <c r="AV122" i="13" s="1"/>
  <c r="E143" i="13"/>
  <c r="AJ39" i="13"/>
  <c r="S73" i="13"/>
  <c r="S74" i="13"/>
  <c r="AI74" i="13" s="1"/>
  <c r="S75" i="13"/>
  <c r="AI75" i="13" s="1"/>
  <c r="S59" i="13"/>
  <c r="S58" i="13"/>
  <c r="S127" i="13"/>
  <c r="X39" i="13"/>
  <c r="X34" i="13"/>
  <c r="AD37" i="13"/>
  <c r="AK39" i="13"/>
  <c r="X40" i="13"/>
  <c r="X62" i="13" s="1"/>
  <c r="AJ47" i="13"/>
  <c r="X52" i="13"/>
  <c r="U63" i="13"/>
  <c r="AF85" i="13"/>
  <c r="G143" i="13"/>
  <c r="AC143" i="13" s="1"/>
  <c r="Q63" i="13"/>
  <c r="Q64" i="13" s="1"/>
  <c r="M60" i="13"/>
  <c r="S126" i="13"/>
  <c r="AV126" i="13" s="1"/>
  <c r="X41" i="13"/>
  <c r="X56" i="13" s="1"/>
  <c r="AK41" i="13"/>
  <c r="I63" i="13"/>
  <c r="K56" i="13"/>
  <c r="K59" i="13" s="1"/>
  <c r="K60" i="13" s="1"/>
  <c r="M143" i="13"/>
  <c r="AF143" i="13" s="1"/>
  <c r="AK46" i="13"/>
  <c r="AJ85" i="13"/>
  <c r="I101" i="13"/>
  <c r="I103" i="13" s="1"/>
  <c r="I107" i="13" s="1"/>
  <c r="AQ107" i="13" s="1"/>
  <c r="G117" i="13"/>
  <c r="G119" i="13" s="1"/>
  <c r="K143" i="13"/>
  <c r="AE143" i="13" s="1"/>
  <c r="G124" i="13"/>
  <c r="AP124" i="13" s="1"/>
  <c r="G121" i="13"/>
  <c r="AP121" i="13" s="1"/>
  <c r="G125" i="13"/>
  <c r="AP125" i="13" s="1"/>
  <c r="G122" i="13"/>
  <c r="AP122" i="13" s="1"/>
  <c r="G123" i="13"/>
  <c r="AP123" i="13" s="1"/>
  <c r="AD39" i="13"/>
  <c r="K62" i="13"/>
  <c r="AF40" i="13"/>
  <c r="M59" i="13"/>
  <c r="AE41" i="13"/>
  <c r="O143" i="13"/>
  <c r="AG143" i="13" s="1"/>
  <c r="S44" i="13"/>
  <c r="S53" i="13" s="1"/>
  <c r="AK45" i="13"/>
  <c r="AB47" i="13"/>
  <c r="W59" i="13"/>
  <c r="S62" i="13"/>
  <c r="AG85" i="13"/>
  <c r="G126" i="13"/>
  <c r="AP126" i="13" s="1"/>
  <c r="I56" i="13"/>
  <c r="AE39" i="13"/>
  <c r="M62" i="13"/>
  <c r="AG40" i="13"/>
  <c r="AF41" i="13"/>
  <c r="Q143" i="13"/>
  <c r="AH143" i="13" s="1"/>
  <c r="U44" i="13"/>
  <c r="AK51" i="13"/>
  <c r="E57" i="13"/>
  <c r="U62" i="13"/>
  <c r="AH85" i="13"/>
  <c r="O62" i="13"/>
  <c r="S143" i="13"/>
  <c r="AI143" i="13" s="1"/>
  <c r="W44" i="13"/>
  <c r="G57" i="13"/>
  <c r="M57" i="13"/>
  <c r="W62" i="13"/>
  <c r="G127" i="13"/>
  <c r="M63" i="13"/>
  <c r="AG39" i="13"/>
  <c r="U143" i="13"/>
  <c r="AJ143" i="13" s="1"/>
  <c r="I57" i="13"/>
  <c r="K53" i="13"/>
  <c r="O63" i="13"/>
  <c r="AH39" i="13"/>
  <c r="AJ40" i="13"/>
  <c r="K57" i="13"/>
  <c r="AF47" i="13"/>
  <c r="M53" i="13"/>
  <c r="E63" i="13"/>
  <c r="AK85" i="13"/>
  <c r="AE85" i="13"/>
  <c r="U82" i="13" l="1"/>
  <c r="U84" i="13"/>
  <c r="U79" i="13"/>
  <c r="U83" i="13"/>
  <c r="AJ78" i="13"/>
  <c r="AW78" i="13" s="1"/>
  <c r="AW81" i="13" s="1"/>
  <c r="U80" i="13"/>
  <c r="U81" i="13"/>
  <c r="U61" i="13"/>
  <c r="U92" i="13" s="1"/>
  <c r="G112" i="13"/>
  <c r="G109" i="13"/>
  <c r="AP109" i="13" s="1"/>
  <c r="U73" i="13"/>
  <c r="U76" i="13"/>
  <c r="AJ76" i="13" s="1"/>
  <c r="G111" i="13"/>
  <c r="AP111" i="13" s="1"/>
  <c r="U75" i="13"/>
  <c r="AJ75" i="13" s="1"/>
  <c r="O57" i="13"/>
  <c r="G108" i="13"/>
  <c r="AP108" i="13" s="1"/>
  <c r="G110" i="13"/>
  <c r="AP110" i="13" s="1"/>
  <c r="G106" i="13"/>
  <c r="AP106" i="13" s="1"/>
  <c r="S121" i="13"/>
  <c r="AV121" i="13" s="1"/>
  <c r="S123" i="13"/>
  <c r="AV123" i="13" s="1"/>
  <c r="Q58" i="13"/>
  <c r="AG91" i="13"/>
  <c r="O92" i="13"/>
  <c r="O97" i="13"/>
  <c r="AT97" i="13" s="1"/>
  <c r="O95" i="13"/>
  <c r="AT95" i="13" s="1"/>
  <c r="O93" i="13"/>
  <c r="AT93" i="13" s="1"/>
  <c r="O94" i="13"/>
  <c r="AT94" i="13" s="1"/>
  <c r="O96" i="13"/>
  <c r="AT96" i="13" s="1"/>
  <c r="AH78" i="13"/>
  <c r="AU78" i="13" s="1"/>
  <c r="Q82" i="13"/>
  <c r="Q79" i="13"/>
  <c r="Q83" i="13"/>
  <c r="Q80" i="13"/>
  <c r="Q84" i="13"/>
  <c r="Q81" i="13"/>
  <c r="K84" i="13"/>
  <c r="K81" i="13"/>
  <c r="AE78" i="13"/>
  <c r="AR78" i="13" s="1"/>
  <c r="K82" i="13"/>
  <c r="K79" i="13"/>
  <c r="K83" i="13"/>
  <c r="K80" i="13"/>
  <c r="I58" i="13"/>
  <c r="I108" i="13"/>
  <c r="AQ108" i="13" s="1"/>
  <c r="AD44" i="13"/>
  <c r="I113" i="13"/>
  <c r="AQ113" i="13" s="1"/>
  <c r="O117" i="13"/>
  <c r="O118" i="13"/>
  <c r="K74" i="13"/>
  <c r="AE74" i="13" s="1"/>
  <c r="K73" i="13"/>
  <c r="K76" i="13"/>
  <c r="AE76" i="13" s="1"/>
  <c r="K75" i="13"/>
  <c r="AE75" i="13" s="1"/>
  <c r="I110" i="13"/>
  <c r="AQ110" i="13" s="1"/>
  <c r="K102" i="13"/>
  <c r="K64" i="13"/>
  <c r="K101" i="13"/>
  <c r="K103" i="13" s="1"/>
  <c r="I111" i="13"/>
  <c r="AQ111" i="13" s="1"/>
  <c r="I117" i="13"/>
  <c r="I118" i="13"/>
  <c r="S124" i="13"/>
  <c r="AV124" i="13" s="1"/>
  <c r="U117" i="13"/>
  <c r="U118" i="13"/>
  <c r="S119" i="13"/>
  <c r="G58" i="13"/>
  <c r="O102" i="13"/>
  <c r="O64" i="13"/>
  <c r="O101" i="13"/>
  <c r="I76" i="13"/>
  <c r="AD76" i="13" s="1"/>
  <c r="I74" i="13"/>
  <c r="AD74" i="13" s="1"/>
  <c r="I73" i="13"/>
  <c r="I75" i="13"/>
  <c r="AD75" i="13" s="1"/>
  <c r="S82" i="13"/>
  <c r="S79" i="13"/>
  <c r="S83" i="13"/>
  <c r="S80" i="13"/>
  <c r="S84" i="13"/>
  <c r="S81" i="13"/>
  <c r="AI78" i="13"/>
  <c r="AV78" i="13" s="1"/>
  <c r="W101" i="13"/>
  <c r="W102" i="13"/>
  <c r="W64" i="13"/>
  <c r="AJ44" i="13"/>
  <c r="U53" i="13"/>
  <c r="S61" i="13"/>
  <c r="W118" i="13"/>
  <c r="W117" i="13"/>
  <c r="E60" i="13"/>
  <c r="E58" i="13"/>
  <c r="U101" i="13"/>
  <c r="U102" i="13"/>
  <c r="U64" i="13"/>
  <c r="U85" i="13"/>
  <c r="I64" i="13"/>
  <c r="K127" i="13"/>
  <c r="M73" i="13"/>
  <c r="M76" i="13"/>
  <c r="AF76" i="13" s="1"/>
  <c r="M74" i="13"/>
  <c r="AF74" i="13" s="1"/>
  <c r="M75" i="13"/>
  <c r="AF75" i="13" s="1"/>
  <c r="K123" i="13"/>
  <c r="AR123" i="13" s="1"/>
  <c r="AI44" i="13"/>
  <c r="M84" i="13"/>
  <c r="M81" i="13"/>
  <c r="AF78" i="13"/>
  <c r="AS78" i="13" s="1"/>
  <c r="M82" i="13"/>
  <c r="M79" i="13"/>
  <c r="M80" i="13"/>
  <c r="M83" i="13"/>
  <c r="G64" i="13"/>
  <c r="AK134" i="13"/>
  <c r="L306" i="1" s="1"/>
  <c r="AK73" i="13"/>
  <c r="W77" i="13"/>
  <c r="Q88" i="13"/>
  <c r="Q89" i="13"/>
  <c r="AD112" i="13"/>
  <c r="AP112" i="13"/>
  <c r="K119" i="13"/>
  <c r="E118" i="13"/>
  <c r="E117" i="13"/>
  <c r="E119" i="13" s="1"/>
  <c r="G76" i="13"/>
  <c r="AC76" i="13" s="1"/>
  <c r="G74" i="13"/>
  <c r="AC74" i="13" s="1"/>
  <c r="G73" i="13"/>
  <c r="G75" i="13"/>
  <c r="AC75" i="13" s="1"/>
  <c r="K126" i="13"/>
  <c r="AR126" i="13" s="1"/>
  <c r="K61" i="13"/>
  <c r="K124" i="13"/>
  <c r="AR124" i="13" s="1"/>
  <c r="AW82" i="13"/>
  <c r="AW79" i="13"/>
  <c r="AW83" i="13"/>
  <c r="AW80" i="13"/>
  <c r="AW84" i="13"/>
  <c r="U97" i="13"/>
  <c r="AW97" i="13" s="1"/>
  <c r="U94" i="13"/>
  <c r="AW94" i="13" s="1"/>
  <c r="M58" i="13"/>
  <c r="Q103" i="13"/>
  <c r="AD103" i="13"/>
  <c r="G107" i="13"/>
  <c r="AP107" i="13" s="1"/>
  <c r="AB44" i="13"/>
  <c r="AC44" i="13"/>
  <c r="AG78" i="13"/>
  <c r="AT78" i="13" s="1"/>
  <c r="O82" i="13"/>
  <c r="O79" i="13"/>
  <c r="O84" i="13"/>
  <c r="O80" i="13"/>
  <c r="O83" i="13"/>
  <c r="O81" i="13"/>
  <c r="X44" i="13"/>
  <c r="X143" i="13"/>
  <c r="AL143" i="13" s="1"/>
  <c r="X63" i="13"/>
  <c r="X64" i="13" s="1"/>
  <c r="I53" i="13"/>
  <c r="W60" i="13"/>
  <c r="G60" i="13"/>
  <c r="G61" i="13" s="1"/>
  <c r="AK44" i="13"/>
  <c r="W53" i="13"/>
  <c r="K122" i="13"/>
  <c r="AR122" i="13" s="1"/>
  <c r="AR127" i="13" s="1"/>
  <c r="K58" i="13"/>
  <c r="W88" i="13"/>
  <c r="W89" i="13"/>
  <c r="E103" i="13"/>
  <c r="G53" i="13"/>
  <c r="E76" i="13"/>
  <c r="E75" i="13"/>
  <c r="E74" i="13"/>
  <c r="B57" i="13"/>
  <c r="B58" i="13" s="1"/>
  <c r="E73" i="13"/>
  <c r="Q61" i="13"/>
  <c r="Q117" i="13"/>
  <c r="Q118" i="13"/>
  <c r="I106" i="13"/>
  <c r="K125" i="13"/>
  <c r="AR125" i="13" s="1"/>
  <c r="AD113" i="13"/>
  <c r="AP113" i="13"/>
  <c r="I112" i="13"/>
  <c r="S125" i="13"/>
  <c r="AV125" i="13" s="1"/>
  <c r="AV127" i="13" s="1"/>
  <c r="U88" i="13"/>
  <c r="U89" i="13"/>
  <c r="M117" i="13"/>
  <c r="M118" i="13"/>
  <c r="AJ73" i="13"/>
  <c r="AJ134" i="13"/>
  <c r="K306" i="1" s="1"/>
  <c r="U77" i="13"/>
  <c r="S101" i="13"/>
  <c r="S64" i="13"/>
  <c r="S102" i="13"/>
  <c r="Q73" i="13"/>
  <c r="Q75" i="13"/>
  <c r="AH75" i="13" s="1"/>
  <c r="Q74" i="13"/>
  <c r="AH74" i="13" s="1"/>
  <c r="Q76" i="13"/>
  <c r="AH76" i="13" s="1"/>
  <c r="S88" i="13"/>
  <c r="S89" i="13"/>
  <c r="M102" i="13"/>
  <c r="M64" i="13"/>
  <c r="M101" i="13"/>
  <c r="I59" i="13"/>
  <c r="X59" i="13" s="1"/>
  <c r="M61" i="13"/>
  <c r="AP127" i="13"/>
  <c r="I109" i="13"/>
  <c r="AQ109" i="13" s="1"/>
  <c r="S77" i="13"/>
  <c r="AI73" i="13"/>
  <c r="AI134" i="13"/>
  <c r="J306" i="1" s="1"/>
  <c r="AB143" i="13"/>
  <c r="Y143" i="13"/>
  <c r="E64" i="13"/>
  <c r="O76" i="13" l="1"/>
  <c r="AG76" i="13" s="1"/>
  <c r="O58" i="13"/>
  <c r="O73" i="13"/>
  <c r="O75" i="13"/>
  <c r="AG75" i="13" s="1"/>
  <c r="O74" i="13"/>
  <c r="AG74" i="13" s="1"/>
  <c r="S103" i="13"/>
  <c r="AJ91" i="13"/>
  <c r="Q90" i="13"/>
  <c r="U103" i="13"/>
  <c r="U107" i="13" s="1"/>
  <c r="AW107" i="13" s="1"/>
  <c r="X53" i="13"/>
  <c r="U95" i="13"/>
  <c r="AW95" i="13" s="1"/>
  <c r="U96" i="13"/>
  <c r="AW96" i="13" s="1"/>
  <c r="U93" i="13"/>
  <c r="AW93" i="13" s="1"/>
  <c r="Q85" i="13"/>
  <c r="X57" i="13"/>
  <c r="G96" i="13"/>
  <c r="G94" i="13"/>
  <c r="AP94" i="13" s="1"/>
  <c r="AC91" i="13"/>
  <c r="G97" i="13"/>
  <c r="AP97" i="13" s="1"/>
  <c r="G95" i="13"/>
  <c r="AP95" i="13" s="1"/>
  <c r="G93" i="13"/>
  <c r="AP93" i="13" s="1"/>
  <c r="G92" i="13"/>
  <c r="AB76" i="13"/>
  <c r="K85" i="13"/>
  <c r="AC134" i="13"/>
  <c r="D306" i="1" s="1"/>
  <c r="G77" i="13"/>
  <c r="AC73" i="13"/>
  <c r="U110" i="13"/>
  <c r="AW110" i="13" s="1"/>
  <c r="O103" i="13"/>
  <c r="I125" i="13"/>
  <c r="AQ125" i="13" s="1"/>
  <c r="I122" i="13"/>
  <c r="AQ122" i="13" s="1"/>
  <c r="I127" i="13"/>
  <c r="I121" i="13"/>
  <c r="AQ121" i="13" s="1"/>
  <c r="I124" i="13"/>
  <c r="AQ124" i="13" s="1"/>
  <c r="I123" i="13"/>
  <c r="AQ123" i="13" s="1"/>
  <c r="I126" i="13"/>
  <c r="AQ126" i="13" s="1"/>
  <c r="I88" i="13"/>
  <c r="I89" i="13"/>
  <c r="AQ112" i="13"/>
  <c r="AB74" i="13"/>
  <c r="AL74" i="13" s="1"/>
  <c r="AS84" i="13"/>
  <c r="AS81" i="13"/>
  <c r="AS82" i="13"/>
  <c r="AS79" i="13"/>
  <c r="AS80" i="13"/>
  <c r="AS83" i="13"/>
  <c r="AV82" i="13"/>
  <c r="AV79" i="13"/>
  <c r="AV80" i="13"/>
  <c r="AV83" i="13"/>
  <c r="AV81" i="13"/>
  <c r="AV84" i="13"/>
  <c r="I119" i="13"/>
  <c r="M119" i="13"/>
  <c r="E110" i="13"/>
  <c r="AO110" i="13" s="1"/>
  <c r="E107" i="13"/>
  <c r="AO107" i="13" s="1"/>
  <c r="E111" i="13"/>
  <c r="AO111" i="13" s="1"/>
  <c r="E108" i="13"/>
  <c r="AO108" i="13" s="1"/>
  <c r="E109" i="13"/>
  <c r="AO109" i="13" s="1"/>
  <c r="E112" i="13"/>
  <c r="E106" i="13"/>
  <c r="E113" i="13"/>
  <c r="AO113" i="13" s="1"/>
  <c r="M89" i="13"/>
  <c r="M88" i="13"/>
  <c r="S85" i="13"/>
  <c r="G88" i="13"/>
  <c r="G89" i="13"/>
  <c r="K113" i="13"/>
  <c r="AR113" i="13" s="1"/>
  <c r="K109" i="13"/>
  <c r="AR109" i="13" s="1"/>
  <c r="K108" i="13"/>
  <c r="AR108" i="13" s="1"/>
  <c r="K111" i="13"/>
  <c r="AR111" i="13" s="1"/>
  <c r="K107" i="13"/>
  <c r="AR107" i="13" s="1"/>
  <c r="K106" i="13"/>
  <c r="K135" i="13" s="1"/>
  <c r="AE135" i="13" s="1"/>
  <c r="K110" i="13"/>
  <c r="AR110" i="13" s="1"/>
  <c r="K112" i="13"/>
  <c r="Q77" i="13"/>
  <c r="AH73" i="13"/>
  <c r="AH134" i="13"/>
  <c r="I306" i="1" s="1"/>
  <c r="U90" i="13"/>
  <c r="I114" i="13"/>
  <c r="I131" i="13" s="1"/>
  <c r="AD131" i="13" s="1"/>
  <c r="AQ106" i="13"/>
  <c r="W83" i="13"/>
  <c r="W80" i="13"/>
  <c r="W82" i="13"/>
  <c r="W81" i="13"/>
  <c r="W79" i="13"/>
  <c r="AK78" i="13"/>
  <c r="AX78" i="13" s="1"/>
  <c r="W84" i="13"/>
  <c r="E88" i="13"/>
  <c r="E89" i="13"/>
  <c r="AP114" i="13"/>
  <c r="M124" i="13"/>
  <c r="AS124" i="13" s="1"/>
  <c r="M122" i="13"/>
  <c r="AS122" i="13" s="1"/>
  <c r="M123" i="13"/>
  <c r="AS123" i="13" s="1"/>
  <c r="M127" i="13"/>
  <c r="M121" i="13"/>
  <c r="AS121" i="13" s="1"/>
  <c r="M125" i="13"/>
  <c r="AS125" i="13" s="1"/>
  <c r="M126" i="13"/>
  <c r="AS126" i="13" s="1"/>
  <c r="Q113" i="13"/>
  <c r="AU113" i="13" s="1"/>
  <c r="Q108" i="13"/>
  <c r="AU108" i="13" s="1"/>
  <c r="Q109" i="13"/>
  <c r="AU109" i="13" s="1"/>
  <c r="Q106" i="13"/>
  <c r="Q111" i="13"/>
  <c r="AU111" i="13" s="1"/>
  <c r="Q110" i="13"/>
  <c r="AU110" i="13" s="1"/>
  <c r="Q107" i="13"/>
  <c r="AU107" i="13" s="1"/>
  <c r="Q112" i="13"/>
  <c r="Q124" i="13"/>
  <c r="AU124" i="13" s="1"/>
  <c r="Q127" i="13"/>
  <c r="Q125" i="13"/>
  <c r="AU125" i="13" s="1"/>
  <c r="Q121" i="13"/>
  <c r="AU121" i="13" s="1"/>
  <c r="Q122" i="13"/>
  <c r="AU122" i="13" s="1"/>
  <c r="Q126" i="13"/>
  <c r="AU126" i="13" s="1"/>
  <c r="Q123" i="13"/>
  <c r="AU123" i="13" s="1"/>
  <c r="W90" i="13"/>
  <c r="W61" i="13"/>
  <c r="O85" i="13"/>
  <c r="E83" i="13"/>
  <c r="E80" i="13"/>
  <c r="E84" i="13"/>
  <c r="E81" i="13"/>
  <c r="AB78" i="13"/>
  <c r="AO78" i="13" s="1"/>
  <c r="E79" i="13"/>
  <c r="E134" i="13" s="1"/>
  <c r="E82" i="13"/>
  <c r="X102" i="13"/>
  <c r="G114" i="13"/>
  <c r="G131" i="13" s="1"/>
  <c r="M77" i="13"/>
  <c r="AF73" i="13"/>
  <c r="AF134" i="13"/>
  <c r="G306" i="1" s="1"/>
  <c r="O124" i="13"/>
  <c r="AT124" i="13" s="1"/>
  <c r="O125" i="13"/>
  <c r="AT125" i="13" s="1"/>
  <c r="O121" i="13"/>
  <c r="AT121" i="13" s="1"/>
  <c r="O122" i="13"/>
  <c r="AT122" i="13" s="1"/>
  <c r="O127" i="13"/>
  <c r="O126" i="13"/>
  <c r="AT126" i="13" s="1"/>
  <c r="O123" i="13"/>
  <c r="AT123" i="13" s="1"/>
  <c r="O119" i="13"/>
  <c r="G84" i="13"/>
  <c r="G81" i="13"/>
  <c r="AC78" i="13"/>
  <c r="AP78" i="13" s="1"/>
  <c r="G79" i="13"/>
  <c r="G82" i="13"/>
  <c r="G80" i="13"/>
  <c r="G135" i="13" s="1"/>
  <c r="AC135" i="13" s="1"/>
  <c r="G83" i="13"/>
  <c r="E123" i="13"/>
  <c r="AO123" i="13" s="1"/>
  <c r="E126" i="13"/>
  <c r="AO126" i="13" s="1"/>
  <c r="E124" i="13"/>
  <c r="AO124" i="13" s="1"/>
  <c r="E127" i="13"/>
  <c r="E121" i="13"/>
  <c r="AO121" i="13" s="1"/>
  <c r="E125" i="13"/>
  <c r="AO125" i="13" s="1"/>
  <c r="E122" i="13"/>
  <c r="AO122" i="13" s="1"/>
  <c r="AW85" i="13"/>
  <c r="AR84" i="13"/>
  <c r="AR81" i="13"/>
  <c r="AR82" i="13"/>
  <c r="AR79" i="13"/>
  <c r="AR83" i="13"/>
  <c r="AR80" i="13"/>
  <c r="M96" i="13"/>
  <c r="AS96" i="13" s="1"/>
  <c r="M94" i="13"/>
  <c r="AS94" i="13" s="1"/>
  <c r="AF91" i="13"/>
  <c r="M92" i="13"/>
  <c r="M97" i="13"/>
  <c r="AS97" i="13" s="1"/>
  <c r="M95" i="13"/>
  <c r="AS95" i="13" s="1"/>
  <c r="M93" i="13"/>
  <c r="AS93" i="13" s="1"/>
  <c r="Q119" i="13"/>
  <c r="K89" i="13"/>
  <c r="K88" i="13"/>
  <c r="K96" i="13"/>
  <c r="AR96" i="13" s="1"/>
  <c r="K94" i="13"/>
  <c r="AR94" i="13" s="1"/>
  <c r="AE91" i="13"/>
  <c r="K92" i="13"/>
  <c r="K97" i="13"/>
  <c r="AR97" i="13" s="1"/>
  <c r="K93" i="13"/>
  <c r="AR93" i="13" s="1"/>
  <c r="K95" i="13"/>
  <c r="AR95" i="13" s="1"/>
  <c r="W119" i="13"/>
  <c r="X117" i="13"/>
  <c r="W103" i="13"/>
  <c r="X101" i="13"/>
  <c r="AD134" i="13"/>
  <c r="E306" i="1" s="1"/>
  <c r="AD73" i="13"/>
  <c r="I77" i="13"/>
  <c r="U124" i="13"/>
  <c r="AW124" i="13" s="1"/>
  <c r="U127" i="13"/>
  <c r="U126" i="13"/>
  <c r="AW126" i="13" s="1"/>
  <c r="U123" i="13"/>
  <c r="AW123" i="13" s="1"/>
  <c r="U121" i="13"/>
  <c r="AW121" i="13" s="1"/>
  <c r="U122" i="13"/>
  <c r="AW122" i="13" s="1"/>
  <c r="U125" i="13"/>
  <c r="AW125" i="13" s="1"/>
  <c r="O98" i="13"/>
  <c r="AT92" i="13"/>
  <c r="AI91" i="13"/>
  <c r="S92" i="13"/>
  <c r="S97" i="13"/>
  <c r="AV97" i="13" s="1"/>
  <c r="S95" i="13"/>
  <c r="AV95" i="13" s="1"/>
  <c r="S93" i="13"/>
  <c r="AV93" i="13" s="1"/>
  <c r="S94" i="13"/>
  <c r="AV94" i="13" s="1"/>
  <c r="S96" i="13"/>
  <c r="AV96" i="13" s="1"/>
  <c r="S90" i="13"/>
  <c r="I61" i="13"/>
  <c r="I60" i="13"/>
  <c r="X60" i="13" s="1"/>
  <c r="S108" i="13"/>
  <c r="AV108" i="13" s="1"/>
  <c r="S112" i="13"/>
  <c r="S109" i="13"/>
  <c r="AV109" i="13" s="1"/>
  <c r="S113" i="13"/>
  <c r="AV113" i="13" s="1"/>
  <c r="S106" i="13"/>
  <c r="S110" i="13"/>
  <c r="AV110" i="13" s="1"/>
  <c r="S107" i="13"/>
  <c r="AV107" i="13" s="1"/>
  <c r="S111" i="13"/>
  <c r="AV111" i="13" s="1"/>
  <c r="AH91" i="13"/>
  <c r="Q92" i="13"/>
  <c r="Q97" i="13"/>
  <c r="AU97" i="13" s="1"/>
  <c r="Q95" i="13"/>
  <c r="AU95" i="13" s="1"/>
  <c r="Q93" i="13"/>
  <c r="AU93" i="13" s="1"/>
  <c r="Q96" i="13"/>
  <c r="AU96" i="13" s="1"/>
  <c r="Q94" i="13"/>
  <c r="AU94" i="13" s="1"/>
  <c r="AT82" i="13"/>
  <c r="AT79" i="13"/>
  <c r="AT80" i="13"/>
  <c r="AT81" i="13"/>
  <c r="AT83" i="13"/>
  <c r="AT84" i="13"/>
  <c r="X118" i="13"/>
  <c r="W123" i="13"/>
  <c r="W124" i="13"/>
  <c r="W121" i="13"/>
  <c r="W127" i="13"/>
  <c r="W125" i="13"/>
  <c r="W122" i="13"/>
  <c r="W126" i="13"/>
  <c r="E61" i="13"/>
  <c r="B60" i="13" s="1"/>
  <c r="B61" i="13" s="1"/>
  <c r="U119" i="13"/>
  <c r="AB75" i="13"/>
  <c r="AL75" i="13" s="1"/>
  <c r="AU82" i="13"/>
  <c r="AU79" i="13"/>
  <c r="AU84" i="13"/>
  <c r="AU83" i="13"/>
  <c r="AU80" i="13"/>
  <c r="AU81" i="13"/>
  <c r="M103" i="13"/>
  <c r="E77" i="13"/>
  <c r="X73" i="13"/>
  <c r="AB73" i="13"/>
  <c r="AW92" i="13"/>
  <c r="U98" i="13"/>
  <c r="M85" i="13"/>
  <c r="AE134" i="13"/>
  <c r="F306" i="1" s="1"/>
  <c r="K77" i="13"/>
  <c r="AE73" i="13"/>
  <c r="X119" i="13" l="1"/>
  <c r="U113" i="13"/>
  <c r="AW113" i="13" s="1"/>
  <c r="Q135" i="13"/>
  <c r="AH135" i="13" s="1"/>
  <c r="U109" i="13"/>
  <c r="AW109" i="13" s="1"/>
  <c r="O77" i="13"/>
  <c r="AG73" i="13"/>
  <c r="AL73" i="13" s="1"/>
  <c r="AG134" i="13"/>
  <c r="H306" i="1" s="1"/>
  <c r="U111" i="13"/>
  <c r="AW111" i="13" s="1"/>
  <c r="U106" i="13"/>
  <c r="S137" i="13"/>
  <c r="AT127" i="13"/>
  <c r="AQ114" i="13"/>
  <c r="U112" i="13"/>
  <c r="U144" i="13" s="1"/>
  <c r="X58" i="13"/>
  <c r="O88" i="13"/>
  <c r="O89" i="13"/>
  <c r="AT85" i="13"/>
  <c r="U108" i="13"/>
  <c r="AW108" i="13" s="1"/>
  <c r="X103" i="13"/>
  <c r="AL76" i="13"/>
  <c r="AL78" i="13"/>
  <c r="X61" i="13"/>
  <c r="AB134" i="13"/>
  <c r="X134" i="13"/>
  <c r="AJ132" i="13"/>
  <c r="K304" i="1" s="1"/>
  <c r="AW98" i="13"/>
  <c r="X122" i="13"/>
  <c r="AX122" i="13"/>
  <c r="AY124" i="13"/>
  <c r="K144" i="13"/>
  <c r="AR112" i="13"/>
  <c r="X125" i="13"/>
  <c r="AX125" i="13"/>
  <c r="S114" i="13"/>
  <c r="S131" i="13" s="1"/>
  <c r="AV106" i="13"/>
  <c r="AV114" i="13" s="1"/>
  <c r="S136" i="13"/>
  <c r="AI136" i="13" s="1"/>
  <c r="AV92" i="13"/>
  <c r="S98" i="13"/>
  <c r="W112" i="13"/>
  <c r="W109" i="13"/>
  <c r="W111" i="13"/>
  <c r="W107" i="13"/>
  <c r="W113" i="13"/>
  <c r="W110" i="13"/>
  <c r="W106" i="13"/>
  <c r="W135" i="13" s="1"/>
  <c r="AK135" i="13" s="1"/>
  <c r="W108" i="13"/>
  <c r="K90" i="13"/>
  <c r="K137" i="13" s="1"/>
  <c r="AR85" i="13"/>
  <c r="AY126" i="13"/>
  <c r="AS127" i="13"/>
  <c r="AQ127" i="13"/>
  <c r="AU85" i="13"/>
  <c r="I84" i="13"/>
  <c r="I81" i="13"/>
  <c r="AD78" i="13"/>
  <c r="AQ78" i="13" s="1"/>
  <c r="AY78" i="13" s="1"/>
  <c r="I82" i="13"/>
  <c r="I79" i="13"/>
  <c r="I80" i="13"/>
  <c r="I135" i="13" s="1"/>
  <c r="AD135" i="13" s="1"/>
  <c r="I83" i="13"/>
  <c r="AG132" i="13"/>
  <c r="H304" i="1" s="1"/>
  <c r="AT98" i="13"/>
  <c r="G85" i="13"/>
  <c r="E135" i="13"/>
  <c r="AV85" i="13"/>
  <c r="AW106" i="13"/>
  <c r="U135" i="13"/>
  <c r="AJ135" i="13" s="1"/>
  <c r="X121" i="13"/>
  <c r="AX121" i="13"/>
  <c r="AY121" i="13" s="1"/>
  <c r="AO83" i="13"/>
  <c r="AO80" i="13"/>
  <c r="AO84" i="13"/>
  <c r="AO81" i="13"/>
  <c r="AO82" i="13"/>
  <c r="AO79" i="13"/>
  <c r="G136" i="13"/>
  <c r="AC136" i="13" s="1"/>
  <c r="G98" i="13"/>
  <c r="AP92" i="13"/>
  <c r="AX123" i="13"/>
  <c r="AY123" i="13" s="1"/>
  <c r="X123" i="13"/>
  <c r="W97" i="13"/>
  <c r="AX97" i="13" s="1"/>
  <c r="W95" i="13"/>
  <c r="AX95" i="13" s="1"/>
  <c r="W93" i="13"/>
  <c r="AX93" i="13" s="1"/>
  <c r="AK91" i="13"/>
  <c r="W96" i="13"/>
  <c r="AX96" i="13" s="1"/>
  <c r="W94" i="13"/>
  <c r="AX94" i="13" s="1"/>
  <c r="W92" i="13"/>
  <c r="AO112" i="13"/>
  <c r="S144" i="13"/>
  <c r="AV112" i="13"/>
  <c r="Q136" i="13"/>
  <c r="AH136" i="13" s="1"/>
  <c r="Q98" i="13"/>
  <c r="AU92" i="13"/>
  <c r="AP84" i="13"/>
  <c r="AP81" i="13"/>
  <c r="AP82" i="13"/>
  <c r="AP83" i="13"/>
  <c r="AP80" i="13"/>
  <c r="AP79" i="13"/>
  <c r="AY122" i="13"/>
  <c r="E90" i="13"/>
  <c r="E137" i="13" s="1"/>
  <c r="M90" i="13"/>
  <c r="E114" i="13"/>
  <c r="E131" i="13" s="1"/>
  <c r="AB131" i="13" s="1"/>
  <c r="AO106" i="13"/>
  <c r="I90" i="13"/>
  <c r="Q114" i="13"/>
  <c r="Q131" i="13" s="1"/>
  <c r="AH131" i="13" s="1"/>
  <c r="AU106" i="13"/>
  <c r="O113" i="13"/>
  <c r="AT113" i="13" s="1"/>
  <c r="O107" i="13"/>
  <c r="AT107" i="13" s="1"/>
  <c r="O112" i="13"/>
  <c r="O106" i="13"/>
  <c r="O108" i="13"/>
  <c r="O111" i="13"/>
  <c r="AT111" i="13" s="1"/>
  <c r="O110" i="13"/>
  <c r="AT110" i="13" s="1"/>
  <c r="O109" i="13"/>
  <c r="AT109" i="13" s="1"/>
  <c r="S135" i="13"/>
  <c r="AI135" i="13" s="1"/>
  <c r="AU127" i="13"/>
  <c r="AY125" i="13"/>
  <c r="AO127" i="13"/>
  <c r="AC131" i="13"/>
  <c r="AX83" i="13"/>
  <c r="AX80" i="13"/>
  <c r="AX84" i="13"/>
  <c r="AX79" i="13"/>
  <c r="AX82" i="13"/>
  <c r="AX81" i="13"/>
  <c r="Q137" i="13"/>
  <c r="AS85" i="13"/>
  <c r="AP96" i="13"/>
  <c r="G144" i="13"/>
  <c r="E85" i="13"/>
  <c r="AR106" i="13"/>
  <c r="AR114" i="13" s="1"/>
  <c r="K114" i="13"/>
  <c r="K131" i="13" s="1"/>
  <c r="AW127" i="13"/>
  <c r="X124" i="13"/>
  <c r="AX124" i="13"/>
  <c r="I96" i="13"/>
  <c r="I94" i="13"/>
  <c r="AQ94" i="13" s="1"/>
  <c r="AD91" i="13"/>
  <c r="I92" i="13"/>
  <c r="I95" i="13"/>
  <c r="AQ95" i="13" s="1"/>
  <c r="I93" i="13"/>
  <c r="AQ93" i="13" s="1"/>
  <c r="I97" i="13"/>
  <c r="AQ97" i="13" s="1"/>
  <c r="M98" i="13"/>
  <c r="AS92" i="13"/>
  <c r="M106" i="13"/>
  <c r="M113" i="13"/>
  <c r="AS113" i="13" s="1"/>
  <c r="M110" i="13"/>
  <c r="AS110" i="13" s="1"/>
  <c r="M111" i="13"/>
  <c r="AS111" i="13" s="1"/>
  <c r="M108" i="13"/>
  <c r="AS108" i="13" s="1"/>
  <c r="M107" i="13"/>
  <c r="AS107" i="13" s="1"/>
  <c r="M112" i="13"/>
  <c r="M109" i="13"/>
  <c r="AS109" i="13" s="1"/>
  <c r="K136" i="13"/>
  <c r="AE136" i="13" s="1"/>
  <c r="K98" i="13"/>
  <c r="AR92" i="13"/>
  <c r="E95" i="13"/>
  <c r="E93" i="13"/>
  <c r="E96" i="13"/>
  <c r="E94" i="13"/>
  <c r="E97" i="13"/>
  <c r="AB91" i="13"/>
  <c r="E92" i="13"/>
  <c r="AX126" i="13"/>
  <c r="X126" i="13"/>
  <c r="Q144" i="13"/>
  <c r="AU112" i="13"/>
  <c r="W85" i="13"/>
  <c r="G90" i="13"/>
  <c r="G137" i="13" s="1"/>
  <c r="AL91" i="13" l="1"/>
  <c r="O90" i="13"/>
  <c r="U114" i="13"/>
  <c r="U131" i="13" s="1"/>
  <c r="AJ131" i="13" s="1"/>
  <c r="AW112" i="13"/>
  <c r="AI137" i="13"/>
  <c r="U137" i="13"/>
  <c r="U136" i="13"/>
  <c r="AJ136" i="13" s="1"/>
  <c r="AE137" i="13"/>
  <c r="AC137" i="13"/>
  <c r="AY107" i="13"/>
  <c r="AB137" i="13"/>
  <c r="AO97" i="13"/>
  <c r="AY97" i="13" s="1"/>
  <c r="AX108" i="13"/>
  <c r="X108" i="13"/>
  <c r="AO94" i="13"/>
  <c r="AY94" i="13" s="1"/>
  <c r="AC144" i="13"/>
  <c r="G145" i="13"/>
  <c r="O114" i="13"/>
  <c r="O131" i="13" s="1"/>
  <c r="AT106" i="13"/>
  <c r="O135" i="13"/>
  <c r="AG135" i="13" s="1"/>
  <c r="AX106" i="13"/>
  <c r="W114" i="13"/>
  <c r="W131" i="13" s="1"/>
  <c r="X106" i="13"/>
  <c r="AE131" i="13"/>
  <c r="I85" i="13"/>
  <c r="AU98" i="13"/>
  <c r="AY127" i="13"/>
  <c r="O144" i="13"/>
  <c r="AT112" i="13"/>
  <c r="AO114" i="13"/>
  <c r="AB135" i="13"/>
  <c r="X110" i="13"/>
  <c r="AX110" i="13"/>
  <c r="AY110" i="13" s="1"/>
  <c r="AL134" i="13"/>
  <c r="M306" i="1" s="1"/>
  <c r="E136" i="13"/>
  <c r="E98" i="13"/>
  <c r="AO92" i="13"/>
  <c r="AX92" i="13"/>
  <c r="W98" i="13"/>
  <c r="W136" i="13"/>
  <c r="AK136" i="13" s="1"/>
  <c r="AQ96" i="13"/>
  <c r="I144" i="13"/>
  <c r="AX127" i="13"/>
  <c r="X113" i="13"/>
  <c r="AX113" i="13"/>
  <c r="AY113" i="13" s="1"/>
  <c r="AP98" i="13"/>
  <c r="X127" i="13"/>
  <c r="X107" i="13"/>
  <c r="AX107" i="13"/>
  <c r="AJ144" i="13"/>
  <c r="U145" i="13"/>
  <c r="I137" i="13"/>
  <c r="I136" i="13"/>
  <c r="AD136" i="13" s="1"/>
  <c r="I98" i="13"/>
  <c r="AQ92" i="13"/>
  <c r="AO95" i="13"/>
  <c r="AY95" i="13" s="1"/>
  <c r="AP85" i="13"/>
  <c r="X111" i="13"/>
  <c r="AX111" i="13"/>
  <c r="AY111" i="13" s="1"/>
  <c r="AY84" i="13"/>
  <c r="AH144" i="13"/>
  <c r="Q145" i="13"/>
  <c r="AI131" i="13"/>
  <c r="AO93" i="13"/>
  <c r="AY93" i="13" s="1"/>
  <c r="AH137" i="13"/>
  <c r="AE132" i="13"/>
  <c r="F304" i="1" s="1"/>
  <c r="AR98" i="13"/>
  <c r="AU114" i="13"/>
  <c r="AI144" i="13"/>
  <c r="S145" i="13"/>
  <c r="AX109" i="13"/>
  <c r="AY109" i="13" s="1"/>
  <c r="X109" i="13"/>
  <c r="AE144" i="13"/>
  <c r="K145" i="13"/>
  <c r="M144" i="13"/>
  <c r="AS112" i="13"/>
  <c r="AT108" i="13"/>
  <c r="AY108" i="13" s="1"/>
  <c r="O136" i="13"/>
  <c r="AG136" i="13" s="1"/>
  <c r="AF132" i="13"/>
  <c r="G304" i="1" s="1"/>
  <c r="AS98" i="13"/>
  <c r="AW114" i="13"/>
  <c r="W144" i="13"/>
  <c r="AX112" i="13"/>
  <c r="X112" i="13"/>
  <c r="X144" i="13" s="1"/>
  <c r="W137" i="13"/>
  <c r="AQ84" i="13"/>
  <c r="AQ81" i="13"/>
  <c r="AY81" i="13" s="1"/>
  <c r="AQ79" i="13"/>
  <c r="AQ82" i="13"/>
  <c r="AY82" i="13" s="1"/>
  <c r="AQ80" i="13"/>
  <c r="AY80" i="13" s="1"/>
  <c r="AQ83" i="13"/>
  <c r="AY83" i="13" s="1"/>
  <c r="AO96" i="13"/>
  <c r="AS106" i="13"/>
  <c r="M114" i="13"/>
  <c r="M131" i="13" s="1"/>
  <c r="M135" i="13"/>
  <c r="AF135" i="13" s="1"/>
  <c r="M137" i="13"/>
  <c r="O137" i="13"/>
  <c r="M136" i="13"/>
  <c r="AF136" i="13" s="1"/>
  <c r="AX85" i="13"/>
  <c r="E144" i="13"/>
  <c r="AO85" i="13"/>
  <c r="AI132" i="13"/>
  <c r="J304" i="1" s="1"/>
  <c r="AV98" i="13"/>
  <c r="AY92" i="13" l="1"/>
  <c r="AJ137" i="13"/>
  <c r="AQ85" i="13"/>
  <c r="AY112" i="13"/>
  <c r="AX114" i="13"/>
  <c r="AG137" i="13"/>
  <c r="AB136" i="13"/>
  <c r="X136" i="13"/>
  <c r="AL136" i="13" s="1"/>
  <c r="AK137" i="13"/>
  <c r="AD137" i="13"/>
  <c r="AF144" i="13"/>
  <c r="M145" i="13"/>
  <c r="AD144" i="13"/>
  <c r="I145" i="13"/>
  <c r="AH132" i="13"/>
  <c r="I304" i="1" s="1"/>
  <c r="AT114" i="13"/>
  <c r="AG131" i="13"/>
  <c r="AL132" i="13"/>
  <c r="M304" i="1" s="1"/>
  <c r="AO98" i="13"/>
  <c r="AY85" i="13"/>
  <c r="AC145" i="13"/>
  <c r="G146" i="13"/>
  <c r="AC146" i="13" s="1"/>
  <c r="AL144" i="13"/>
  <c r="M316" i="1" s="1"/>
  <c r="X145" i="13"/>
  <c r="AS114" i="13"/>
  <c r="AB144" i="13"/>
  <c r="E145" i="13"/>
  <c r="AK132" i="13"/>
  <c r="L304" i="1" s="1"/>
  <c r="AX98" i="13"/>
  <c r="X135" i="13"/>
  <c r="AF137" i="13"/>
  <c r="AK144" i="13"/>
  <c r="W145" i="13"/>
  <c r="AK145" i="13" s="1"/>
  <c r="S146" i="13"/>
  <c r="AI146" i="13" s="1"/>
  <c r="AI145" i="13"/>
  <c r="Q146" i="13"/>
  <c r="AH146" i="13" s="1"/>
  <c r="AH145" i="13"/>
  <c r="Y107" i="13"/>
  <c r="X114" i="13"/>
  <c r="X137" i="13"/>
  <c r="AG144" i="13"/>
  <c r="O145" i="13"/>
  <c r="AF131" i="13"/>
  <c r="U146" i="13"/>
  <c r="AJ145" i="13"/>
  <c r="AY79" i="13"/>
  <c r="K146" i="13"/>
  <c r="AE146" i="13" s="1"/>
  <c r="AE145" i="13"/>
  <c r="AY96" i="13"/>
  <c r="AQ98" i="13"/>
  <c r="AC132" i="13"/>
  <c r="D304" i="1" s="1"/>
  <c r="AY106" i="13"/>
  <c r="AY114" i="13" s="1"/>
  <c r="AK131" i="13"/>
  <c r="AY98" i="13" l="1"/>
  <c r="Z107" i="13"/>
  <c r="AL135" i="13"/>
  <c r="Y135" i="13"/>
  <c r="AD132" i="13"/>
  <c r="E304" i="1" s="1"/>
  <c r="I146" i="13"/>
  <c r="AD146" i="13" s="1"/>
  <c r="AD145" i="13"/>
  <c r="Z137" i="13"/>
  <c r="AL137" i="13"/>
  <c r="X131" i="13"/>
  <c r="Y114" i="13"/>
  <c r="AB132" i="13"/>
  <c r="C304" i="1" s="1"/>
  <c r="AB145" i="13"/>
  <c r="E146" i="13"/>
  <c r="AB146" i="13" s="1"/>
  <c r="O146" i="13"/>
  <c r="AG146" i="13" s="1"/>
  <c r="AG145" i="13"/>
  <c r="M146" i="13"/>
  <c r="AF146" i="13" s="1"/>
  <c r="AF145" i="13"/>
  <c r="X146" i="13"/>
  <c r="AL146" i="13" s="1"/>
  <c r="M318" i="1" s="1"/>
  <c r="AL145" i="13"/>
  <c r="M317" i="1" s="1"/>
  <c r="AL131" i="13" l="1"/>
  <c r="AN135" i="13"/>
  <c r="AM135" i="13"/>
  <c r="AN145" i="13"/>
  <c r="O317" i="1" s="1"/>
  <c r="AM145" i="13"/>
  <c r="N317" i="1" s="1"/>
  <c r="AM147" i="13" l="1"/>
  <c r="N319" i="1" s="1"/>
  <c r="AN147" i="13"/>
  <c r="O319" i="1" s="1"/>
  <c r="AO147" i="13" l="1"/>
  <c r="P319" i="1" s="1"/>
  <c r="AK146" i="12" l="1"/>
  <c r="AJ146" i="12"/>
  <c r="X140" i="12"/>
  <c r="V127" i="12"/>
  <c r="T127" i="12"/>
  <c r="R127" i="12"/>
  <c r="P127" i="12"/>
  <c r="N127" i="12"/>
  <c r="L127" i="12"/>
  <c r="J127" i="12"/>
  <c r="H127" i="12"/>
  <c r="F127" i="12"/>
  <c r="D127" i="12"/>
  <c r="AK126" i="12"/>
  <c r="AJ126" i="12"/>
  <c r="AI126" i="12"/>
  <c r="AH126" i="12"/>
  <c r="AG126" i="12"/>
  <c r="AF126" i="12"/>
  <c r="AE126" i="12"/>
  <c r="AD126" i="12"/>
  <c r="AC126" i="12"/>
  <c r="AB126" i="12"/>
  <c r="AK125" i="12"/>
  <c r="AJ125" i="12"/>
  <c r="AI125" i="12"/>
  <c r="AH125" i="12"/>
  <c r="AG125" i="12"/>
  <c r="AF125" i="12"/>
  <c r="AE125" i="12"/>
  <c r="AD125" i="12"/>
  <c r="AC125" i="12"/>
  <c r="AB125" i="12"/>
  <c r="AK124" i="12"/>
  <c r="AJ124" i="12"/>
  <c r="AI124" i="12"/>
  <c r="AH124" i="12"/>
  <c r="AG124" i="12"/>
  <c r="AF124" i="12"/>
  <c r="AE124" i="12"/>
  <c r="AD124" i="12"/>
  <c r="AC124" i="12"/>
  <c r="AB124" i="12"/>
  <c r="AK123" i="12"/>
  <c r="AJ123" i="12"/>
  <c r="AI123" i="12"/>
  <c r="AH123" i="12"/>
  <c r="AG123" i="12"/>
  <c r="AF123" i="12"/>
  <c r="AE123" i="12"/>
  <c r="AD123" i="12"/>
  <c r="AC123" i="12"/>
  <c r="AB123" i="12"/>
  <c r="AK122" i="12"/>
  <c r="AJ122" i="12"/>
  <c r="AI122" i="12"/>
  <c r="AH122" i="12"/>
  <c r="AG122" i="12"/>
  <c r="AF122" i="12"/>
  <c r="AE122" i="12"/>
  <c r="AD122" i="12"/>
  <c r="AC122" i="12"/>
  <c r="AB122" i="12"/>
  <c r="AK121" i="12"/>
  <c r="AJ121" i="12"/>
  <c r="AI121" i="12"/>
  <c r="AH121" i="12"/>
  <c r="AG121" i="12"/>
  <c r="AF121" i="12"/>
  <c r="AE121" i="12"/>
  <c r="AD121" i="12"/>
  <c r="AC121" i="12"/>
  <c r="AB121" i="12"/>
  <c r="V119" i="12"/>
  <c r="T119" i="12"/>
  <c r="R119" i="12"/>
  <c r="P119" i="12"/>
  <c r="N119" i="12"/>
  <c r="L119" i="12"/>
  <c r="J119" i="12"/>
  <c r="H119" i="12"/>
  <c r="F119" i="12"/>
  <c r="D119" i="12"/>
  <c r="V114" i="12"/>
  <c r="T114" i="12"/>
  <c r="R114" i="12"/>
  <c r="P114" i="12"/>
  <c r="N114" i="12"/>
  <c r="L114" i="12"/>
  <c r="J114" i="12"/>
  <c r="H114" i="12"/>
  <c r="F114" i="12"/>
  <c r="D114" i="12"/>
  <c r="AK113" i="12"/>
  <c r="AJ113" i="12"/>
  <c r="AI113" i="12"/>
  <c r="AH113" i="12"/>
  <c r="AG113" i="12"/>
  <c r="AF113" i="12"/>
  <c r="AE113" i="12"/>
  <c r="AC113" i="12"/>
  <c r="AB113" i="12"/>
  <c r="AK112" i="12"/>
  <c r="AJ112" i="12"/>
  <c r="AI112" i="12"/>
  <c r="AH112" i="12"/>
  <c r="AG112" i="12"/>
  <c r="AF112" i="12"/>
  <c r="AE112" i="12"/>
  <c r="AC112" i="12"/>
  <c r="AB112" i="12"/>
  <c r="AK111" i="12"/>
  <c r="AJ111" i="12"/>
  <c r="AI111" i="12"/>
  <c r="AH111" i="12"/>
  <c r="AG111" i="12"/>
  <c r="AF111" i="12"/>
  <c r="AE111" i="12"/>
  <c r="AD111" i="12"/>
  <c r="AC111" i="12"/>
  <c r="AB111" i="12"/>
  <c r="AK110" i="12"/>
  <c r="AJ110" i="12"/>
  <c r="AI110" i="12"/>
  <c r="AH110" i="12"/>
  <c r="AG110" i="12"/>
  <c r="AF110" i="12"/>
  <c r="AE110" i="12"/>
  <c r="AD110" i="12"/>
  <c r="AC110" i="12"/>
  <c r="AB110" i="12"/>
  <c r="AK109" i="12"/>
  <c r="AJ109" i="12"/>
  <c r="AI109" i="12"/>
  <c r="AH109" i="12"/>
  <c r="AG109" i="12"/>
  <c r="AF109" i="12"/>
  <c r="AE109" i="12"/>
  <c r="AD109" i="12"/>
  <c r="AC109" i="12"/>
  <c r="AB109" i="12"/>
  <c r="AK108" i="12"/>
  <c r="AJ108" i="12"/>
  <c r="AI108" i="12"/>
  <c r="AH108" i="12"/>
  <c r="AG108" i="12"/>
  <c r="AF108" i="12"/>
  <c r="AE108" i="12"/>
  <c r="AD108" i="12"/>
  <c r="AC108" i="12"/>
  <c r="AB108" i="12"/>
  <c r="AK107" i="12"/>
  <c r="AJ107" i="12"/>
  <c r="AI107" i="12"/>
  <c r="AH107" i="12"/>
  <c r="AG107" i="12"/>
  <c r="AF107" i="12"/>
  <c r="AE107" i="12"/>
  <c r="AD107" i="12"/>
  <c r="AC107" i="12"/>
  <c r="AB107" i="12"/>
  <c r="AK106" i="12"/>
  <c r="AJ106" i="12"/>
  <c r="AI106" i="12"/>
  <c r="AH106" i="12"/>
  <c r="AG106" i="12"/>
  <c r="AF106" i="12"/>
  <c r="AE106" i="12"/>
  <c r="AD106" i="12"/>
  <c r="AC106" i="12"/>
  <c r="AB106" i="12"/>
  <c r="AE103" i="12"/>
  <c r="AC103" i="12"/>
  <c r="AB103" i="12"/>
  <c r="V103" i="12"/>
  <c r="AK103" i="12" s="1"/>
  <c r="T103" i="12"/>
  <c r="AJ103" i="12" s="1"/>
  <c r="R103" i="12"/>
  <c r="AI103" i="12" s="1"/>
  <c r="P103" i="12"/>
  <c r="AH103" i="12" s="1"/>
  <c r="N103" i="12"/>
  <c r="AG103" i="12" s="1"/>
  <c r="L103" i="12"/>
  <c r="AF103" i="12" s="1"/>
  <c r="J103" i="12"/>
  <c r="H103" i="12"/>
  <c r="F103" i="12"/>
  <c r="D103" i="12"/>
  <c r="AK102" i="12"/>
  <c r="AJ102" i="12"/>
  <c r="AI102" i="12"/>
  <c r="AH102" i="12"/>
  <c r="AG102" i="12"/>
  <c r="AF102" i="12"/>
  <c r="AE102" i="12"/>
  <c r="AD102" i="12"/>
  <c r="AC102" i="12"/>
  <c r="AB102" i="12"/>
  <c r="AK101" i="12"/>
  <c r="AJ101" i="12"/>
  <c r="AI101" i="12"/>
  <c r="AH101" i="12"/>
  <c r="AG101" i="12"/>
  <c r="AF101" i="12"/>
  <c r="AE101" i="12"/>
  <c r="AD101" i="12"/>
  <c r="AC101" i="12"/>
  <c r="AB101" i="12"/>
  <c r="AB98" i="12"/>
  <c r="V98" i="12"/>
  <c r="AK98" i="12" s="1"/>
  <c r="T98" i="12"/>
  <c r="AJ98" i="12" s="1"/>
  <c r="R98" i="12"/>
  <c r="AI98" i="12" s="1"/>
  <c r="P98" i="12"/>
  <c r="AH98" i="12" s="1"/>
  <c r="N98" i="12"/>
  <c r="AG98" i="12" s="1"/>
  <c r="L98" i="12"/>
  <c r="AF98" i="12" s="1"/>
  <c r="J98" i="12"/>
  <c r="H98" i="12"/>
  <c r="AE98" i="12" s="1"/>
  <c r="F98" i="12"/>
  <c r="AC98" i="12" s="1"/>
  <c r="D98" i="12"/>
  <c r="AK97" i="12"/>
  <c r="AJ97" i="12"/>
  <c r="AI97" i="12"/>
  <c r="AH97" i="12"/>
  <c r="AG97" i="12"/>
  <c r="AF97" i="12"/>
  <c r="AE97" i="12"/>
  <c r="AD97" i="12"/>
  <c r="AC97" i="12"/>
  <c r="AB97" i="12"/>
  <c r="AK96" i="12"/>
  <c r="AJ96" i="12"/>
  <c r="AI96" i="12"/>
  <c r="AH96" i="12"/>
  <c r="AG96" i="12"/>
  <c r="AF96" i="12"/>
  <c r="AE96" i="12"/>
  <c r="AD96" i="12"/>
  <c r="AC96" i="12"/>
  <c r="AB96" i="12"/>
  <c r="AK95" i="12"/>
  <c r="AJ95" i="12"/>
  <c r="AI95" i="12"/>
  <c r="AH95" i="12"/>
  <c r="AG95" i="12"/>
  <c r="AF95" i="12"/>
  <c r="AE95" i="12"/>
  <c r="AD95" i="12"/>
  <c r="AC95" i="12"/>
  <c r="AB95" i="12"/>
  <c r="AK94" i="12"/>
  <c r="AJ94" i="12"/>
  <c r="AI94" i="12"/>
  <c r="AH94" i="12"/>
  <c r="AG94" i="12"/>
  <c r="AF94" i="12"/>
  <c r="AE94" i="12"/>
  <c r="AD94" i="12"/>
  <c r="AC94" i="12"/>
  <c r="AB94" i="12"/>
  <c r="AK93" i="12"/>
  <c r="AJ93" i="12"/>
  <c r="AI93" i="12"/>
  <c r="AH93" i="12"/>
  <c r="AG93" i="12"/>
  <c r="AF93" i="12"/>
  <c r="AE93" i="12"/>
  <c r="AD93" i="12"/>
  <c r="AC93" i="12"/>
  <c r="AB93" i="12"/>
  <c r="AK92" i="12"/>
  <c r="AJ92" i="12"/>
  <c r="AI92" i="12"/>
  <c r="AH92" i="12"/>
  <c r="AG92" i="12"/>
  <c r="AF92" i="12"/>
  <c r="AE92" i="12"/>
  <c r="AD92" i="12"/>
  <c r="AC92" i="12"/>
  <c r="AB92" i="12"/>
  <c r="V90" i="12"/>
  <c r="T90" i="12"/>
  <c r="R90" i="12"/>
  <c r="P90" i="12"/>
  <c r="N90" i="12"/>
  <c r="L90" i="12"/>
  <c r="J90" i="12"/>
  <c r="H90" i="12"/>
  <c r="F90" i="12"/>
  <c r="D90" i="12"/>
  <c r="V85" i="12"/>
  <c r="T85" i="12"/>
  <c r="R85" i="12"/>
  <c r="P85" i="12"/>
  <c r="N85" i="12"/>
  <c r="L85" i="12"/>
  <c r="J85" i="12"/>
  <c r="H85" i="12"/>
  <c r="F85" i="12"/>
  <c r="D85" i="12"/>
  <c r="AK84" i="12"/>
  <c r="AJ84" i="12"/>
  <c r="AI84" i="12"/>
  <c r="AH84" i="12"/>
  <c r="AG84" i="12"/>
  <c r="AF84" i="12"/>
  <c r="AE84" i="12"/>
  <c r="AD84" i="12"/>
  <c r="AC84" i="12"/>
  <c r="AB84" i="12"/>
  <c r="AK83" i="12"/>
  <c r="AJ83" i="12"/>
  <c r="AI83" i="12"/>
  <c r="AH83" i="12"/>
  <c r="AG83" i="12"/>
  <c r="AF83" i="12"/>
  <c r="AE83" i="12"/>
  <c r="AD83" i="12"/>
  <c r="AC83" i="12"/>
  <c r="AB83" i="12"/>
  <c r="AK82" i="12"/>
  <c r="AJ82" i="12"/>
  <c r="AI82" i="12"/>
  <c r="AH82" i="12"/>
  <c r="AG82" i="12"/>
  <c r="AF82" i="12"/>
  <c r="AE82" i="12"/>
  <c r="AD82" i="12"/>
  <c r="AC82" i="12"/>
  <c r="AB82" i="12"/>
  <c r="AK81" i="12"/>
  <c r="AJ81" i="12"/>
  <c r="AI81" i="12"/>
  <c r="AH81" i="12"/>
  <c r="AG81" i="12"/>
  <c r="AF81" i="12"/>
  <c r="AE81" i="12"/>
  <c r="AD81" i="12"/>
  <c r="AC81" i="12"/>
  <c r="AB81" i="12"/>
  <c r="AK80" i="12"/>
  <c r="AJ80" i="12"/>
  <c r="AI80" i="12"/>
  <c r="AH80" i="12"/>
  <c r="AG80" i="12"/>
  <c r="AF80" i="12"/>
  <c r="AE80" i="12"/>
  <c r="AD80" i="12"/>
  <c r="AC80" i="12"/>
  <c r="AB80" i="12"/>
  <c r="AK79" i="12"/>
  <c r="AJ79" i="12"/>
  <c r="AJ85" i="12" s="1"/>
  <c r="AI79" i="12"/>
  <c r="AH79" i="12"/>
  <c r="AG79" i="12"/>
  <c r="AF79" i="12"/>
  <c r="AF85" i="12" s="1"/>
  <c r="AE79" i="12"/>
  <c r="AE85" i="12" s="1"/>
  <c r="AD79" i="12"/>
  <c r="AD85" i="12" s="1"/>
  <c r="AC79" i="12"/>
  <c r="AC85" i="12" s="1"/>
  <c r="AB79" i="12"/>
  <c r="AB85" i="12" s="1"/>
  <c r="V77" i="12"/>
  <c r="T77" i="12"/>
  <c r="R77" i="12"/>
  <c r="P77" i="12"/>
  <c r="N77" i="12"/>
  <c r="L77" i="12"/>
  <c r="J77" i="12"/>
  <c r="H77" i="12"/>
  <c r="F77" i="12"/>
  <c r="D77" i="12"/>
  <c r="AJ52" i="12"/>
  <c r="W52" i="12"/>
  <c r="AK52" i="12" s="1"/>
  <c r="U52" i="12"/>
  <c r="S52" i="12"/>
  <c r="AI52" i="12" s="1"/>
  <c r="Q52" i="12"/>
  <c r="AH52" i="12" s="1"/>
  <c r="O52" i="12"/>
  <c r="AG52" i="12" s="1"/>
  <c r="M52" i="12"/>
  <c r="AF52" i="12" s="1"/>
  <c r="K52" i="12"/>
  <c r="AE52" i="12" s="1"/>
  <c r="I52" i="12"/>
  <c r="AD52" i="12" s="1"/>
  <c r="G52" i="12"/>
  <c r="AC52" i="12" s="1"/>
  <c r="E52" i="12"/>
  <c r="AB52" i="12" s="1"/>
  <c r="W51" i="12"/>
  <c r="U51" i="12"/>
  <c r="AJ51" i="12" s="1"/>
  <c r="S51" i="12"/>
  <c r="AI51" i="12" s="1"/>
  <c r="Q51" i="12"/>
  <c r="AH51" i="12" s="1"/>
  <c r="O51" i="12"/>
  <c r="AG51" i="12" s="1"/>
  <c r="M51" i="12"/>
  <c r="AF51" i="12" s="1"/>
  <c r="K51" i="12"/>
  <c r="AE51" i="12" s="1"/>
  <c r="I51" i="12"/>
  <c r="AD51" i="12" s="1"/>
  <c r="G51" i="12"/>
  <c r="AC51" i="12" s="1"/>
  <c r="E51" i="12"/>
  <c r="AB51" i="12" s="1"/>
  <c r="AC50" i="12"/>
  <c r="W50" i="12"/>
  <c r="AK50" i="12" s="1"/>
  <c r="U50" i="12"/>
  <c r="AJ50" i="12" s="1"/>
  <c r="S50" i="12"/>
  <c r="AI50" i="12" s="1"/>
  <c r="Q50" i="12"/>
  <c r="AH50" i="12" s="1"/>
  <c r="O50" i="12"/>
  <c r="AG50" i="12" s="1"/>
  <c r="M50" i="12"/>
  <c r="AF50" i="12" s="1"/>
  <c r="K50" i="12"/>
  <c r="AE50" i="12" s="1"/>
  <c r="I50" i="12"/>
  <c r="AD50" i="12" s="1"/>
  <c r="G50" i="12"/>
  <c r="E50" i="12"/>
  <c r="AB50" i="12" s="1"/>
  <c r="AE49" i="12"/>
  <c r="W49" i="12"/>
  <c r="AK49" i="12" s="1"/>
  <c r="U49" i="12"/>
  <c r="AJ49" i="12" s="1"/>
  <c r="S49" i="12"/>
  <c r="AI49" i="12" s="1"/>
  <c r="Q49" i="12"/>
  <c r="AH49" i="12" s="1"/>
  <c r="O49" i="12"/>
  <c r="AG49" i="12" s="1"/>
  <c r="M49" i="12"/>
  <c r="AF49" i="12" s="1"/>
  <c r="K49" i="12"/>
  <c r="X49" i="12" s="1"/>
  <c r="I49" i="12"/>
  <c r="AD49" i="12" s="1"/>
  <c r="G49" i="12"/>
  <c r="AC49" i="12" s="1"/>
  <c r="E49" i="12"/>
  <c r="AB49" i="12" s="1"/>
  <c r="W48" i="12"/>
  <c r="U48" i="12"/>
  <c r="AJ48" i="12" s="1"/>
  <c r="S48" i="12"/>
  <c r="AI48" i="12" s="1"/>
  <c r="Q48" i="12"/>
  <c r="AH48" i="12" s="1"/>
  <c r="O48" i="12"/>
  <c r="AG48" i="12" s="1"/>
  <c r="M48" i="12"/>
  <c r="AF48" i="12" s="1"/>
  <c r="K48" i="12"/>
  <c r="AE48" i="12" s="1"/>
  <c r="I48" i="12"/>
  <c r="AD48" i="12" s="1"/>
  <c r="G48" i="12"/>
  <c r="AC48" i="12" s="1"/>
  <c r="E48" i="12"/>
  <c r="AB48" i="12" s="1"/>
  <c r="AG47" i="12"/>
  <c r="AD47" i="12"/>
  <c r="X47" i="12"/>
  <c r="W47" i="12"/>
  <c r="U47" i="12"/>
  <c r="S47" i="12"/>
  <c r="AI47" i="12" s="1"/>
  <c r="Q47" i="12"/>
  <c r="O47" i="12"/>
  <c r="M47" i="12"/>
  <c r="AF47" i="12" s="1"/>
  <c r="K47" i="12"/>
  <c r="AE47" i="12" s="1"/>
  <c r="I47" i="12"/>
  <c r="G47" i="12"/>
  <c r="AC47" i="12" s="1"/>
  <c r="E47" i="12"/>
  <c r="AB47" i="12" s="1"/>
  <c r="AI46" i="12"/>
  <c r="AH46" i="12"/>
  <c r="AG46" i="12"/>
  <c r="W46" i="12"/>
  <c r="AK46" i="12" s="1"/>
  <c r="U46" i="12"/>
  <c r="AJ46" i="12" s="1"/>
  <c r="S46" i="12"/>
  <c r="Q46" i="12"/>
  <c r="O46" i="12"/>
  <c r="M46" i="12"/>
  <c r="AF46" i="12" s="1"/>
  <c r="K46" i="12"/>
  <c r="AE46" i="12" s="1"/>
  <c r="I46" i="12"/>
  <c r="AD46" i="12" s="1"/>
  <c r="G46" i="12"/>
  <c r="AC46" i="12" s="1"/>
  <c r="E46" i="12"/>
  <c r="AB46" i="12" s="1"/>
  <c r="AK45" i="12"/>
  <c r="AI45" i="12"/>
  <c r="W45" i="12"/>
  <c r="U45" i="12"/>
  <c r="AJ45" i="12" s="1"/>
  <c r="S45" i="12"/>
  <c r="Q45" i="12"/>
  <c r="AH45" i="12" s="1"/>
  <c r="O45" i="12"/>
  <c r="AG45" i="12" s="1"/>
  <c r="M45" i="12"/>
  <c r="AF45" i="12" s="1"/>
  <c r="K45" i="12"/>
  <c r="AE45" i="12" s="1"/>
  <c r="I45" i="12"/>
  <c r="AD45" i="12" s="1"/>
  <c r="G45" i="12"/>
  <c r="AC45" i="12" s="1"/>
  <c r="E45" i="12"/>
  <c r="AB45" i="12" s="1"/>
  <c r="AJ43" i="12"/>
  <c r="AH43" i="12"/>
  <c r="AG43" i="12"/>
  <c r="W43" i="12"/>
  <c r="AK43" i="12" s="1"/>
  <c r="U43" i="12"/>
  <c r="S43" i="12"/>
  <c r="AI43" i="12" s="1"/>
  <c r="Q43" i="12"/>
  <c r="Q44" i="12" s="1"/>
  <c r="AH44" i="12" s="1"/>
  <c r="O43" i="12"/>
  <c r="O44" i="12" s="1"/>
  <c r="M43" i="12"/>
  <c r="AF43" i="12" s="1"/>
  <c r="K43" i="12"/>
  <c r="AE43" i="12" s="1"/>
  <c r="I43" i="12"/>
  <c r="AD43" i="12" s="1"/>
  <c r="G43" i="12"/>
  <c r="AC43" i="12" s="1"/>
  <c r="E43" i="12"/>
  <c r="W41" i="12"/>
  <c r="AK41" i="12" s="1"/>
  <c r="U41" i="12"/>
  <c r="U56" i="12" s="1"/>
  <c r="S41" i="12"/>
  <c r="S56" i="12" s="1"/>
  <c r="Q41" i="12"/>
  <c r="AH41" i="12" s="1"/>
  <c r="O41" i="12"/>
  <c r="AG41" i="12" s="1"/>
  <c r="M41" i="12"/>
  <c r="AF41" i="12" s="1"/>
  <c r="K41" i="12"/>
  <c r="I41" i="12"/>
  <c r="I56" i="12" s="1"/>
  <c r="G41" i="12"/>
  <c r="E41" i="12"/>
  <c r="Y41" i="12" s="1"/>
  <c r="Z41" i="12" s="1"/>
  <c r="AE40" i="12"/>
  <c r="AD40" i="12"/>
  <c r="AC40" i="12"/>
  <c r="W40" i="12"/>
  <c r="AK40" i="12" s="1"/>
  <c r="U40" i="12"/>
  <c r="S40" i="12"/>
  <c r="AI40" i="12" s="1"/>
  <c r="Q40" i="12"/>
  <c r="Q62" i="12" s="1"/>
  <c r="O40" i="12"/>
  <c r="O62" i="12" s="1"/>
  <c r="O101" i="12" s="1"/>
  <c r="M40" i="12"/>
  <c r="K40" i="12"/>
  <c r="I40" i="12"/>
  <c r="I62" i="12" s="1"/>
  <c r="G40" i="12"/>
  <c r="E40" i="12"/>
  <c r="AI39" i="12"/>
  <c r="AF39" i="12"/>
  <c r="AE39" i="12"/>
  <c r="W39" i="12"/>
  <c r="W63" i="12" s="1"/>
  <c r="U39" i="12"/>
  <c r="S39" i="12"/>
  <c r="S63" i="12" s="1"/>
  <c r="Q39" i="12"/>
  <c r="Q63" i="12" s="1"/>
  <c r="O39" i="12"/>
  <c r="AG39" i="12" s="1"/>
  <c r="M39" i="12"/>
  <c r="K39" i="12"/>
  <c r="K63" i="12" s="1"/>
  <c r="I39" i="12"/>
  <c r="AD39" i="12" s="1"/>
  <c r="G39" i="12"/>
  <c r="AC39" i="12" s="1"/>
  <c r="E39" i="12"/>
  <c r="AB39" i="12" s="1"/>
  <c r="AK37" i="12"/>
  <c r="AJ37" i="12"/>
  <c r="W37" i="12"/>
  <c r="U37" i="12"/>
  <c r="S37" i="12"/>
  <c r="Q37" i="12"/>
  <c r="AH37" i="12" s="1"/>
  <c r="O37" i="12"/>
  <c r="AG37" i="12" s="1"/>
  <c r="M37" i="12"/>
  <c r="K37" i="12"/>
  <c r="AE37" i="12" s="1"/>
  <c r="I37" i="12"/>
  <c r="AD37" i="12" s="1"/>
  <c r="G37" i="12"/>
  <c r="AC37" i="12" s="1"/>
  <c r="E37" i="12"/>
  <c r="AB37" i="12" s="1"/>
  <c r="AG34" i="12"/>
  <c r="AD34" i="12"/>
  <c r="AC34" i="12"/>
  <c r="W34" i="12"/>
  <c r="U34" i="12"/>
  <c r="AJ34" i="12" s="1"/>
  <c r="S34" i="12"/>
  <c r="Q34" i="12"/>
  <c r="AH34" i="12" s="1"/>
  <c r="O34" i="12"/>
  <c r="M34" i="12"/>
  <c r="AF34" i="12" s="1"/>
  <c r="K34" i="12"/>
  <c r="AE34" i="12" s="1"/>
  <c r="I34" i="12"/>
  <c r="G34" i="12"/>
  <c r="E34" i="12"/>
  <c r="AB34" i="12" s="1"/>
  <c r="V21" i="12"/>
  <c r="I44" i="12" l="1"/>
  <c r="X48" i="12"/>
  <c r="AG40" i="12"/>
  <c r="K44" i="12"/>
  <c r="X51" i="12"/>
  <c r="AH40" i="12"/>
  <c r="M44" i="12"/>
  <c r="AF44" i="12" s="1"/>
  <c r="W143" i="12"/>
  <c r="AK143" i="12" s="1"/>
  <c r="AI41" i="12"/>
  <c r="AJ41" i="12"/>
  <c r="X50" i="12"/>
  <c r="AK48" i="12"/>
  <c r="X34" i="12"/>
  <c r="AG85" i="12"/>
  <c r="AH85" i="12"/>
  <c r="W118" i="12"/>
  <c r="W121" i="12" s="1"/>
  <c r="W117" i="12"/>
  <c r="AJ39" i="12"/>
  <c r="AD44" i="12"/>
  <c r="U57" i="12"/>
  <c r="U63" i="12"/>
  <c r="S58" i="12"/>
  <c r="O53" i="12"/>
  <c r="X37" i="12"/>
  <c r="Q53" i="12"/>
  <c r="W126" i="12"/>
  <c r="W123" i="12"/>
  <c r="W124" i="12"/>
  <c r="W122" i="12"/>
  <c r="X39" i="12"/>
  <c r="X52" i="12"/>
  <c r="AK34" i="12"/>
  <c r="Q64" i="12"/>
  <c r="Q102" i="12"/>
  <c r="Q101" i="12"/>
  <c r="E62" i="12"/>
  <c r="X45" i="12"/>
  <c r="AI37" i="12"/>
  <c r="AB41" i="12"/>
  <c r="E53" i="12"/>
  <c r="E143" i="12"/>
  <c r="AB43" i="12"/>
  <c r="B43" i="12"/>
  <c r="B45" i="12" s="1"/>
  <c r="E44" i="12"/>
  <c r="AG44" i="12"/>
  <c r="AJ47" i="12"/>
  <c r="G62" i="12"/>
  <c r="AI85" i="12"/>
  <c r="G56" i="12"/>
  <c r="G59" i="12"/>
  <c r="G60" i="12" s="1"/>
  <c r="AC41" i="12"/>
  <c r="G44" i="12"/>
  <c r="AK47" i="12"/>
  <c r="I101" i="12"/>
  <c r="I64" i="12"/>
  <c r="I102" i="12"/>
  <c r="AF37" i="12"/>
  <c r="I143" i="12"/>
  <c r="AD143" i="12" s="1"/>
  <c r="I53" i="12"/>
  <c r="AK39" i="12"/>
  <c r="X40" i="12"/>
  <c r="X62" i="12" s="1"/>
  <c r="K143" i="12"/>
  <c r="AE143" i="12" s="1"/>
  <c r="AH47" i="12"/>
  <c r="S59" i="12"/>
  <c r="S60" i="12" s="1"/>
  <c r="Q117" i="12"/>
  <c r="Q118" i="12"/>
  <c r="Q124" i="12" s="1"/>
  <c r="AU124" i="12" s="1"/>
  <c r="G143" i="12"/>
  <c r="AC143" i="12" s="1"/>
  <c r="K117" i="12"/>
  <c r="K118" i="12"/>
  <c r="K121" i="12" s="1"/>
  <c r="AR121" i="12" s="1"/>
  <c r="I59" i="12"/>
  <c r="AD41" i="12"/>
  <c r="AB40" i="12"/>
  <c r="S57" i="12"/>
  <c r="E56" i="12"/>
  <c r="U59" i="12"/>
  <c r="U60" i="12" s="1"/>
  <c r="S117" i="12"/>
  <c r="S118" i="12"/>
  <c r="S124" i="12" s="1"/>
  <c r="AV124" i="12" s="1"/>
  <c r="M143" i="12"/>
  <c r="AF143" i="12" s="1"/>
  <c r="X43" i="12"/>
  <c r="W56" i="12"/>
  <c r="E63" i="12"/>
  <c r="X41" i="12"/>
  <c r="X56" i="12" s="1"/>
  <c r="G63" i="12"/>
  <c r="K62" i="12"/>
  <c r="AF40" i="12"/>
  <c r="AE41" i="12"/>
  <c r="O143" i="12"/>
  <c r="AG143" i="12" s="1"/>
  <c r="S44" i="12"/>
  <c r="X46" i="12"/>
  <c r="M56" i="12"/>
  <c r="AK85" i="12"/>
  <c r="O64" i="12"/>
  <c r="O102" i="12"/>
  <c r="O103" i="12" s="1"/>
  <c r="I63" i="12"/>
  <c r="M62" i="12"/>
  <c r="Q143" i="12"/>
  <c r="AH143" i="12" s="1"/>
  <c r="U44" i="12"/>
  <c r="AK51" i="12"/>
  <c r="O56" i="12"/>
  <c r="O59" i="12" s="1"/>
  <c r="S62" i="12"/>
  <c r="S143" i="12"/>
  <c r="AI143" i="12" s="1"/>
  <c r="W44" i="12"/>
  <c r="G57" i="12"/>
  <c r="Q56" i="12"/>
  <c r="U62" i="12"/>
  <c r="K56" i="12"/>
  <c r="M63" i="12"/>
  <c r="U143" i="12"/>
  <c r="AJ143" i="12" s="1"/>
  <c r="I57" i="12"/>
  <c r="I58" i="12" s="1"/>
  <c r="I60" i="12"/>
  <c r="W62" i="12"/>
  <c r="AI34" i="12"/>
  <c r="O63" i="12"/>
  <c r="AH39" i="12"/>
  <c r="AJ40" i="12"/>
  <c r="Q127" i="12"/>
  <c r="W127" i="12"/>
  <c r="Q103" i="12" l="1"/>
  <c r="K123" i="12"/>
  <c r="AR123" i="12" s="1"/>
  <c r="AE44" i="12"/>
  <c r="K124" i="12"/>
  <c r="AR124" i="12" s="1"/>
  <c r="S125" i="12"/>
  <c r="AV125" i="12" s="1"/>
  <c r="K122" i="12"/>
  <c r="AR122" i="12" s="1"/>
  <c r="AR127" i="12" s="1"/>
  <c r="S121" i="12"/>
  <c r="AV121" i="12" s="1"/>
  <c r="AV127" i="12" s="1"/>
  <c r="S127" i="12"/>
  <c r="M53" i="12"/>
  <c r="S122" i="12"/>
  <c r="AV122" i="12" s="1"/>
  <c r="K125" i="12"/>
  <c r="AR125" i="12" s="1"/>
  <c r="S123" i="12"/>
  <c r="AV123" i="12" s="1"/>
  <c r="S126" i="12"/>
  <c r="AV126" i="12" s="1"/>
  <c r="K53" i="12"/>
  <c r="W125" i="12"/>
  <c r="AX125" i="12" s="1"/>
  <c r="K126" i="12"/>
  <c r="AR126" i="12" s="1"/>
  <c r="K127" i="12"/>
  <c r="O113" i="12"/>
  <c r="AT113" i="12" s="1"/>
  <c r="O107" i="12"/>
  <c r="AT107" i="12" s="1"/>
  <c r="O108" i="12"/>
  <c r="AT108" i="12" s="1"/>
  <c r="O112" i="12"/>
  <c r="O110" i="12"/>
  <c r="AT110" i="12" s="1"/>
  <c r="O109" i="12"/>
  <c r="AT109" i="12" s="1"/>
  <c r="O106" i="12"/>
  <c r="O111" i="12"/>
  <c r="AT111" i="12" s="1"/>
  <c r="U83" i="12"/>
  <c r="U80" i="12"/>
  <c r="AJ78" i="12"/>
  <c r="AW78" i="12" s="1"/>
  <c r="U84" i="12"/>
  <c r="U79" i="12"/>
  <c r="U81" i="12"/>
  <c r="U82" i="12"/>
  <c r="O60" i="12"/>
  <c r="S101" i="12"/>
  <c r="S102" i="12"/>
  <c r="S64" i="12"/>
  <c r="W102" i="12"/>
  <c r="W101" i="12"/>
  <c r="W64" i="12"/>
  <c r="AC44" i="12"/>
  <c r="X44" i="12"/>
  <c r="X143" i="12"/>
  <c r="AL143" i="12" s="1"/>
  <c r="S61" i="12"/>
  <c r="G53" i="12"/>
  <c r="X53" i="12" s="1"/>
  <c r="G101" i="12"/>
  <c r="G102" i="12"/>
  <c r="G64" i="12"/>
  <c r="AX126" i="12"/>
  <c r="U74" i="12"/>
  <c r="AJ74" i="12" s="1"/>
  <c r="U75" i="12"/>
  <c r="AJ75" i="12" s="1"/>
  <c r="U76" i="12"/>
  <c r="AJ76" i="12" s="1"/>
  <c r="U73" i="12"/>
  <c r="Q109" i="12"/>
  <c r="AU109" i="12" s="1"/>
  <c r="AX124" i="12"/>
  <c r="M59" i="12"/>
  <c r="M58" i="12"/>
  <c r="M57" i="12"/>
  <c r="Q119" i="12"/>
  <c r="AX123" i="12"/>
  <c r="AJ44" i="12"/>
  <c r="U53" i="12"/>
  <c r="AI44" i="12"/>
  <c r="S53" i="12"/>
  <c r="Q121" i="12"/>
  <c r="AU121" i="12" s="1"/>
  <c r="Q111" i="12"/>
  <c r="AU111" i="12" s="1"/>
  <c r="Q106" i="12"/>
  <c r="AX121" i="12"/>
  <c r="K57" i="12"/>
  <c r="Q59" i="12"/>
  <c r="Q58" i="12"/>
  <c r="G118" i="12"/>
  <c r="G117" i="12"/>
  <c r="G119" i="12" s="1"/>
  <c r="Q125" i="12"/>
  <c r="AU125" i="12" s="1"/>
  <c r="W119" i="12"/>
  <c r="E57" i="12"/>
  <c r="E58" i="12" s="1"/>
  <c r="I103" i="12"/>
  <c r="S74" i="12"/>
  <c r="AI74" i="12" s="1"/>
  <c r="S75" i="12"/>
  <c r="AI75" i="12" s="1"/>
  <c r="S76" i="12"/>
  <c r="AI76" i="12" s="1"/>
  <c r="S73" i="12"/>
  <c r="E59" i="12"/>
  <c r="M117" i="12"/>
  <c r="M118" i="12"/>
  <c r="I117" i="12"/>
  <c r="I118" i="12"/>
  <c r="I84" i="12"/>
  <c r="I81" i="12"/>
  <c r="AD78" i="12"/>
  <c r="AQ78" i="12" s="1"/>
  <c r="I82" i="12"/>
  <c r="I79" i="12"/>
  <c r="I83" i="12"/>
  <c r="I80" i="12"/>
  <c r="Q122" i="12"/>
  <c r="AU122" i="12" s="1"/>
  <c r="G61" i="12"/>
  <c r="AB44" i="12"/>
  <c r="U61" i="12"/>
  <c r="U117" i="12"/>
  <c r="U118" i="12"/>
  <c r="Q112" i="12"/>
  <c r="Q108" i="12"/>
  <c r="AU108" i="12" s="1"/>
  <c r="O117" i="12"/>
  <c r="O118" i="12"/>
  <c r="AK44" i="12"/>
  <c r="W53" i="12"/>
  <c r="M102" i="12"/>
  <c r="M64" i="12"/>
  <c r="M101" i="12"/>
  <c r="M103" i="12" s="1"/>
  <c r="E118" i="12"/>
  <c r="E117" i="12"/>
  <c r="E119" i="12" s="1"/>
  <c r="Q123" i="12"/>
  <c r="AU123" i="12" s="1"/>
  <c r="I61" i="12"/>
  <c r="Q57" i="12"/>
  <c r="G58" i="12"/>
  <c r="AX122" i="12"/>
  <c r="S82" i="12"/>
  <c r="S79" i="12"/>
  <c r="S83" i="12"/>
  <c r="S80" i="12"/>
  <c r="S81" i="12"/>
  <c r="AI78" i="12"/>
  <c r="AV78" i="12" s="1"/>
  <c r="S84" i="12"/>
  <c r="S88" i="12"/>
  <c r="S89" i="12"/>
  <c r="Q113" i="12"/>
  <c r="AU113" i="12" s="1"/>
  <c r="O57" i="12"/>
  <c r="O58" i="12"/>
  <c r="G84" i="12"/>
  <c r="G81" i="12"/>
  <c r="AC78" i="12"/>
  <c r="AP78" i="12" s="1"/>
  <c r="G82" i="12"/>
  <c r="G79" i="12"/>
  <c r="G83" i="12"/>
  <c r="G80" i="12"/>
  <c r="I73" i="12"/>
  <c r="I76" i="12"/>
  <c r="AD76" i="12" s="1"/>
  <c r="I74" i="12"/>
  <c r="AD74" i="12" s="1"/>
  <c r="I75" i="12"/>
  <c r="AD75" i="12" s="1"/>
  <c r="G75" i="12"/>
  <c r="AC75" i="12" s="1"/>
  <c r="G73" i="12"/>
  <c r="G74" i="12"/>
  <c r="AC74" i="12" s="1"/>
  <c r="G76" i="12"/>
  <c r="AC76" i="12" s="1"/>
  <c r="W59" i="12"/>
  <c r="Q126" i="12"/>
  <c r="AU126" i="12" s="1"/>
  <c r="E101" i="12"/>
  <c r="E102" i="12"/>
  <c r="E64" i="12"/>
  <c r="X63" i="12"/>
  <c r="X64" i="12" s="1"/>
  <c r="W57" i="12"/>
  <c r="W58" i="12" s="1"/>
  <c r="I89" i="12"/>
  <c r="I88" i="12"/>
  <c r="U102" i="12"/>
  <c r="U64" i="12"/>
  <c r="U101" i="12"/>
  <c r="U103" i="12" s="1"/>
  <c r="K59" i="12"/>
  <c r="K64" i="12"/>
  <c r="K102" i="12"/>
  <c r="K101" i="12"/>
  <c r="S119" i="12"/>
  <c r="K119" i="12"/>
  <c r="U58" i="12"/>
  <c r="AB143" i="12"/>
  <c r="Y143" i="12"/>
  <c r="AU127" i="12" l="1"/>
  <c r="S90" i="12"/>
  <c r="U119" i="12"/>
  <c r="G85" i="12"/>
  <c r="Q107" i="12"/>
  <c r="AU107" i="12" s="1"/>
  <c r="Q110" i="12"/>
  <c r="AU110" i="12" s="1"/>
  <c r="E88" i="12"/>
  <c r="E89" i="12"/>
  <c r="W88" i="12"/>
  <c r="W89" i="12"/>
  <c r="AV82" i="12"/>
  <c r="AV79" i="12"/>
  <c r="AV80" i="12"/>
  <c r="AV83" i="12"/>
  <c r="AV84" i="12"/>
  <c r="AV81" i="12"/>
  <c r="I96" i="12"/>
  <c r="AQ96" i="12" s="1"/>
  <c r="I94" i="12"/>
  <c r="AQ94" i="12" s="1"/>
  <c r="AD91" i="12"/>
  <c r="I92" i="12"/>
  <c r="I97" i="12"/>
  <c r="AQ97" i="12" s="1"/>
  <c r="I93" i="12"/>
  <c r="AQ93" i="12" s="1"/>
  <c r="I95" i="12"/>
  <c r="AQ95" i="12" s="1"/>
  <c r="AW82" i="12"/>
  <c r="AW79" i="12"/>
  <c r="AW83" i="12"/>
  <c r="AW80" i="12"/>
  <c r="AW81" i="12"/>
  <c r="AW84" i="12"/>
  <c r="K103" i="12"/>
  <c r="G96" i="12"/>
  <c r="AP96" i="12" s="1"/>
  <c r="G94" i="12"/>
  <c r="AP94" i="12" s="1"/>
  <c r="AC91" i="12"/>
  <c r="G92" i="12"/>
  <c r="G93" i="12"/>
  <c r="AP93" i="12" s="1"/>
  <c r="G97" i="12"/>
  <c r="AP97" i="12" s="1"/>
  <c r="G95" i="12"/>
  <c r="AP95" i="12" s="1"/>
  <c r="G126" i="12"/>
  <c r="AP126" i="12" s="1"/>
  <c r="G124" i="12"/>
  <c r="AP124" i="12" s="1"/>
  <c r="G121" i="12"/>
  <c r="AP121" i="12" s="1"/>
  <c r="G125" i="12"/>
  <c r="AP125" i="12" s="1"/>
  <c r="G127" i="12"/>
  <c r="G122" i="12"/>
  <c r="AP122" i="12" s="1"/>
  <c r="G123" i="12"/>
  <c r="AP123" i="12" s="1"/>
  <c r="M73" i="12"/>
  <c r="M74" i="12"/>
  <c r="AF74" i="12" s="1"/>
  <c r="M75" i="12"/>
  <c r="AF75" i="12" s="1"/>
  <c r="M76" i="12"/>
  <c r="AF76" i="12" s="1"/>
  <c r="X59" i="12"/>
  <c r="W60" i="12"/>
  <c r="W61" i="12" s="1"/>
  <c r="O123" i="12"/>
  <c r="AT123" i="12" s="1"/>
  <c r="O124" i="12"/>
  <c r="AT124" i="12" s="1"/>
  <c r="O125" i="12"/>
  <c r="AT125" i="12" s="1"/>
  <c r="O126" i="12"/>
  <c r="AT126" i="12" s="1"/>
  <c r="O121" i="12"/>
  <c r="AT121" i="12" s="1"/>
  <c r="O122" i="12"/>
  <c r="AT122" i="12" s="1"/>
  <c r="O127" i="12"/>
  <c r="O119" i="12"/>
  <c r="M124" i="12"/>
  <c r="AS124" i="12" s="1"/>
  <c r="M126" i="12"/>
  <c r="AS126" i="12" s="1"/>
  <c r="M127" i="12"/>
  <c r="M125" i="12"/>
  <c r="AS125" i="12" s="1"/>
  <c r="M121" i="12"/>
  <c r="AS121" i="12" s="1"/>
  <c r="M122" i="12"/>
  <c r="AS122" i="12" s="1"/>
  <c r="M123" i="12"/>
  <c r="AS123" i="12" s="1"/>
  <c r="AU112" i="12"/>
  <c r="O88" i="12"/>
  <c r="O89" i="12"/>
  <c r="U121" i="12"/>
  <c r="U127" i="12"/>
  <c r="U124" i="12"/>
  <c r="U123" i="12"/>
  <c r="U126" i="12"/>
  <c r="U125" i="12"/>
  <c r="U122" i="12"/>
  <c r="E60" i="12"/>
  <c r="E61" i="12" s="1"/>
  <c r="K73" i="12"/>
  <c r="K76" i="12"/>
  <c r="AE76" i="12" s="1"/>
  <c r="K74" i="12"/>
  <c r="AE74" i="12" s="1"/>
  <c r="K75" i="12"/>
  <c r="AE75" i="12" s="1"/>
  <c r="W103" i="12"/>
  <c r="X101" i="12"/>
  <c r="X103" i="12" s="1"/>
  <c r="AG78" i="12"/>
  <c r="AT78" i="12" s="1"/>
  <c r="O82" i="12"/>
  <c r="O79" i="12"/>
  <c r="O83" i="12"/>
  <c r="O80" i="12"/>
  <c r="O81" i="12"/>
  <c r="O84" i="12"/>
  <c r="Q89" i="12"/>
  <c r="Q88" i="12"/>
  <c r="Q90" i="12" s="1"/>
  <c r="M60" i="12"/>
  <c r="S85" i="12"/>
  <c r="I135" i="12"/>
  <c r="AD135" i="12" s="1"/>
  <c r="AI73" i="12"/>
  <c r="AI134" i="12"/>
  <c r="J279" i="1" s="1"/>
  <c r="S77" i="12"/>
  <c r="K58" i="12"/>
  <c r="X58" i="12" s="1"/>
  <c r="G103" i="12"/>
  <c r="X102" i="12"/>
  <c r="O61" i="12"/>
  <c r="AT112" i="12"/>
  <c r="AP84" i="12"/>
  <c r="AP81" i="12"/>
  <c r="AP79" i="12"/>
  <c r="AP82" i="12"/>
  <c r="AP80" i="12"/>
  <c r="AP83" i="12"/>
  <c r="I126" i="12"/>
  <c r="AQ126" i="12" s="1"/>
  <c r="I121" i="12"/>
  <c r="AQ121" i="12" s="1"/>
  <c r="I127" i="12"/>
  <c r="I125" i="12"/>
  <c r="AQ125" i="12" s="1"/>
  <c r="I123" i="12"/>
  <c r="AQ123" i="12" s="1"/>
  <c r="I122" i="12"/>
  <c r="AQ122" i="12" s="1"/>
  <c r="I124" i="12"/>
  <c r="AQ124" i="12" s="1"/>
  <c r="K60" i="12"/>
  <c r="O114" i="12"/>
  <c r="O131" i="12" s="1"/>
  <c r="AG131" i="12" s="1"/>
  <c r="AT106" i="12"/>
  <c r="U97" i="12"/>
  <c r="AW97" i="12" s="1"/>
  <c r="U94" i="12"/>
  <c r="AW94" i="12" s="1"/>
  <c r="U95" i="12"/>
  <c r="AW95" i="12" s="1"/>
  <c r="U93" i="12"/>
  <c r="AW93" i="12" s="1"/>
  <c r="U96" i="12"/>
  <c r="AW96" i="12" s="1"/>
  <c r="AJ91" i="12"/>
  <c r="U92" i="12"/>
  <c r="AX127" i="12"/>
  <c r="AC134" i="12"/>
  <c r="D279" i="1" s="1"/>
  <c r="AC73" i="12"/>
  <c r="G77" i="12"/>
  <c r="M119" i="12"/>
  <c r="E103" i="12"/>
  <c r="AD134" i="12"/>
  <c r="E279" i="1" s="1"/>
  <c r="AD73" i="12"/>
  <c r="I77" i="12"/>
  <c r="X118" i="12"/>
  <c r="I85" i="12"/>
  <c r="M88" i="12"/>
  <c r="M89" i="12"/>
  <c r="I119" i="12"/>
  <c r="U108" i="12"/>
  <c r="AW108" i="12" s="1"/>
  <c r="U111" i="12"/>
  <c r="AW111" i="12" s="1"/>
  <c r="U109" i="12"/>
  <c r="AW109" i="12" s="1"/>
  <c r="U113" i="12"/>
  <c r="AW113" i="12" s="1"/>
  <c r="U110" i="12"/>
  <c r="AW110" i="12" s="1"/>
  <c r="U106" i="12"/>
  <c r="U112" i="12"/>
  <c r="U107" i="12"/>
  <c r="AW107" i="12" s="1"/>
  <c r="M109" i="12"/>
  <c r="AS109" i="12" s="1"/>
  <c r="M112" i="12"/>
  <c r="M106" i="12"/>
  <c r="M107" i="12"/>
  <c r="AS107" i="12" s="1"/>
  <c r="M111" i="12"/>
  <c r="AS111" i="12" s="1"/>
  <c r="M108" i="12"/>
  <c r="AS108" i="12" s="1"/>
  <c r="M113" i="12"/>
  <c r="AS113" i="12" s="1"/>
  <c r="M110" i="12"/>
  <c r="AS110" i="12" s="1"/>
  <c r="AU106" i="12"/>
  <c r="S103" i="12"/>
  <c r="U85" i="12"/>
  <c r="E76" i="12"/>
  <c r="E75" i="12"/>
  <c r="E74" i="12"/>
  <c r="B57" i="12"/>
  <c r="B58" i="12" s="1"/>
  <c r="E73" i="12"/>
  <c r="E126" i="12"/>
  <c r="AO126" i="12" s="1"/>
  <c r="E122" i="12"/>
  <c r="AO122" i="12" s="1"/>
  <c r="E125" i="12"/>
  <c r="AO125" i="12" s="1"/>
  <c r="E123" i="12"/>
  <c r="AO123" i="12" s="1"/>
  <c r="E127" i="12"/>
  <c r="E124" i="12"/>
  <c r="AO124" i="12" s="1"/>
  <c r="E121" i="12"/>
  <c r="AO121" i="12" s="1"/>
  <c r="Q60" i="12"/>
  <c r="W75" i="12"/>
  <c r="AK75" i="12" s="1"/>
  <c r="W76" i="12"/>
  <c r="AK76" i="12" s="1"/>
  <c r="X57" i="12"/>
  <c r="W74" i="12"/>
  <c r="AK74" i="12" s="1"/>
  <c r="W73" i="12"/>
  <c r="X117" i="12"/>
  <c r="O73" i="12"/>
  <c r="O74" i="12"/>
  <c r="AG74" i="12" s="1"/>
  <c r="O76" i="12"/>
  <c r="AG76" i="12" s="1"/>
  <c r="O75" i="12"/>
  <c r="AG75" i="12" s="1"/>
  <c r="U88" i="12"/>
  <c r="U89" i="12"/>
  <c r="G88" i="12"/>
  <c r="G89" i="12"/>
  <c r="I90" i="12"/>
  <c r="Q73" i="12"/>
  <c r="Q74" i="12"/>
  <c r="AH74" i="12" s="1"/>
  <c r="Q75" i="12"/>
  <c r="AH75" i="12" s="1"/>
  <c r="Q76" i="12"/>
  <c r="AH76" i="12" s="1"/>
  <c r="AQ79" i="12"/>
  <c r="AQ82" i="12"/>
  <c r="AQ81" i="12"/>
  <c r="AQ84" i="12"/>
  <c r="AQ83" i="12"/>
  <c r="AQ80" i="12"/>
  <c r="I108" i="12"/>
  <c r="AQ108" i="12" s="1"/>
  <c r="I110" i="12"/>
  <c r="AQ110" i="12" s="1"/>
  <c r="I113" i="12"/>
  <c r="AQ113" i="12" s="1"/>
  <c r="I106" i="12"/>
  <c r="I112" i="12"/>
  <c r="I107" i="12"/>
  <c r="AQ107" i="12" s="1"/>
  <c r="I111" i="12"/>
  <c r="AQ111" i="12" s="1"/>
  <c r="I109" i="12"/>
  <c r="AQ109" i="12" s="1"/>
  <c r="AJ134" i="12"/>
  <c r="K279" i="1" s="1"/>
  <c r="AJ73" i="12"/>
  <c r="U77" i="12"/>
  <c r="S92" i="12"/>
  <c r="S97" i="12"/>
  <c r="AV97" i="12" s="1"/>
  <c r="S95" i="12"/>
  <c r="AV95" i="12" s="1"/>
  <c r="S93" i="12"/>
  <c r="AV93" i="12" s="1"/>
  <c r="AI91" i="12"/>
  <c r="S96" i="12"/>
  <c r="AV96" i="12" s="1"/>
  <c r="S94" i="12"/>
  <c r="AV94" i="12" s="1"/>
  <c r="AW85" i="12" l="1"/>
  <c r="AQ85" i="12"/>
  <c r="AP85" i="12"/>
  <c r="AV85" i="12"/>
  <c r="Q114" i="12"/>
  <c r="Q131" i="12" s="1"/>
  <c r="AH131" i="12" s="1"/>
  <c r="X119" i="12"/>
  <c r="O135" i="12"/>
  <c r="AG135" i="12" s="1"/>
  <c r="G90" i="12"/>
  <c r="G137" i="12" s="1"/>
  <c r="W97" i="12"/>
  <c r="AX97" i="12" s="1"/>
  <c r="W95" i="12"/>
  <c r="AX95" i="12" s="1"/>
  <c r="W93" i="12"/>
  <c r="AX93" i="12" s="1"/>
  <c r="W96" i="12"/>
  <c r="AX96" i="12" s="1"/>
  <c r="W94" i="12"/>
  <c r="AX94" i="12" s="1"/>
  <c r="AK91" i="12"/>
  <c r="W92" i="12"/>
  <c r="AE73" i="12"/>
  <c r="K77" i="12"/>
  <c r="AT127" i="12"/>
  <c r="U144" i="12"/>
  <c r="AW112" i="12"/>
  <c r="AF73" i="12"/>
  <c r="M77" i="12"/>
  <c r="AF134" i="12"/>
  <c r="G279" i="1" s="1"/>
  <c r="W77" i="12"/>
  <c r="AK73" i="12"/>
  <c r="E106" i="12"/>
  <c r="E113" i="12"/>
  <c r="AO113" i="12" s="1"/>
  <c r="E112" i="12"/>
  <c r="E110" i="12"/>
  <c r="AO110" i="12" s="1"/>
  <c r="E108" i="12"/>
  <c r="AO108" i="12" s="1"/>
  <c r="E107" i="12"/>
  <c r="AO107" i="12" s="1"/>
  <c r="E111" i="12"/>
  <c r="AO111" i="12" s="1"/>
  <c r="E109" i="12"/>
  <c r="AO109" i="12" s="1"/>
  <c r="E84" i="12"/>
  <c r="E81" i="12"/>
  <c r="AB78" i="12"/>
  <c r="AO78" i="12" s="1"/>
  <c r="E79" i="12"/>
  <c r="E134" i="12" s="1"/>
  <c r="E83" i="12"/>
  <c r="B60" i="12"/>
  <c r="B61" i="12" s="1"/>
  <c r="E80" i="12"/>
  <c r="E82" i="12"/>
  <c r="AP92" i="12"/>
  <c r="G98" i="12"/>
  <c r="E77" i="12"/>
  <c r="AB73" i="12"/>
  <c r="X73" i="12"/>
  <c r="AW122" i="12"/>
  <c r="AY122" i="12" s="1"/>
  <c r="X122" i="12"/>
  <c r="O85" i="12"/>
  <c r="AB74" i="12"/>
  <c r="AL74" i="12" s="1"/>
  <c r="Q82" i="12"/>
  <c r="Q79" i="12"/>
  <c r="AH134" i="12" s="1"/>
  <c r="I279" i="1" s="1"/>
  <c r="Q83" i="12"/>
  <c r="Q80" i="12"/>
  <c r="Q81" i="12"/>
  <c r="AH78" i="12"/>
  <c r="AU78" i="12" s="1"/>
  <c r="Q84" i="12"/>
  <c r="AB75" i="12"/>
  <c r="AL75" i="12" s="1"/>
  <c r="AT114" i="12"/>
  <c r="AT82" i="12"/>
  <c r="AT79" i="12"/>
  <c r="AT83" i="12"/>
  <c r="AT80" i="12"/>
  <c r="AT81" i="12"/>
  <c r="AT84" i="12"/>
  <c r="AW123" i="12"/>
  <c r="X123" i="12"/>
  <c r="U114" i="12"/>
  <c r="U131" i="12" s="1"/>
  <c r="AJ131" i="12" s="1"/>
  <c r="AW106" i="12"/>
  <c r="Q61" i="12"/>
  <c r="AG91" i="12"/>
  <c r="O92" i="12"/>
  <c r="O97" i="12"/>
  <c r="AT97" i="12" s="1"/>
  <c r="O95" i="12"/>
  <c r="AT95" i="12" s="1"/>
  <c r="O93" i="12"/>
  <c r="AT93" i="12" s="1"/>
  <c r="O94" i="12"/>
  <c r="AT94" i="12" s="1"/>
  <c r="O96" i="12"/>
  <c r="AF78" i="12"/>
  <c r="AS78" i="12" s="1"/>
  <c r="M82" i="12"/>
  <c r="M79" i="12"/>
  <c r="M81" i="12"/>
  <c r="M83" i="12"/>
  <c r="M84" i="12"/>
  <c r="M80" i="12"/>
  <c r="M135" i="12" s="1"/>
  <c r="AF135" i="12" s="1"/>
  <c r="AW124" i="12"/>
  <c r="AY124" i="12" s="1"/>
  <c r="X124" i="12"/>
  <c r="AP127" i="12"/>
  <c r="AW125" i="12"/>
  <c r="AY125" i="12" s="1"/>
  <c r="X125" i="12"/>
  <c r="K110" i="12"/>
  <c r="AR110" i="12" s="1"/>
  <c r="K108" i="12"/>
  <c r="AR108" i="12" s="1"/>
  <c r="K109" i="12"/>
  <c r="AR109" i="12" s="1"/>
  <c r="K113" i="12"/>
  <c r="AR113" i="12" s="1"/>
  <c r="K107" i="12"/>
  <c r="AR107" i="12" s="1"/>
  <c r="K111" i="12"/>
  <c r="AR111" i="12" s="1"/>
  <c r="K106" i="12"/>
  <c r="K112" i="12"/>
  <c r="AO127" i="12"/>
  <c r="K84" i="12"/>
  <c r="K81" i="12"/>
  <c r="AE78" i="12"/>
  <c r="AR78" i="12" s="1"/>
  <c r="K82" i="12"/>
  <c r="K79" i="12"/>
  <c r="K83" i="12"/>
  <c r="K80" i="12"/>
  <c r="AQ127" i="12"/>
  <c r="M61" i="12"/>
  <c r="W108" i="12"/>
  <c r="W106" i="12"/>
  <c r="W113" i="12"/>
  <c r="W109" i="12"/>
  <c r="W110" i="12"/>
  <c r="W107" i="12"/>
  <c r="W112" i="12"/>
  <c r="W111" i="12"/>
  <c r="U135" i="12"/>
  <c r="AJ135" i="12" s="1"/>
  <c r="I136" i="12"/>
  <c r="AD136" i="12" s="1"/>
  <c r="I98" i="12"/>
  <c r="AQ92" i="12"/>
  <c r="U90" i="12"/>
  <c r="AS127" i="12"/>
  <c r="W83" i="12"/>
  <c r="W80" i="12"/>
  <c r="W84" i="12"/>
  <c r="W81" i="12"/>
  <c r="W79" i="12"/>
  <c r="AK78" i="12"/>
  <c r="AX78" i="12" s="1"/>
  <c r="X60" i="12"/>
  <c r="AL78" i="12" s="1"/>
  <c r="W82" i="12"/>
  <c r="AG73" i="12"/>
  <c r="O77" i="12"/>
  <c r="AG134" i="12"/>
  <c r="H279" i="1" s="1"/>
  <c r="S108" i="12"/>
  <c r="AV108" i="12" s="1"/>
  <c r="S111" i="12"/>
  <c r="AV111" i="12" s="1"/>
  <c r="S107" i="12"/>
  <c r="AV107" i="12" s="1"/>
  <c r="S106" i="12"/>
  <c r="S109" i="12"/>
  <c r="AV109" i="12" s="1"/>
  <c r="S113" i="12"/>
  <c r="AV113" i="12" s="1"/>
  <c r="S112" i="12"/>
  <c r="S110" i="12"/>
  <c r="AV110" i="12" s="1"/>
  <c r="AW92" i="12"/>
  <c r="U136" i="12"/>
  <c r="AJ136" i="12" s="1"/>
  <c r="U98" i="12"/>
  <c r="AW121" i="12"/>
  <c r="X121" i="12"/>
  <c r="W90" i="12"/>
  <c r="E95" i="12"/>
  <c r="E96" i="12"/>
  <c r="E94" i="12"/>
  <c r="AB91" i="12"/>
  <c r="E93" i="12"/>
  <c r="E97" i="12"/>
  <c r="E92" i="12"/>
  <c r="M90" i="12"/>
  <c r="AQ112" i="12"/>
  <c r="I144" i="12"/>
  <c r="AB76" i="12"/>
  <c r="AL76" i="12" s="1"/>
  <c r="Q77" i="12"/>
  <c r="AH73" i="12"/>
  <c r="I137" i="12"/>
  <c r="K61" i="12"/>
  <c r="AU114" i="12"/>
  <c r="AS106" i="12"/>
  <c r="M114" i="12"/>
  <c r="M131" i="12" s="1"/>
  <c r="AF131" i="12" s="1"/>
  <c r="K88" i="12"/>
  <c r="K89" i="12"/>
  <c r="AW126" i="12"/>
  <c r="AY126" i="12" s="1"/>
  <c r="X126" i="12"/>
  <c r="I114" i="12"/>
  <c r="I131" i="12" s="1"/>
  <c r="AD131" i="12" s="1"/>
  <c r="AQ106" i="12"/>
  <c r="AQ114" i="12" s="1"/>
  <c r="AD103" i="12"/>
  <c r="G106" i="12"/>
  <c r="G113" i="12"/>
  <c r="G109" i="12"/>
  <c r="AP109" i="12" s="1"/>
  <c r="G110" i="12"/>
  <c r="AP110" i="12" s="1"/>
  <c r="G107" i="12"/>
  <c r="AP107" i="12" s="1"/>
  <c r="G111" i="12"/>
  <c r="AP111" i="12" s="1"/>
  <c r="G108" i="12"/>
  <c r="AP108" i="12" s="1"/>
  <c r="G112" i="12"/>
  <c r="S98" i="12"/>
  <c r="AV92" i="12"/>
  <c r="U137" i="12"/>
  <c r="AY123" i="12"/>
  <c r="AS112" i="12"/>
  <c r="O90" i="12"/>
  <c r="E90" i="12"/>
  <c r="K135" i="12" l="1"/>
  <c r="AE135" i="12" s="1"/>
  <c r="AT85" i="12"/>
  <c r="G136" i="12"/>
  <c r="AC136" i="12" s="1"/>
  <c r="W85" i="12"/>
  <c r="AS114" i="12"/>
  <c r="AB134" i="12"/>
  <c r="AD113" i="12"/>
  <c r="AP113" i="12"/>
  <c r="AY113" i="12" s="1"/>
  <c r="AJ137" i="12"/>
  <c r="AO97" i="12"/>
  <c r="M96" i="12"/>
  <c r="AF91" i="12"/>
  <c r="M92" i="12"/>
  <c r="M97" i="12"/>
  <c r="AS97" i="12" s="1"/>
  <c r="M95" i="12"/>
  <c r="AS95" i="12" s="1"/>
  <c r="M93" i="12"/>
  <c r="AS93" i="12" s="1"/>
  <c r="M94" i="12"/>
  <c r="AS94" i="12" s="1"/>
  <c r="AT96" i="12"/>
  <c r="O144" i="12"/>
  <c r="AY108" i="12"/>
  <c r="G114" i="12"/>
  <c r="G131" i="12" s="1"/>
  <c r="AP106" i="12"/>
  <c r="G135" i="12"/>
  <c r="AC135" i="12" s="1"/>
  <c r="AO93" i="12"/>
  <c r="S144" i="12"/>
  <c r="AV112" i="12"/>
  <c r="AR112" i="12"/>
  <c r="X61" i="12"/>
  <c r="AO94" i="12"/>
  <c r="AO96" i="12"/>
  <c r="AX92" i="12"/>
  <c r="W98" i="12"/>
  <c r="W136" i="12"/>
  <c r="AK136" i="12" s="1"/>
  <c r="G144" i="12"/>
  <c r="AD112" i="12"/>
  <c r="AP112" i="12"/>
  <c r="AD144" i="12"/>
  <c r="I145" i="12"/>
  <c r="W135" i="12"/>
  <c r="AK135" i="12" s="1"/>
  <c r="X107" i="12"/>
  <c r="AX107" i="12"/>
  <c r="AR84" i="12"/>
  <c r="AR81" i="12"/>
  <c r="AR79" i="12"/>
  <c r="AR82" i="12"/>
  <c r="AR80" i="12"/>
  <c r="AR85" i="12" s="1"/>
  <c r="AR83" i="12"/>
  <c r="AO83" i="12"/>
  <c r="AY83" i="12" s="1"/>
  <c r="AO80" i="12"/>
  <c r="AO84" i="12"/>
  <c r="AO81" i="12"/>
  <c r="AO79" i="12"/>
  <c r="AY78" i="12"/>
  <c r="AO82" i="12"/>
  <c r="AX83" i="12"/>
  <c r="AX80" i="12"/>
  <c r="AX81" i="12"/>
  <c r="AX82" i="12"/>
  <c r="AX79" i="12"/>
  <c r="AX84" i="12"/>
  <c r="K90" i="12"/>
  <c r="K85" i="12"/>
  <c r="X127" i="12"/>
  <c r="X110" i="12"/>
  <c r="AX110" i="12"/>
  <c r="AY110" i="12" s="1"/>
  <c r="Q135" i="12"/>
  <c r="AH135" i="12" s="1"/>
  <c r="E137" i="12"/>
  <c r="AR106" i="12"/>
  <c r="K114" i="12"/>
  <c r="K131" i="12" s="1"/>
  <c r="E135" i="12"/>
  <c r="S137" i="12"/>
  <c r="S114" i="12"/>
  <c r="S131" i="12" s="1"/>
  <c r="AV106" i="12"/>
  <c r="AV114" i="12" s="1"/>
  <c r="S135" i="12"/>
  <c r="AI135" i="12" s="1"/>
  <c r="W144" i="12"/>
  <c r="AX112" i="12"/>
  <c r="X112" i="12"/>
  <c r="AL73" i="12"/>
  <c r="AW127" i="12"/>
  <c r="AX109" i="12"/>
  <c r="AY109" i="12" s="1"/>
  <c r="X109" i="12"/>
  <c r="AO106" i="12"/>
  <c r="E114" i="12"/>
  <c r="E131" i="12" s="1"/>
  <c r="O136" i="12"/>
  <c r="AG136" i="12" s="1"/>
  <c r="O98" i="12"/>
  <c r="AT92" i="12"/>
  <c r="AU80" i="12"/>
  <c r="AU83" i="12"/>
  <c r="AU84" i="12"/>
  <c r="AU82" i="12"/>
  <c r="AU79" i="12"/>
  <c r="AU81" i="12"/>
  <c r="E85" i="12"/>
  <c r="AW98" i="12"/>
  <c r="O137" i="12"/>
  <c r="X113" i="12"/>
  <c r="AX113" i="12"/>
  <c r="M85" i="12"/>
  <c r="AH91" i="12"/>
  <c r="Q92" i="12"/>
  <c r="Q97" i="12"/>
  <c r="AU97" i="12" s="1"/>
  <c r="Q95" i="12"/>
  <c r="AU95" i="12" s="1"/>
  <c r="Q93" i="12"/>
  <c r="AU93" i="12" s="1"/>
  <c r="Q96" i="12"/>
  <c r="Q94" i="12"/>
  <c r="AU94" i="12" s="1"/>
  <c r="Q85" i="12"/>
  <c r="W137" i="12"/>
  <c r="AC137" i="12"/>
  <c r="AI132" i="12"/>
  <c r="J277" i="1" s="1"/>
  <c r="AV98" i="12"/>
  <c r="AO95" i="12"/>
  <c r="K94" i="12"/>
  <c r="AR94" i="12" s="1"/>
  <c r="AE91" i="12"/>
  <c r="K92" i="12"/>
  <c r="K97" i="12"/>
  <c r="AR97" i="12" s="1"/>
  <c r="K95" i="12"/>
  <c r="AR95" i="12" s="1"/>
  <c r="K96" i="12"/>
  <c r="AR96" i="12" s="1"/>
  <c r="K93" i="12"/>
  <c r="AR93" i="12" s="1"/>
  <c r="X106" i="12"/>
  <c r="AX106" i="12"/>
  <c r="W114" i="12"/>
  <c r="W131" i="12" s="1"/>
  <c r="AW114" i="12"/>
  <c r="AC132" i="12"/>
  <c r="D277" i="1" s="1"/>
  <c r="AP98" i="12"/>
  <c r="AK134" i="12"/>
  <c r="L279" i="1" s="1"/>
  <c r="AE134" i="12"/>
  <c r="F279" i="1" s="1"/>
  <c r="AO112" i="12"/>
  <c r="E144" i="12"/>
  <c r="S136" i="12"/>
  <c r="AI136" i="12" s="1"/>
  <c r="AX111" i="12"/>
  <c r="AY111" i="12" s="1"/>
  <c r="X111" i="12"/>
  <c r="AJ144" i="12"/>
  <c r="U145" i="12"/>
  <c r="AD137" i="12"/>
  <c r="E136" i="12"/>
  <c r="E98" i="12"/>
  <c r="AO92" i="12"/>
  <c r="AD132" i="12"/>
  <c r="E277" i="1" s="1"/>
  <c r="AQ98" i="12"/>
  <c r="AX108" i="12"/>
  <c r="X108" i="12"/>
  <c r="AY121" i="12"/>
  <c r="AY127" i="12" s="1"/>
  <c r="AS84" i="12"/>
  <c r="AS81" i="12"/>
  <c r="AS82" i="12"/>
  <c r="AS79" i="12"/>
  <c r="AS80" i="12"/>
  <c r="AS83" i="12"/>
  <c r="AY107" i="12"/>
  <c r="AY95" i="12" l="1"/>
  <c r="AU85" i="12"/>
  <c r="AS85" i="12"/>
  <c r="AL91" i="12"/>
  <c r="M137" i="12"/>
  <c r="AF137" i="12" s="1"/>
  <c r="AX85" i="12"/>
  <c r="AP114" i="12"/>
  <c r="AU96" i="12"/>
  <c r="Q144" i="12"/>
  <c r="M136" i="12"/>
  <c r="AF136" i="12" s="1"/>
  <c r="M98" i="12"/>
  <c r="AS92" i="12"/>
  <c r="AK131" i="12"/>
  <c r="AY106" i="12"/>
  <c r="AO114" i="12"/>
  <c r="AB137" i="12"/>
  <c r="AO85" i="12"/>
  <c r="I146" i="12"/>
  <c r="AD146" i="12" s="1"/>
  <c r="AD145" i="12"/>
  <c r="Y107" i="12"/>
  <c r="Z107" i="12" s="1"/>
  <c r="X114" i="12"/>
  <c r="AI137" i="12"/>
  <c r="AC144" i="12"/>
  <c r="G145" i="12"/>
  <c r="AX114" i="12"/>
  <c r="AB144" i="12"/>
  <c r="E145" i="12"/>
  <c r="AY82" i="12"/>
  <c r="AG144" i="12"/>
  <c r="O145" i="12"/>
  <c r="AB131" i="12"/>
  <c r="AI131" i="12"/>
  <c r="AB135" i="12"/>
  <c r="X135" i="12"/>
  <c r="AL135" i="12" s="1"/>
  <c r="AK132" i="12"/>
  <c r="L277" i="1" s="1"/>
  <c r="AX98" i="12"/>
  <c r="AC131" i="12"/>
  <c r="AB132" i="12"/>
  <c r="C277" i="1" s="1"/>
  <c r="AO98" i="12"/>
  <c r="K136" i="12"/>
  <c r="AE136" i="12" s="1"/>
  <c r="K98" i="12"/>
  <c r="AL132" i="12" s="1"/>
  <c r="M277" i="1" s="1"/>
  <c r="AR92" i="12"/>
  <c r="AY92" i="12" s="1"/>
  <c r="AK137" i="12"/>
  <c r="AE131" i="12"/>
  <c r="AY79" i="12"/>
  <c r="K144" i="12"/>
  <c r="AS96" i="12"/>
  <c r="M144" i="12"/>
  <c r="Q98" i="12"/>
  <c r="Q136" i="12"/>
  <c r="AH136" i="12" s="1"/>
  <c r="AU92" i="12"/>
  <c r="AY112" i="12"/>
  <c r="AG137" i="12"/>
  <c r="AR114" i="12"/>
  <c r="AY81" i="12"/>
  <c r="AY96" i="12"/>
  <c r="AY97" i="12"/>
  <c r="U146" i="12"/>
  <c r="AJ145" i="12"/>
  <c r="AT98" i="12"/>
  <c r="Q137" i="12"/>
  <c r="AY84" i="12"/>
  <c r="X144" i="12"/>
  <c r="AI144" i="12"/>
  <c r="S145" i="12"/>
  <c r="X134" i="12"/>
  <c r="AB136" i="12"/>
  <c r="AJ132" i="12"/>
  <c r="K277" i="1" s="1"/>
  <c r="AK144" i="12"/>
  <c r="W145" i="12"/>
  <c r="AK145" i="12" s="1"/>
  <c r="K137" i="12"/>
  <c r="AY80" i="12"/>
  <c r="AY85" i="12" s="1"/>
  <c r="AY94" i="12"/>
  <c r="AY93" i="12"/>
  <c r="AL144" i="12" l="1"/>
  <c r="M289" i="1" s="1"/>
  <c r="X145" i="12"/>
  <c r="O146" i="12"/>
  <c r="AG146" i="12" s="1"/>
  <c r="AG145" i="12"/>
  <c r="AN135" i="12"/>
  <c r="AM135" i="12"/>
  <c r="AC145" i="12"/>
  <c r="G146" i="12"/>
  <c r="AC146" i="12" s="1"/>
  <c r="AU98" i="12"/>
  <c r="X131" i="12"/>
  <c r="Y114" i="12"/>
  <c r="AS98" i="12"/>
  <c r="AY98" i="12" s="1"/>
  <c r="Y135" i="12"/>
  <c r="AL134" i="12"/>
  <c r="M279" i="1" s="1"/>
  <c r="AE137" i="12"/>
  <c r="AR98" i="12"/>
  <c r="AB145" i="12"/>
  <c r="E146" i="12"/>
  <c r="AB146" i="12" s="1"/>
  <c r="X137" i="12"/>
  <c r="AY114" i="12"/>
  <c r="AF144" i="12"/>
  <c r="M145" i="12"/>
  <c r="AH137" i="12"/>
  <c r="AE144" i="12"/>
  <c r="K145" i="12"/>
  <c r="X136" i="12"/>
  <c r="AL136" i="12" s="1"/>
  <c r="AG132" i="12"/>
  <c r="H277" i="1" s="1"/>
  <c r="AH144" i="12"/>
  <c r="Q145" i="12"/>
  <c r="S146" i="12"/>
  <c r="AI146" i="12" s="1"/>
  <c r="AI145" i="12"/>
  <c r="K146" i="12" l="1"/>
  <c r="AE146" i="12" s="1"/>
  <c r="AE145" i="12"/>
  <c r="AF132" i="12"/>
  <c r="G277" i="1" s="1"/>
  <c r="Q146" i="12"/>
  <c r="AH146" i="12" s="1"/>
  <c r="AH145" i="12"/>
  <c r="AL131" i="12"/>
  <c r="M146" i="12"/>
  <c r="AF146" i="12" s="1"/>
  <c r="AF145" i="12"/>
  <c r="AH132" i="12"/>
  <c r="I277" i="1" s="1"/>
  <c r="AE132" i="12"/>
  <c r="F277" i="1" s="1"/>
  <c r="X146" i="12"/>
  <c r="AL146" i="12" s="1"/>
  <c r="M291" i="1" s="1"/>
  <c r="AL145" i="12"/>
  <c r="M290" i="1" s="1"/>
  <c r="Z137" i="12"/>
  <c r="AL137" i="12"/>
  <c r="AN145" i="12" l="1"/>
  <c r="AM145" i="12"/>
  <c r="AM147" i="12" l="1"/>
  <c r="N290" i="1"/>
  <c r="AN147" i="12"/>
  <c r="O292" i="1" s="1"/>
  <c r="O290" i="1"/>
  <c r="L270" i="1"/>
  <c r="L269" i="1"/>
  <c r="L268" i="1"/>
  <c r="L267" i="1"/>
  <c r="AK146" i="11"/>
  <c r="L264" i="1" s="1"/>
  <c r="AJ146" i="11"/>
  <c r="K264" i="1" s="1"/>
  <c r="X140" i="11"/>
  <c r="V127" i="11"/>
  <c r="T127" i="11"/>
  <c r="R127" i="11"/>
  <c r="P127" i="11"/>
  <c r="N127" i="11"/>
  <c r="L127" i="11"/>
  <c r="J127" i="11"/>
  <c r="H127" i="11"/>
  <c r="F127" i="11"/>
  <c r="D127" i="11"/>
  <c r="AK126" i="11"/>
  <c r="AJ126" i="11"/>
  <c r="AI126" i="11"/>
  <c r="AH126" i="11"/>
  <c r="AG126" i="11"/>
  <c r="AF126" i="11"/>
  <c r="AE126" i="11"/>
  <c r="AD126" i="11"/>
  <c r="AC126" i="11"/>
  <c r="AB126" i="11"/>
  <c r="AK125" i="11"/>
  <c r="AJ125" i="11"/>
  <c r="AI125" i="11"/>
  <c r="AH125" i="11"/>
  <c r="AG125" i="11"/>
  <c r="AF125" i="11"/>
  <c r="AE125" i="11"/>
  <c r="AD125" i="11"/>
  <c r="AC125" i="11"/>
  <c r="AB125" i="11"/>
  <c r="AK124" i="11"/>
  <c r="AJ124" i="11"/>
  <c r="AI124" i="11"/>
  <c r="AH124" i="11"/>
  <c r="AG124" i="11"/>
  <c r="AF124" i="11"/>
  <c r="AE124" i="11"/>
  <c r="AD124" i="11"/>
  <c r="AC124" i="11"/>
  <c r="AB124" i="11"/>
  <c r="AK123" i="11"/>
  <c r="AJ123" i="11"/>
  <c r="AI123" i="11"/>
  <c r="AH123" i="11"/>
  <c r="AG123" i="11"/>
  <c r="AF123" i="11"/>
  <c r="AE123" i="11"/>
  <c r="AD123" i="11"/>
  <c r="AC123" i="11"/>
  <c r="AB123" i="11"/>
  <c r="AK122" i="11"/>
  <c r="AJ122" i="11"/>
  <c r="AI122" i="11"/>
  <c r="AH122" i="11"/>
  <c r="AG122" i="11"/>
  <c r="AF122" i="11"/>
  <c r="AE122" i="11"/>
  <c r="AD122" i="11"/>
  <c r="AC122" i="11"/>
  <c r="AB122" i="11"/>
  <c r="AK121" i="11"/>
  <c r="AJ121" i="11"/>
  <c r="AI121" i="11"/>
  <c r="AH121" i="11"/>
  <c r="AG121" i="11"/>
  <c r="AF121" i="11"/>
  <c r="AE121" i="11"/>
  <c r="AD121" i="11"/>
  <c r="AC121" i="11"/>
  <c r="AB121" i="11"/>
  <c r="V119" i="11"/>
  <c r="T119" i="11"/>
  <c r="R119" i="11"/>
  <c r="P119" i="11"/>
  <c r="N119" i="11"/>
  <c r="L119" i="11"/>
  <c r="J119" i="11"/>
  <c r="H119" i="11"/>
  <c r="F119" i="11"/>
  <c r="D119" i="11"/>
  <c r="V114" i="11"/>
  <c r="T114" i="11"/>
  <c r="R114" i="11"/>
  <c r="P114" i="11"/>
  <c r="N114" i="11"/>
  <c r="L114" i="11"/>
  <c r="J114" i="11"/>
  <c r="H114" i="11"/>
  <c r="F114" i="11"/>
  <c r="D114" i="11"/>
  <c r="AK113" i="11"/>
  <c r="AJ113" i="11"/>
  <c r="AI113" i="11"/>
  <c r="AH113" i="11"/>
  <c r="AG113" i="11"/>
  <c r="AF113" i="11"/>
  <c r="AE113" i="11"/>
  <c r="AC113" i="11"/>
  <c r="AB113" i="11"/>
  <c r="AK112" i="11"/>
  <c r="AJ112" i="11"/>
  <c r="AI112" i="11"/>
  <c r="AH112" i="11"/>
  <c r="AG112" i="11"/>
  <c r="AF112" i="11"/>
  <c r="AE112" i="11"/>
  <c r="AC112" i="11"/>
  <c r="AB112" i="11"/>
  <c r="AK111" i="11"/>
  <c r="AJ111" i="11"/>
  <c r="AI111" i="11"/>
  <c r="AH111" i="11"/>
  <c r="AG111" i="11"/>
  <c r="AF111" i="11"/>
  <c r="AE111" i="11"/>
  <c r="AD111" i="11"/>
  <c r="AC111" i="11"/>
  <c r="AB111" i="11"/>
  <c r="AK110" i="11"/>
  <c r="AJ110" i="11"/>
  <c r="AI110" i="11"/>
  <c r="AH110" i="11"/>
  <c r="AG110" i="11"/>
  <c r="AF110" i="11"/>
  <c r="AE110" i="11"/>
  <c r="AD110" i="11"/>
  <c r="AC110" i="11"/>
  <c r="AB110" i="11"/>
  <c r="AK109" i="11"/>
  <c r="AJ109" i="11"/>
  <c r="AI109" i="11"/>
  <c r="AH109" i="11"/>
  <c r="AG109" i="11"/>
  <c r="AF109" i="11"/>
  <c r="AE109" i="11"/>
  <c r="AD109" i="11"/>
  <c r="AC109" i="11"/>
  <c r="AB109" i="11"/>
  <c r="AK108" i="11"/>
  <c r="AJ108" i="11"/>
  <c r="AI108" i="11"/>
  <c r="AH108" i="11"/>
  <c r="AG108" i="11"/>
  <c r="AF108" i="11"/>
  <c r="AE108" i="11"/>
  <c r="AD108" i="11"/>
  <c r="AC108" i="11"/>
  <c r="AB108" i="11"/>
  <c r="AK107" i="11"/>
  <c r="AJ107" i="11"/>
  <c r="AI107" i="11"/>
  <c r="AH107" i="11"/>
  <c r="AG107" i="11"/>
  <c r="AF107" i="11"/>
  <c r="AE107" i="11"/>
  <c r="AD107" i="11"/>
  <c r="AC107" i="11"/>
  <c r="AB107" i="11"/>
  <c r="AK106" i="11"/>
  <c r="AJ106" i="11"/>
  <c r="AI106" i="11"/>
  <c r="AH106" i="11"/>
  <c r="AG106" i="11"/>
  <c r="AF106" i="11"/>
  <c r="AE106" i="11"/>
  <c r="AD106" i="11"/>
  <c r="AC106" i="11"/>
  <c r="AB106" i="11"/>
  <c r="V103" i="11"/>
  <c r="AK103" i="11" s="1"/>
  <c r="T103" i="11"/>
  <c r="AJ103" i="11" s="1"/>
  <c r="R103" i="11"/>
  <c r="AI103" i="11" s="1"/>
  <c r="P103" i="11"/>
  <c r="AH103" i="11" s="1"/>
  <c r="N103" i="11"/>
  <c r="AG103" i="11" s="1"/>
  <c r="L103" i="11"/>
  <c r="AF103" i="11" s="1"/>
  <c r="J103" i="11"/>
  <c r="H103" i="11"/>
  <c r="AE103" i="11" s="1"/>
  <c r="F103" i="11"/>
  <c r="AC103" i="11" s="1"/>
  <c r="D103" i="11"/>
  <c r="AB103" i="11" s="1"/>
  <c r="AK102" i="11"/>
  <c r="AJ102" i="11"/>
  <c r="AI102" i="11"/>
  <c r="AH102" i="11"/>
  <c r="AG102" i="11"/>
  <c r="AF102" i="11"/>
  <c r="AE102" i="11"/>
  <c r="AD102" i="11"/>
  <c r="AC102" i="11"/>
  <c r="AB102" i="11"/>
  <c r="AK101" i="11"/>
  <c r="AJ101" i="11"/>
  <c r="AI101" i="11"/>
  <c r="AH101" i="11"/>
  <c r="AG101" i="11"/>
  <c r="AF101" i="11"/>
  <c r="AE101" i="11"/>
  <c r="AD101" i="11"/>
  <c r="AC101" i="11"/>
  <c r="AB101" i="11"/>
  <c r="AF98" i="11"/>
  <c r="AE98" i="11"/>
  <c r="V98" i="11"/>
  <c r="AK98" i="11" s="1"/>
  <c r="T98" i="11"/>
  <c r="AJ98" i="11" s="1"/>
  <c r="R98" i="11"/>
  <c r="AI98" i="11" s="1"/>
  <c r="P98" i="11"/>
  <c r="AH98" i="11" s="1"/>
  <c r="N98" i="11"/>
  <c r="AG98" i="11" s="1"/>
  <c r="L98" i="11"/>
  <c r="J98" i="11"/>
  <c r="H98" i="11"/>
  <c r="F98" i="11"/>
  <c r="AC98" i="11" s="1"/>
  <c r="D98" i="11"/>
  <c r="AB98" i="11" s="1"/>
  <c r="AK97" i="11"/>
  <c r="AJ97" i="11"/>
  <c r="AI97" i="11"/>
  <c r="AH97" i="11"/>
  <c r="AG97" i="11"/>
  <c r="AF97" i="11"/>
  <c r="AE97" i="11"/>
  <c r="AD97" i="11"/>
  <c r="AC97" i="11"/>
  <c r="AB97" i="11"/>
  <c r="AK96" i="11"/>
  <c r="AJ96" i="11"/>
  <c r="AI96" i="11"/>
  <c r="AH96" i="11"/>
  <c r="AG96" i="11"/>
  <c r="AF96" i="11"/>
  <c r="AE96" i="11"/>
  <c r="AD96" i="11"/>
  <c r="AC96" i="11"/>
  <c r="AB96" i="11"/>
  <c r="AK95" i="11"/>
  <c r="AJ95" i="11"/>
  <c r="AI95" i="11"/>
  <c r="AH95" i="11"/>
  <c r="AG95" i="11"/>
  <c r="AF95" i="11"/>
  <c r="AE95" i="11"/>
  <c r="AD95" i="11"/>
  <c r="AC95" i="11"/>
  <c r="AB95" i="11"/>
  <c r="AK94" i="11"/>
  <c r="AJ94" i="11"/>
  <c r="AI94" i="11"/>
  <c r="AH94" i="11"/>
  <c r="AG94" i="11"/>
  <c r="AF94" i="11"/>
  <c r="AE94" i="11"/>
  <c r="AD94" i="11"/>
  <c r="AC94" i="11"/>
  <c r="AB94" i="11"/>
  <c r="AK93" i="11"/>
  <c r="AJ93" i="11"/>
  <c r="AI93" i="11"/>
  <c r="AH93" i="11"/>
  <c r="AG93" i="11"/>
  <c r="AF93" i="11"/>
  <c r="AE93" i="11"/>
  <c r="AD93" i="11"/>
  <c r="AC93" i="11"/>
  <c r="AB93" i="11"/>
  <c r="AK92" i="11"/>
  <c r="AJ92" i="11"/>
  <c r="AI92" i="11"/>
  <c r="AH92" i="11"/>
  <c r="AG92" i="11"/>
  <c r="AF92" i="11"/>
  <c r="AE92" i="11"/>
  <c r="AD92" i="11"/>
  <c r="AC92" i="11"/>
  <c r="AB92" i="11"/>
  <c r="V90" i="11"/>
  <c r="T90" i="11"/>
  <c r="R90" i="11"/>
  <c r="P90" i="11"/>
  <c r="N90" i="11"/>
  <c r="L90" i="11"/>
  <c r="J90" i="11"/>
  <c r="H90" i="11"/>
  <c r="F90" i="11"/>
  <c r="D90" i="11"/>
  <c r="V85" i="11"/>
  <c r="T85" i="11"/>
  <c r="R85" i="11"/>
  <c r="P85" i="11"/>
  <c r="N85" i="11"/>
  <c r="L85" i="11"/>
  <c r="J85" i="11"/>
  <c r="H85" i="11"/>
  <c r="F85" i="11"/>
  <c r="D85" i="11"/>
  <c r="AK84" i="11"/>
  <c r="AJ84" i="11"/>
  <c r="AI84" i="11"/>
  <c r="AH84" i="11"/>
  <c r="AG84" i="11"/>
  <c r="AF84" i="11"/>
  <c r="AE84" i="11"/>
  <c r="AD84" i="11"/>
  <c r="AC84" i="11"/>
  <c r="AB84" i="11"/>
  <c r="AK83" i="11"/>
  <c r="AJ83" i="11"/>
  <c r="AI83" i="11"/>
  <c r="AH83" i="11"/>
  <c r="AG83" i="11"/>
  <c r="AF83" i="11"/>
  <c r="AE83" i="11"/>
  <c r="AD83" i="11"/>
  <c r="AC83" i="11"/>
  <c r="AB83" i="11"/>
  <c r="AK82" i="11"/>
  <c r="AJ82" i="11"/>
  <c r="AI82" i="11"/>
  <c r="AH82" i="11"/>
  <c r="AG82" i="11"/>
  <c r="AF82" i="11"/>
  <c r="AE82" i="11"/>
  <c r="AD82" i="11"/>
  <c r="AC82" i="11"/>
  <c r="AB82" i="11"/>
  <c r="AK81" i="11"/>
  <c r="AJ81" i="11"/>
  <c r="AI81" i="11"/>
  <c r="AH81" i="11"/>
  <c r="AG81" i="11"/>
  <c r="AF81" i="11"/>
  <c r="AE81" i="11"/>
  <c r="AD81" i="11"/>
  <c r="AC81" i="11"/>
  <c r="AB81" i="11"/>
  <c r="AK80" i="11"/>
  <c r="AJ80" i="11"/>
  <c r="AI80" i="11"/>
  <c r="AH80" i="11"/>
  <c r="AG80" i="11"/>
  <c r="AF80" i="11"/>
  <c r="AE80" i="11"/>
  <c r="AD80" i="11"/>
  <c r="AC80" i="11"/>
  <c r="AB80" i="11"/>
  <c r="AK79" i="11"/>
  <c r="AJ79" i="11"/>
  <c r="AI79" i="11"/>
  <c r="AH79" i="11"/>
  <c r="AG79" i="11"/>
  <c r="AF79" i="11"/>
  <c r="AE79" i="11"/>
  <c r="AD79" i="11"/>
  <c r="AC79" i="11"/>
  <c r="AB79" i="11"/>
  <c r="V77" i="11"/>
  <c r="T77" i="11"/>
  <c r="R77" i="11"/>
  <c r="P77" i="11"/>
  <c r="N77" i="11"/>
  <c r="L77" i="11"/>
  <c r="J77" i="11"/>
  <c r="H77" i="11"/>
  <c r="F77" i="11"/>
  <c r="D77" i="11"/>
  <c r="W63" i="11"/>
  <c r="AJ52" i="11"/>
  <c r="AB52" i="11"/>
  <c r="W52" i="11"/>
  <c r="AK52" i="11" s="1"/>
  <c r="U52" i="11"/>
  <c r="S52" i="11"/>
  <c r="AI52" i="11" s="1"/>
  <c r="Q52" i="11"/>
  <c r="AH52" i="11" s="1"/>
  <c r="O52" i="11"/>
  <c r="AG52" i="11" s="1"/>
  <c r="M52" i="11"/>
  <c r="AF52" i="11" s="1"/>
  <c r="K52" i="11"/>
  <c r="AE52" i="11" s="1"/>
  <c r="I52" i="11"/>
  <c r="AD52" i="11" s="1"/>
  <c r="G52" i="11"/>
  <c r="AC52" i="11" s="1"/>
  <c r="E52" i="11"/>
  <c r="AJ51" i="11"/>
  <c r="AH51" i="11"/>
  <c r="AF51" i="11"/>
  <c r="W51" i="11"/>
  <c r="X51" i="11" s="1"/>
  <c r="U51" i="11"/>
  <c r="S51" i="11"/>
  <c r="AI51" i="11" s="1"/>
  <c r="Q51" i="11"/>
  <c r="O51" i="11"/>
  <c r="AG51" i="11" s="1"/>
  <c r="M51" i="11"/>
  <c r="K51" i="11"/>
  <c r="AE51" i="11" s="1"/>
  <c r="I51" i="11"/>
  <c r="AD51" i="11" s="1"/>
  <c r="G51" i="11"/>
  <c r="AC51" i="11" s="1"/>
  <c r="E51" i="11"/>
  <c r="AB51" i="11" s="1"/>
  <c r="AK50" i="11"/>
  <c r="AJ50" i="11"/>
  <c r="AF50" i="11"/>
  <c r="AD50" i="11"/>
  <c r="W50" i="11"/>
  <c r="U50" i="11"/>
  <c r="S50" i="11"/>
  <c r="AI50" i="11" s="1"/>
  <c r="Q50" i="11"/>
  <c r="AH50" i="11" s="1"/>
  <c r="O50" i="11"/>
  <c r="AG50" i="11" s="1"/>
  <c r="M50" i="11"/>
  <c r="K50" i="11"/>
  <c r="AE50" i="11" s="1"/>
  <c r="I50" i="11"/>
  <c r="G50" i="11"/>
  <c r="AC50" i="11" s="1"/>
  <c r="E50" i="11"/>
  <c r="AB50" i="11" s="1"/>
  <c r="AJ49" i="11"/>
  <c r="AD49" i="11"/>
  <c r="AB49" i="11"/>
  <c r="W49" i="11"/>
  <c r="U49" i="11"/>
  <c r="S49" i="11"/>
  <c r="AI49" i="11" s="1"/>
  <c r="Q49" i="11"/>
  <c r="AH49" i="11" s="1"/>
  <c r="O49" i="11"/>
  <c r="AG49" i="11" s="1"/>
  <c r="M49" i="11"/>
  <c r="AF49" i="11" s="1"/>
  <c r="K49" i="11"/>
  <c r="AE49" i="11" s="1"/>
  <c r="I49" i="11"/>
  <c r="G49" i="11"/>
  <c r="AC49" i="11" s="1"/>
  <c r="E49" i="11"/>
  <c r="AJ48" i="11"/>
  <c r="AH48" i="11"/>
  <c r="AG48" i="11"/>
  <c r="W48" i="11"/>
  <c r="U48" i="11"/>
  <c r="S48" i="11"/>
  <c r="AI48" i="11" s="1"/>
  <c r="Q48" i="11"/>
  <c r="O48" i="11"/>
  <c r="M48" i="11"/>
  <c r="AF48" i="11" s="1"/>
  <c r="K48" i="11"/>
  <c r="AE48" i="11" s="1"/>
  <c r="I48" i="11"/>
  <c r="AD48" i="11" s="1"/>
  <c r="G48" i="11"/>
  <c r="AC48" i="11" s="1"/>
  <c r="E48" i="11"/>
  <c r="AB48" i="11" s="1"/>
  <c r="AF47" i="11"/>
  <c r="AE47" i="11"/>
  <c r="X47" i="11"/>
  <c r="W47" i="11"/>
  <c r="U47" i="11"/>
  <c r="AJ47" i="11" s="1"/>
  <c r="S47" i="11"/>
  <c r="Q47" i="11"/>
  <c r="AH47" i="11" s="1"/>
  <c r="O47" i="11"/>
  <c r="M47" i="11"/>
  <c r="K47" i="11"/>
  <c r="I47" i="11"/>
  <c r="AD47" i="11" s="1"/>
  <c r="G47" i="11"/>
  <c r="AC47" i="11" s="1"/>
  <c r="E47" i="11"/>
  <c r="AB47" i="11" s="1"/>
  <c r="W46" i="11"/>
  <c r="AK46" i="11" s="1"/>
  <c r="U46" i="11"/>
  <c r="AJ46" i="11" s="1"/>
  <c r="S46" i="11"/>
  <c r="AI46" i="11" s="1"/>
  <c r="Q46" i="11"/>
  <c r="AH46" i="11" s="1"/>
  <c r="O46" i="11"/>
  <c r="AG46" i="11" s="1"/>
  <c r="M46" i="11"/>
  <c r="AF46" i="11" s="1"/>
  <c r="K46" i="11"/>
  <c r="AE46" i="11" s="1"/>
  <c r="I46" i="11"/>
  <c r="AD46" i="11" s="1"/>
  <c r="G46" i="11"/>
  <c r="AC46" i="11" s="1"/>
  <c r="E46" i="11"/>
  <c r="AB46" i="11" s="1"/>
  <c r="AC45" i="11"/>
  <c r="AB45" i="11"/>
  <c r="W45" i="11"/>
  <c r="AK45" i="11" s="1"/>
  <c r="U45" i="11"/>
  <c r="AJ45" i="11" s="1"/>
  <c r="S45" i="11"/>
  <c r="AI45" i="11" s="1"/>
  <c r="Q45" i="11"/>
  <c r="AH45" i="11" s="1"/>
  <c r="O45" i="11"/>
  <c r="AG45" i="11" s="1"/>
  <c r="M45" i="11"/>
  <c r="AF45" i="11" s="1"/>
  <c r="K45" i="11"/>
  <c r="AE45" i="11" s="1"/>
  <c r="I45" i="11"/>
  <c r="AD45" i="11" s="1"/>
  <c r="G45" i="11"/>
  <c r="E45" i="11"/>
  <c r="W44" i="11"/>
  <c r="AK44" i="11" s="1"/>
  <c r="AK43" i="11"/>
  <c r="AF43" i="11"/>
  <c r="W43" i="11"/>
  <c r="W143" i="11" s="1"/>
  <c r="AK143" i="11" s="1"/>
  <c r="L261" i="1" s="1"/>
  <c r="U43" i="11"/>
  <c r="AJ43" i="11" s="1"/>
  <c r="S43" i="11"/>
  <c r="Q43" i="11"/>
  <c r="O43" i="11"/>
  <c r="M43" i="11"/>
  <c r="K43" i="11"/>
  <c r="I43" i="11"/>
  <c r="AD43" i="11" s="1"/>
  <c r="G43" i="11"/>
  <c r="AC43" i="11" s="1"/>
  <c r="E43" i="11"/>
  <c r="AB43" i="11" s="1"/>
  <c r="AG41" i="11"/>
  <c r="AF41" i="11"/>
  <c r="W41" i="11"/>
  <c r="AK41" i="11" s="1"/>
  <c r="U41" i="11"/>
  <c r="S41" i="11"/>
  <c r="Q41" i="11"/>
  <c r="O41" i="11"/>
  <c r="M41" i="11"/>
  <c r="K41" i="11"/>
  <c r="AE41" i="11" s="1"/>
  <c r="I41" i="11"/>
  <c r="G41" i="11"/>
  <c r="AC41" i="11" s="1"/>
  <c r="E41" i="11"/>
  <c r="E56" i="11" s="1"/>
  <c r="AJ40" i="11"/>
  <c r="AD40" i="11"/>
  <c r="AB40" i="11"/>
  <c r="W40" i="11"/>
  <c r="AK40" i="11" s="1"/>
  <c r="U40" i="11"/>
  <c r="S40" i="11"/>
  <c r="S62" i="11" s="1"/>
  <c r="Q40" i="11"/>
  <c r="AH40" i="11" s="1"/>
  <c r="O40" i="11"/>
  <c r="AG40" i="11" s="1"/>
  <c r="M40" i="11"/>
  <c r="AF40" i="11" s="1"/>
  <c r="K40" i="11"/>
  <c r="I40" i="11"/>
  <c r="G40" i="11"/>
  <c r="G62" i="11" s="1"/>
  <c r="E40" i="11"/>
  <c r="E62" i="11" s="1"/>
  <c r="AJ39" i="11"/>
  <c r="AH39" i="11"/>
  <c r="AG39" i="11"/>
  <c r="AB39" i="11"/>
  <c r="W39" i="11"/>
  <c r="AK39" i="11" s="1"/>
  <c r="U39" i="11"/>
  <c r="U63" i="11" s="1"/>
  <c r="S39" i="11"/>
  <c r="AI39" i="11" s="1"/>
  <c r="Q39" i="11"/>
  <c r="O39" i="11"/>
  <c r="M39" i="11"/>
  <c r="K39" i="11"/>
  <c r="AE39" i="11" s="1"/>
  <c r="I39" i="11"/>
  <c r="AD39" i="11" s="1"/>
  <c r="G39" i="11"/>
  <c r="E39" i="11"/>
  <c r="AJ37" i="11"/>
  <c r="AF37" i="11"/>
  <c r="AD37" i="11"/>
  <c r="W37" i="11"/>
  <c r="U37" i="11"/>
  <c r="S37" i="11"/>
  <c r="AI37" i="11" s="1"/>
  <c r="Q37" i="11"/>
  <c r="AH37" i="11" s="1"/>
  <c r="O37" i="11"/>
  <c r="AG37" i="11" s="1"/>
  <c r="M37" i="11"/>
  <c r="K37" i="11"/>
  <c r="I37" i="11"/>
  <c r="G37" i="11"/>
  <c r="AC37" i="11" s="1"/>
  <c r="E37" i="11"/>
  <c r="AB37" i="11" s="1"/>
  <c r="AI34" i="11"/>
  <c r="AH34" i="11"/>
  <c r="AG34" i="11"/>
  <c r="W34" i="11"/>
  <c r="AK34" i="11" s="1"/>
  <c r="U34" i="11"/>
  <c r="S34" i="11"/>
  <c r="Q34" i="11"/>
  <c r="O34" i="11"/>
  <c r="M34" i="11"/>
  <c r="K34" i="11"/>
  <c r="I34" i="11"/>
  <c r="G34" i="11"/>
  <c r="AC34" i="11" s="1"/>
  <c r="E34" i="11"/>
  <c r="V21" i="11"/>
  <c r="AO147" i="12" l="1"/>
  <c r="P292" i="1" s="1"/>
  <c r="N292" i="1"/>
  <c r="AK51" i="11"/>
  <c r="X37" i="11"/>
  <c r="AF85" i="11"/>
  <c r="AI40" i="11"/>
  <c r="AG85" i="11"/>
  <c r="E57" i="11"/>
  <c r="E75" i="11" s="1"/>
  <c r="X46" i="11"/>
  <c r="E53" i="11"/>
  <c r="U56" i="11"/>
  <c r="U57" i="11" s="1"/>
  <c r="W56" i="11"/>
  <c r="W57" i="11" s="1"/>
  <c r="W58" i="11" s="1"/>
  <c r="X49" i="11"/>
  <c r="M63" i="11"/>
  <c r="Q56" i="11"/>
  <c r="Q143" i="11"/>
  <c r="AH143" i="11" s="1"/>
  <c r="I261" i="1" s="1"/>
  <c r="Q44" i="11"/>
  <c r="U44" i="11"/>
  <c r="AD34" i="11"/>
  <c r="AI41" i="11"/>
  <c r="S143" i="11"/>
  <c r="AI143" i="11" s="1"/>
  <c r="J261" i="1" s="1"/>
  <c r="S56" i="11"/>
  <c r="S57" i="11" s="1"/>
  <c r="U73" i="11"/>
  <c r="U74" i="11"/>
  <c r="AJ74" i="11" s="1"/>
  <c r="U75" i="11"/>
  <c r="AJ75" i="11" s="1"/>
  <c r="U76" i="11"/>
  <c r="AJ76" i="11" s="1"/>
  <c r="W59" i="11"/>
  <c r="W60" i="11" s="1"/>
  <c r="X50" i="11"/>
  <c r="U117" i="11"/>
  <c r="U119" i="11" s="1"/>
  <c r="U118" i="11"/>
  <c r="U127" i="11" s="1"/>
  <c r="O62" i="11"/>
  <c r="AH43" i="11"/>
  <c r="AB85" i="11"/>
  <c r="AI85" i="11"/>
  <c r="E74" i="11"/>
  <c r="S101" i="11"/>
  <c r="S102" i="11"/>
  <c r="AH41" i="11"/>
  <c r="AI43" i="11"/>
  <c r="X48" i="11"/>
  <c r="U58" i="11"/>
  <c r="AC85" i="11"/>
  <c r="K62" i="11"/>
  <c r="AE40" i="11"/>
  <c r="G101" i="11"/>
  <c r="G102" i="11"/>
  <c r="M62" i="11"/>
  <c r="X45" i="11"/>
  <c r="W118" i="11"/>
  <c r="W126" i="11" s="1"/>
  <c r="W117" i="11"/>
  <c r="AD85" i="11"/>
  <c r="X43" i="11"/>
  <c r="AK37" i="11"/>
  <c r="X52" i="11"/>
  <c r="M56" i="11"/>
  <c r="M59" i="11"/>
  <c r="AE85" i="11"/>
  <c r="U143" i="11"/>
  <c r="AJ143" i="11" s="1"/>
  <c r="K261" i="1" s="1"/>
  <c r="U53" i="11"/>
  <c r="E101" i="11"/>
  <c r="E102" i="11"/>
  <c r="Q62" i="11"/>
  <c r="B43" i="11"/>
  <c r="B45" i="11" s="1"/>
  <c r="G63" i="11"/>
  <c r="AC39" i="11"/>
  <c r="AF39" i="11"/>
  <c r="AE34" i="11"/>
  <c r="I63" i="11"/>
  <c r="AF34" i="11"/>
  <c r="K63" i="11"/>
  <c r="O56" i="11"/>
  <c r="O57" i="11" s="1"/>
  <c r="O143" i="11"/>
  <c r="AG143" i="11" s="1"/>
  <c r="H261" i="1" s="1"/>
  <c r="AG43" i="11"/>
  <c r="O44" i="11"/>
  <c r="S44" i="11"/>
  <c r="S53" i="11" s="1"/>
  <c r="K143" i="11"/>
  <c r="AE143" i="11" s="1"/>
  <c r="F261" i="1" s="1"/>
  <c r="W53" i="11"/>
  <c r="AK85" i="11"/>
  <c r="O63" i="11"/>
  <c r="I56" i="11"/>
  <c r="I57" i="11" s="1"/>
  <c r="I59" i="11"/>
  <c r="I60" i="11" s="1"/>
  <c r="I62" i="11"/>
  <c r="AD41" i="11"/>
  <c r="M143" i="11"/>
  <c r="AF143" i="11" s="1"/>
  <c r="G261" i="1" s="1"/>
  <c r="AJ34" i="11"/>
  <c r="AE37" i="11"/>
  <c r="Q63" i="11"/>
  <c r="AJ41" i="11"/>
  <c r="E44" i="11"/>
  <c r="M57" i="11"/>
  <c r="M60" i="11"/>
  <c r="AG47" i="11"/>
  <c r="AK49" i="11"/>
  <c r="U62" i="11"/>
  <c r="S63" i="11"/>
  <c r="X41" i="11"/>
  <c r="X56" i="11" s="1"/>
  <c r="G44" i="11"/>
  <c r="G53" i="11" s="1"/>
  <c r="E59" i="11"/>
  <c r="W62" i="11"/>
  <c r="U126" i="11"/>
  <c r="AW126" i="11" s="1"/>
  <c r="U123" i="11"/>
  <c r="AW123" i="11" s="1"/>
  <c r="U122" i="11"/>
  <c r="AW122" i="11" s="1"/>
  <c r="U125" i="11"/>
  <c r="AW125" i="11" s="1"/>
  <c r="X40" i="11"/>
  <c r="X62" i="11" s="1"/>
  <c r="Y41" i="11"/>
  <c r="Z41" i="11" s="1"/>
  <c r="E143" i="11"/>
  <c r="I44" i="11"/>
  <c r="AI47" i="11"/>
  <c r="AK48" i="11"/>
  <c r="X34" i="11"/>
  <c r="E58" i="11"/>
  <c r="B57" i="11" s="1"/>
  <c r="B58" i="11" s="1"/>
  <c r="G143" i="11"/>
  <c r="AC143" i="11" s="1"/>
  <c r="D261" i="1" s="1"/>
  <c r="K44" i="11"/>
  <c r="E63" i="11"/>
  <c r="E64" i="11" s="1"/>
  <c r="W124" i="11"/>
  <c r="W121" i="11"/>
  <c r="W122" i="11"/>
  <c r="W125" i="11"/>
  <c r="AB34" i="11"/>
  <c r="X39" i="11"/>
  <c r="AC40" i="11"/>
  <c r="G56" i="11"/>
  <c r="G59" i="11" s="1"/>
  <c r="G60" i="11" s="1"/>
  <c r="AB41" i="11"/>
  <c r="I143" i="11"/>
  <c r="AD143" i="11" s="1"/>
  <c r="E261" i="1" s="1"/>
  <c r="AE43" i="11"/>
  <c r="M44" i="11"/>
  <c r="M53" i="11" s="1"/>
  <c r="AK47" i="11"/>
  <c r="K56" i="11"/>
  <c r="AJ85" i="11"/>
  <c r="AH85" i="11"/>
  <c r="G64" i="11" l="1"/>
  <c r="G57" i="11"/>
  <c r="E73" i="11"/>
  <c r="W123" i="11"/>
  <c r="AX123" i="11" s="1"/>
  <c r="E76" i="11"/>
  <c r="U59" i="11"/>
  <c r="W88" i="11"/>
  <c r="W89" i="11"/>
  <c r="W82" i="11"/>
  <c r="W79" i="11"/>
  <c r="W83" i="11"/>
  <c r="W80" i="11"/>
  <c r="AK78" i="11"/>
  <c r="AX78" i="11" s="1"/>
  <c r="W84" i="11"/>
  <c r="W81" i="11"/>
  <c r="S73" i="11"/>
  <c r="S74" i="11"/>
  <c r="AI74" i="11" s="1"/>
  <c r="S75" i="11"/>
  <c r="AI75" i="11" s="1"/>
  <c r="S76" i="11"/>
  <c r="AI76" i="11" s="1"/>
  <c r="I84" i="11"/>
  <c r="I81" i="11"/>
  <c r="I83" i="11"/>
  <c r="I82" i="11"/>
  <c r="I79" i="11"/>
  <c r="AD78" i="11"/>
  <c r="AQ78" i="11" s="1"/>
  <c r="I80" i="11"/>
  <c r="AG44" i="11"/>
  <c r="AB76" i="11"/>
  <c r="AF44" i="11"/>
  <c r="AD44" i="11"/>
  <c r="I53" i="11"/>
  <c r="U64" i="11"/>
  <c r="U102" i="11"/>
  <c r="U101" i="11"/>
  <c r="I117" i="11"/>
  <c r="I118" i="11"/>
  <c r="M102" i="11"/>
  <c r="M101" i="11"/>
  <c r="M103" i="11" s="1"/>
  <c r="M64" i="11"/>
  <c r="AJ134" i="11"/>
  <c r="K252" i="1" s="1"/>
  <c r="AJ73" i="11"/>
  <c r="U77" i="11"/>
  <c r="AX126" i="11"/>
  <c r="K117" i="11"/>
  <c r="K118" i="11"/>
  <c r="G117" i="11"/>
  <c r="G118" i="11"/>
  <c r="E77" i="11"/>
  <c r="AB73" i="11"/>
  <c r="S117" i="11"/>
  <c r="S118" i="11"/>
  <c r="AB75" i="11"/>
  <c r="G103" i="11"/>
  <c r="W61" i="11"/>
  <c r="AE44" i="11"/>
  <c r="K53" i="11"/>
  <c r="AB44" i="11"/>
  <c r="Q117" i="11"/>
  <c r="Q118" i="11"/>
  <c r="M61" i="11"/>
  <c r="Q102" i="11"/>
  <c r="Q64" i="11"/>
  <c r="Q101" i="11"/>
  <c r="Q103" i="11" s="1"/>
  <c r="E61" i="11"/>
  <c r="S103" i="11"/>
  <c r="S58" i="11"/>
  <c r="X63" i="11"/>
  <c r="X64" i="11" s="1"/>
  <c r="M84" i="11"/>
  <c r="M81" i="11"/>
  <c r="AF78" i="11"/>
  <c r="AS78" i="11" s="1"/>
  <c r="M80" i="11"/>
  <c r="M82" i="11"/>
  <c r="M79" i="11"/>
  <c r="M83" i="11"/>
  <c r="O53" i="11"/>
  <c r="G83" i="11"/>
  <c r="G80" i="11"/>
  <c r="G84" i="11"/>
  <c r="G81" i="11"/>
  <c r="G82" i="11"/>
  <c r="G79" i="11"/>
  <c r="AC78" i="11"/>
  <c r="AP78" i="11" s="1"/>
  <c r="Q57" i="11"/>
  <c r="AX125" i="11"/>
  <c r="O117" i="11"/>
  <c r="O119" i="11" s="1"/>
  <c r="O118" i="11"/>
  <c r="O73" i="11"/>
  <c r="O76" i="11"/>
  <c r="AG76" i="11" s="1"/>
  <c r="O74" i="11"/>
  <c r="AG74" i="11" s="1"/>
  <c r="O75" i="11"/>
  <c r="AG75" i="11" s="1"/>
  <c r="M58" i="11"/>
  <c r="W127" i="11"/>
  <c r="AB143" i="11"/>
  <c r="C261" i="1" s="1"/>
  <c r="Y143" i="11"/>
  <c r="AI44" i="11"/>
  <c r="AB74" i="11"/>
  <c r="I76" i="11"/>
  <c r="AD76" i="11" s="1"/>
  <c r="I75" i="11"/>
  <c r="AD75" i="11" s="1"/>
  <c r="I74" i="11"/>
  <c r="AD74" i="11" s="1"/>
  <c r="I73" i="11"/>
  <c r="Q59" i="11"/>
  <c r="O101" i="11"/>
  <c r="O64" i="11"/>
  <c r="O102" i="11"/>
  <c r="W119" i="11"/>
  <c r="G61" i="11"/>
  <c r="AX122" i="11"/>
  <c r="K59" i="11"/>
  <c r="O58" i="11"/>
  <c r="E103" i="11"/>
  <c r="X143" i="11"/>
  <c r="AL143" i="11" s="1"/>
  <c r="M261" i="1" s="1"/>
  <c r="X44" i="11"/>
  <c r="AJ44" i="11"/>
  <c r="S64" i="11"/>
  <c r="G58" i="11"/>
  <c r="I61" i="11"/>
  <c r="K57" i="11"/>
  <c r="O59" i="11"/>
  <c r="K102" i="11"/>
  <c r="K101" i="11"/>
  <c r="K103" i="11" s="1"/>
  <c r="K64" i="11"/>
  <c r="U88" i="11"/>
  <c r="U89" i="11"/>
  <c r="AH44" i="11"/>
  <c r="W101" i="11"/>
  <c r="W102" i="11"/>
  <c r="W64" i="11"/>
  <c r="AC44" i="11"/>
  <c r="E60" i="11"/>
  <c r="W74" i="11"/>
  <c r="AK74" i="11" s="1"/>
  <c r="W75" i="11"/>
  <c r="AK75" i="11" s="1"/>
  <c r="W76" i="11"/>
  <c r="AK76" i="11" s="1"/>
  <c r="W73" i="11"/>
  <c r="E118" i="11"/>
  <c r="E117" i="11"/>
  <c r="E119" i="11" s="1"/>
  <c r="M73" i="11"/>
  <c r="M76" i="11"/>
  <c r="AF76" i="11" s="1"/>
  <c r="M74" i="11"/>
  <c r="AF74" i="11" s="1"/>
  <c r="M75" i="11"/>
  <c r="AF75" i="11" s="1"/>
  <c r="G76" i="11"/>
  <c r="AC76" i="11" s="1"/>
  <c r="G75" i="11"/>
  <c r="AC75" i="11" s="1"/>
  <c r="G74" i="11"/>
  <c r="AC74" i="11" s="1"/>
  <c r="G73" i="11"/>
  <c r="M117" i="11"/>
  <c r="M118" i="11"/>
  <c r="AX121" i="11"/>
  <c r="AX124" i="11"/>
  <c r="E88" i="11"/>
  <c r="E89" i="11"/>
  <c r="I102" i="11"/>
  <c r="I101" i="11"/>
  <c r="I103" i="11" s="1"/>
  <c r="I64" i="11"/>
  <c r="I58" i="11"/>
  <c r="U121" i="11"/>
  <c r="AW121" i="11" s="1"/>
  <c r="AW127" i="11" s="1"/>
  <c r="U124" i="11"/>
  <c r="AW124" i="11" s="1"/>
  <c r="S59" i="11"/>
  <c r="Q53" i="11"/>
  <c r="U90" i="11" l="1"/>
  <c r="O103" i="11"/>
  <c r="X59" i="11"/>
  <c r="U60" i="11"/>
  <c r="U61" i="11"/>
  <c r="U103" i="11"/>
  <c r="X53" i="11"/>
  <c r="E90" i="11"/>
  <c r="K112" i="11"/>
  <c r="K107" i="11"/>
  <c r="AR107" i="11" s="1"/>
  <c r="K106" i="11"/>
  <c r="K109" i="11"/>
  <c r="AR109" i="11" s="1"/>
  <c r="K111" i="11"/>
  <c r="AR111" i="11" s="1"/>
  <c r="K113" i="11"/>
  <c r="AR113" i="11" s="1"/>
  <c r="K110" i="11"/>
  <c r="AR110" i="11" s="1"/>
  <c r="K108" i="11"/>
  <c r="AR108" i="11" s="1"/>
  <c r="K75" i="11"/>
  <c r="K76" i="11"/>
  <c r="AE76" i="11" s="1"/>
  <c r="K73" i="11"/>
  <c r="K74" i="11"/>
  <c r="AE74" i="11" s="1"/>
  <c r="AQ81" i="11"/>
  <c r="AQ84" i="11"/>
  <c r="AQ79" i="11"/>
  <c r="AQ82" i="11"/>
  <c r="AQ83" i="11"/>
  <c r="AQ80" i="11"/>
  <c r="I97" i="11"/>
  <c r="AQ97" i="11" s="1"/>
  <c r="I94" i="11"/>
  <c r="AQ94" i="11" s="1"/>
  <c r="I96" i="11"/>
  <c r="AQ96" i="11" s="1"/>
  <c r="I93" i="11"/>
  <c r="AQ93" i="11" s="1"/>
  <c r="I92" i="11"/>
  <c r="AD91" i="11"/>
  <c r="I95" i="11"/>
  <c r="AQ95" i="11" s="1"/>
  <c r="S89" i="11"/>
  <c r="S88" i="11"/>
  <c r="AD103" i="11"/>
  <c r="G112" i="11"/>
  <c r="G109" i="11"/>
  <c r="AP109" i="11" s="1"/>
  <c r="G110" i="11"/>
  <c r="AP110" i="11" s="1"/>
  <c r="G111" i="11"/>
  <c r="AP111" i="11" s="1"/>
  <c r="G107" i="11"/>
  <c r="AP107" i="11" s="1"/>
  <c r="G113" i="11"/>
  <c r="G108" i="11"/>
  <c r="AP108" i="11" s="1"/>
  <c r="G106" i="11"/>
  <c r="G135" i="11" s="1"/>
  <c r="AC135" i="11" s="1"/>
  <c r="D253" i="1" s="1"/>
  <c r="I85" i="11"/>
  <c r="AX80" i="11"/>
  <c r="AX79" i="11"/>
  <c r="AX81" i="11"/>
  <c r="AX83" i="11"/>
  <c r="AX82" i="11"/>
  <c r="AX84" i="11"/>
  <c r="M110" i="11"/>
  <c r="AS110" i="11" s="1"/>
  <c r="M111" i="11"/>
  <c r="AS111" i="11" s="1"/>
  <c r="M106" i="11"/>
  <c r="M135" i="11" s="1"/>
  <c r="AF135" i="11" s="1"/>
  <c r="G253" i="1" s="1"/>
  <c r="M108" i="11"/>
  <c r="AS108" i="11" s="1"/>
  <c r="M109" i="11"/>
  <c r="AS109" i="11" s="1"/>
  <c r="M107" i="11"/>
  <c r="AS107" i="11" s="1"/>
  <c r="M112" i="11"/>
  <c r="M113" i="11"/>
  <c r="AS113" i="11" s="1"/>
  <c r="Q119" i="11"/>
  <c r="I126" i="11"/>
  <c r="AQ126" i="11" s="1"/>
  <c r="I122" i="11"/>
  <c r="AQ122" i="11" s="1"/>
  <c r="I121" i="11"/>
  <c r="AQ121" i="11" s="1"/>
  <c r="I127" i="11"/>
  <c r="I125" i="11"/>
  <c r="AQ125" i="11" s="1"/>
  <c r="I124" i="11"/>
  <c r="AQ124" i="11" s="1"/>
  <c r="I123" i="11"/>
  <c r="AQ123" i="11" s="1"/>
  <c r="M119" i="11"/>
  <c r="X57" i="11"/>
  <c r="W103" i="11"/>
  <c r="X101" i="11"/>
  <c r="O88" i="11"/>
  <c r="O89" i="11"/>
  <c r="S121" i="11"/>
  <c r="S123" i="11"/>
  <c r="S127" i="11"/>
  <c r="S126" i="11"/>
  <c r="S125" i="11"/>
  <c r="S122" i="11"/>
  <c r="S124" i="11"/>
  <c r="K119" i="11"/>
  <c r="I119" i="11"/>
  <c r="W85" i="11"/>
  <c r="Q60" i="11"/>
  <c r="G119" i="11"/>
  <c r="AC134" i="11"/>
  <c r="D252" i="1" s="1"/>
  <c r="G77" i="11"/>
  <c r="AC73" i="11"/>
  <c r="K60" i="11"/>
  <c r="Q73" i="11"/>
  <c r="Q74" i="11"/>
  <c r="AH74" i="11" s="1"/>
  <c r="Q75" i="11"/>
  <c r="AH75" i="11" s="1"/>
  <c r="Q76" i="11"/>
  <c r="AH76" i="11" s="1"/>
  <c r="AL76" i="11" s="1"/>
  <c r="S119" i="11"/>
  <c r="U110" i="11"/>
  <c r="AW110" i="11" s="1"/>
  <c r="U113" i="11"/>
  <c r="AW113" i="11" s="1"/>
  <c r="U109" i="11"/>
  <c r="AW109" i="11" s="1"/>
  <c r="U108" i="11"/>
  <c r="AW108" i="11" s="1"/>
  <c r="U112" i="11"/>
  <c r="U111" i="11"/>
  <c r="AW111" i="11" s="1"/>
  <c r="U107" i="11"/>
  <c r="AW107" i="11" s="1"/>
  <c r="U106" i="11"/>
  <c r="O112" i="11"/>
  <c r="O111" i="11"/>
  <c r="AT111" i="11" s="1"/>
  <c r="O109" i="11"/>
  <c r="AT109" i="11" s="1"/>
  <c r="O107" i="11"/>
  <c r="AT107" i="11" s="1"/>
  <c r="O108" i="11"/>
  <c r="AT108" i="11" s="1"/>
  <c r="O113" i="11"/>
  <c r="AT113" i="11" s="1"/>
  <c r="O110" i="11"/>
  <c r="AT110" i="11" s="1"/>
  <c r="O106" i="11"/>
  <c r="Q127" i="11"/>
  <c r="Q126" i="11"/>
  <c r="AU126" i="11" s="1"/>
  <c r="Q123" i="11"/>
  <c r="AU123" i="11" s="1"/>
  <c r="Q122" i="11"/>
  <c r="AU122" i="11" s="1"/>
  <c r="Q121" i="11"/>
  <c r="AU121" i="11" s="1"/>
  <c r="Q125" i="11"/>
  <c r="AU125" i="11" s="1"/>
  <c r="Q124" i="11"/>
  <c r="AU124" i="11" s="1"/>
  <c r="Q110" i="11"/>
  <c r="AU110" i="11" s="1"/>
  <c r="Q109" i="11"/>
  <c r="AU109" i="11" s="1"/>
  <c r="Q113" i="11"/>
  <c r="AU113" i="11" s="1"/>
  <c r="Q106" i="11"/>
  <c r="Q107" i="11"/>
  <c r="AU107" i="11" s="1"/>
  <c r="Q112" i="11"/>
  <c r="Q111" i="11"/>
  <c r="AU111" i="11" s="1"/>
  <c r="Q108" i="11"/>
  <c r="AU108" i="11" s="1"/>
  <c r="K122" i="11"/>
  <c r="AR122" i="11" s="1"/>
  <c r="K124" i="11"/>
  <c r="AR124" i="11" s="1"/>
  <c r="K127" i="11"/>
  <c r="K121" i="11"/>
  <c r="AR121" i="11" s="1"/>
  <c r="K125" i="11"/>
  <c r="AR125" i="11" s="1"/>
  <c r="K123" i="11"/>
  <c r="AR123" i="11" s="1"/>
  <c r="K126" i="11"/>
  <c r="AR126" i="11" s="1"/>
  <c r="AG134" i="11"/>
  <c r="H252" i="1" s="1"/>
  <c r="AG73" i="11"/>
  <c r="O77" i="11"/>
  <c r="AP81" i="11"/>
  <c r="AP82" i="11"/>
  <c r="AP83" i="11"/>
  <c r="AP84" i="11"/>
  <c r="AP79" i="11"/>
  <c r="AP80" i="11"/>
  <c r="AS84" i="11"/>
  <c r="AS81" i="11"/>
  <c r="AS79" i="11"/>
  <c r="AS83" i="11"/>
  <c r="AS82" i="11"/>
  <c r="AS80" i="11"/>
  <c r="X118" i="11"/>
  <c r="Q58" i="11"/>
  <c r="S107" i="11"/>
  <c r="AV107" i="11" s="1"/>
  <c r="S108" i="11"/>
  <c r="AV108" i="11" s="1"/>
  <c r="S111" i="11"/>
  <c r="AV111" i="11" s="1"/>
  <c r="S106" i="11"/>
  <c r="S113" i="11"/>
  <c r="AV113" i="11" s="1"/>
  <c r="S112" i="11"/>
  <c r="S109" i="11"/>
  <c r="AV109" i="11" s="1"/>
  <c r="S110" i="11"/>
  <c r="AV110" i="11" s="1"/>
  <c r="E126" i="11"/>
  <c r="AO126" i="11" s="1"/>
  <c r="E122" i="11"/>
  <c r="AO122" i="11" s="1"/>
  <c r="E127" i="11"/>
  <c r="E125" i="11"/>
  <c r="AO125" i="11" s="1"/>
  <c r="E124" i="11"/>
  <c r="AO124" i="11" s="1"/>
  <c r="E121" i="11"/>
  <c r="AO121" i="11" s="1"/>
  <c r="E123" i="11"/>
  <c r="AO123" i="11" s="1"/>
  <c r="AK134" i="11"/>
  <c r="L252" i="1" s="1"/>
  <c r="AK73" i="11"/>
  <c r="W77" i="11"/>
  <c r="E109" i="11"/>
  <c r="AO109" i="11" s="1"/>
  <c r="E112" i="11"/>
  <c r="E106" i="11"/>
  <c r="E107" i="11"/>
  <c r="AO107" i="11" s="1"/>
  <c r="E108" i="11"/>
  <c r="AO108" i="11" s="1"/>
  <c r="E111" i="11"/>
  <c r="AO111" i="11" s="1"/>
  <c r="E113" i="11"/>
  <c r="AO113" i="11" s="1"/>
  <c r="E110" i="11"/>
  <c r="AO110" i="11" s="1"/>
  <c r="AD134" i="11"/>
  <c r="E252" i="1" s="1"/>
  <c r="I77" i="11"/>
  <c r="AD73" i="11"/>
  <c r="I113" i="11"/>
  <c r="AQ113" i="11" s="1"/>
  <c r="I107" i="11"/>
  <c r="AQ107" i="11" s="1"/>
  <c r="I110" i="11"/>
  <c r="AQ110" i="11" s="1"/>
  <c r="I111" i="11"/>
  <c r="AQ111" i="11" s="1"/>
  <c r="I106" i="11"/>
  <c r="I109" i="11"/>
  <c r="AQ109" i="11" s="1"/>
  <c r="I112" i="11"/>
  <c r="I108" i="11"/>
  <c r="AQ108" i="11" s="1"/>
  <c r="AL74" i="11"/>
  <c r="G85" i="11"/>
  <c r="M97" i="11"/>
  <c r="AS97" i="11" s="1"/>
  <c r="M94" i="11"/>
  <c r="AS94" i="11" s="1"/>
  <c r="AF91" i="11"/>
  <c r="M95" i="11"/>
  <c r="AS95" i="11" s="1"/>
  <c r="M96" i="11"/>
  <c r="AS96" i="11" s="1"/>
  <c r="M92" i="11"/>
  <c r="M93" i="11"/>
  <c r="AS93" i="11" s="1"/>
  <c r="K58" i="11"/>
  <c r="X102" i="11"/>
  <c r="G96" i="11"/>
  <c r="AP96" i="11" s="1"/>
  <c r="G93" i="11"/>
  <c r="AP93" i="11" s="1"/>
  <c r="G97" i="11"/>
  <c r="AP97" i="11" s="1"/>
  <c r="G94" i="11"/>
  <c r="AP94" i="11" s="1"/>
  <c r="G92" i="11"/>
  <c r="G95" i="11"/>
  <c r="AP95" i="11" s="1"/>
  <c r="AC91" i="11"/>
  <c r="W90" i="11"/>
  <c r="AF134" i="11"/>
  <c r="G252" i="1" s="1"/>
  <c r="M77" i="11"/>
  <c r="AF73" i="11"/>
  <c r="AX127" i="11"/>
  <c r="G88" i="11"/>
  <c r="G89" i="11"/>
  <c r="E96" i="11"/>
  <c r="E93" i="11"/>
  <c r="E94" i="11"/>
  <c r="E97" i="11"/>
  <c r="E92" i="11"/>
  <c r="E95" i="11"/>
  <c r="AB91" i="11"/>
  <c r="G123" i="11"/>
  <c r="AP123" i="11" s="1"/>
  <c r="G127" i="11"/>
  <c r="G126" i="11"/>
  <c r="AP126" i="11" s="1"/>
  <c r="G124" i="11"/>
  <c r="AP124" i="11" s="1"/>
  <c r="G121" i="11"/>
  <c r="AP121" i="11" s="1"/>
  <c r="G125" i="11"/>
  <c r="AP125" i="11" s="1"/>
  <c r="G122" i="11"/>
  <c r="AP122" i="11" s="1"/>
  <c r="M89" i="11"/>
  <c r="M88" i="11"/>
  <c r="M90" i="11" s="1"/>
  <c r="M125" i="11"/>
  <c r="AS125" i="11" s="1"/>
  <c r="M122" i="11"/>
  <c r="AS122" i="11" s="1"/>
  <c r="M123" i="11"/>
  <c r="AS123" i="11" s="1"/>
  <c r="M124" i="11"/>
  <c r="AS124" i="11" s="1"/>
  <c r="M121" i="11"/>
  <c r="AS121" i="11" s="1"/>
  <c r="M126" i="11"/>
  <c r="AS126" i="11" s="1"/>
  <c r="M127" i="11"/>
  <c r="M85" i="11"/>
  <c r="I88" i="11"/>
  <c r="I89" i="11"/>
  <c r="S60" i="11"/>
  <c r="E83" i="11"/>
  <c r="E80" i="11"/>
  <c r="E82" i="11"/>
  <c r="E79" i="11"/>
  <c r="AB78" i="11"/>
  <c r="AO78" i="11" s="1"/>
  <c r="E84" i="11"/>
  <c r="B60" i="11"/>
  <c r="B61" i="11" s="1"/>
  <c r="E81" i="11"/>
  <c r="O60" i="11"/>
  <c r="O61" i="11" s="1"/>
  <c r="X117" i="11"/>
  <c r="X119" i="11" s="1"/>
  <c r="O122" i="11"/>
  <c r="AT122" i="11" s="1"/>
  <c r="O126" i="11"/>
  <c r="AT126" i="11" s="1"/>
  <c r="O123" i="11"/>
  <c r="AT123" i="11" s="1"/>
  <c r="O124" i="11"/>
  <c r="AT124" i="11" s="1"/>
  <c r="O121" i="11"/>
  <c r="AT121" i="11" s="1"/>
  <c r="O125" i="11"/>
  <c r="AT125" i="11" s="1"/>
  <c r="O127" i="11"/>
  <c r="W95" i="11"/>
  <c r="AX95" i="11" s="1"/>
  <c r="W92" i="11"/>
  <c r="W96" i="11"/>
  <c r="AX96" i="11" s="1"/>
  <c r="W93" i="11"/>
  <c r="AX93" i="11" s="1"/>
  <c r="AK91" i="11"/>
  <c r="W97" i="11"/>
  <c r="AX97" i="11" s="1"/>
  <c r="W94" i="11"/>
  <c r="AX94" i="11" s="1"/>
  <c r="X73" i="11"/>
  <c r="I135" i="11"/>
  <c r="AD135" i="11" s="1"/>
  <c r="E253" i="1" s="1"/>
  <c r="S77" i="11"/>
  <c r="AI134" i="11"/>
  <c r="J252" i="1" s="1"/>
  <c r="AI73" i="11"/>
  <c r="AT127" i="11" l="1"/>
  <c r="AS127" i="11"/>
  <c r="AJ91" i="11"/>
  <c r="U95" i="11"/>
  <c r="AW95" i="11" s="1"/>
  <c r="U93" i="11"/>
  <c r="AW93" i="11" s="1"/>
  <c r="U92" i="11"/>
  <c r="U97" i="11"/>
  <c r="AW97" i="11" s="1"/>
  <c r="U96" i="11"/>
  <c r="AW96" i="11" s="1"/>
  <c r="U94" i="11"/>
  <c r="AW94" i="11" s="1"/>
  <c r="U79" i="11"/>
  <c r="U83" i="11"/>
  <c r="AJ78" i="11"/>
  <c r="AW78" i="11" s="1"/>
  <c r="U84" i="11"/>
  <c r="U80" i="11"/>
  <c r="U81" i="11"/>
  <c r="U135" i="11" s="1"/>
  <c r="AJ135" i="11" s="1"/>
  <c r="K253" i="1" s="1"/>
  <c r="U82" i="11"/>
  <c r="U137" i="11" s="1"/>
  <c r="O94" i="11"/>
  <c r="AT94" i="11" s="1"/>
  <c r="O97" i="11"/>
  <c r="AT97" i="11" s="1"/>
  <c r="AG91" i="11"/>
  <c r="O95" i="11"/>
  <c r="AT95" i="11" s="1"/>
  <c r="O92" i="11"/>
  <c r="O96" i="11"/>
  <c r="AT96" i="11" s="1"/>
  <c r="O93" i="11"/>
  <c r="AT93" i="11" s="1"/>
  <c r="AP127" i="11"/>
  <c r="G136" i="11"/>
  <c r="AC136" i="11" s="1"/>
  <c r="D254" i="1" s="1"/>
  <c r="G98" i="11"/>
  <c r="AP92" i="11"/>
  <c r="AV125" i="11"/>
  <c r="AY125" i="11" s="1"/>
  <c r="X125" i="11"/>
  <c r="W113" i="11"/>
  <c r="W110" i="11"/>
  <c r="W108" i="11"/>
  <c r="W111" i="11"/>
  <c r="W107" i="11"/>
  <c r="W112" i="11"/>
  <c r="W109" i="11"/>
  <c r="W137" i="11" s="1"/>
  <c r="W106" i="11"/>
  <c r="AS112" i="11"/>
  <c r="M144" i="11"/>
  <c r="AQ85" i="11"/>
  <c r="AO83" i="11"/>
  <c r="AO80" i="11"/>
  <c r="AO81" i="11"/>
  <c r="AO84" i="11"/>
  <c r="AO82" i="11"/>
  <c r="AO79" i="11"/>
  <c r="G90" i="11"/>
  <c r="G137" i="11" s="1"/>
  <c r="K88" i="11"/>
  <c r="K89" i="11"/>
  <c r="AU112" i="11"/>
  <c r="AV126" i="11"/>
  <c r="AY126" i="11" s="1"/>
  <c r="X126" i="11"/>
  <c r="AT106" i="11"/>
  <c r="AT114" i="11" s="1"/>
  <c r="O114" i="11"/>
  <c r="O131" i="11" s="1"/>
  <c r="AG131" i="11" s="1"/>
  <c r="H249" i="1" s="1"/>
  <c r="E135" i="11"/>
  <c r="AQ112" i="11"/>
  <c r="I144" i="11"/>
  <c r="I114" i="11"/>
  <c r="I131" i="11" s="1"/>
  <c r="AD131" i="11" s="1"/>
  <c r="E249" i="1" s="1"/>
  <c r="AQ106" i="11"/>
  <c r="AQ114" i="11" s="1"/>
  <c r="AY124" i="11"/>
  <c r="K84" i="11"/>
  <c r="K81" i="11"/>
  <c r="AE78" i="11"/>
  <c r="AR78" i="11" s="1"/>
  <c r="K83" i="11"/>
  <c r="K80" i="11"/>
  <c r="K82" i="11"/>
  <c r="K79" i="11"/>
  <c r="O90" i="11"/>
  <c r="U144" i="11"/>
  <c r="AW112" i="11"/>
  <c r="G114" i="11"/>
  <c r="G131" i="11" s="1"/>
  <c r="AC131" i="11" s="1"/>
  <c r="D249" i="1" s="1"/>
  <c r="AP106" i="11"/>
  <c r="AR106" i="11"/>
  <c r="K114" i="11"/>
  <c r="K131" i="11" s="1"/>
  <c r="AE131" i="11" s="1"/>
  <c r="F249" i="1" s="1"/>
  <c r="AD113" i="11"/>
  <c r="AP113" i="11"/>
  <c r="M136" i="11"/>
  <c r="AF136" i="11" s="1"/>
  <c r="G254" i="1" s="1"/>
  <c r="M98" i="11"/>
  <c r="AS92" i="11"/>
  <c r="AP85" i="11"/>
  <c r="AR127" i="11"/>
  <c r="K61" i="11"/>
  <c r="AQ127" i="11"/>
  <c r="AE134" i="11"/>
  <c r="F252" i="1" s="1"/>
  <c r="K77" i="11"/>
  <c r="AE73" i="11"/>
  <c r="S114" i="11"/>
  <c r="S131" i="11" s="1"/>
  <c r="AI131" i="11" s="1"/>
  <c r="J249" i="1" s="1"/>
  <c r="AV106" i="11"/>
  <c r="AH78" i="11"/>
  <c r="AU78" i="11" s="1"/>
  <c r="Q82" i="11"/>
  <c r="Q79" i="11"/>
  <c r="Q84" i="11"/>
  <c r="Q81" i="11"/>
  <c r="Q80" i="11"/>
  <c r="Q135" i="11" s="1"/>
  <c r="AH135" i="11" s="1"/>
  <c r="I253" i="1" s="1"/>
  <c r="Q83" i="11"/>
  <c r="Q114" i="11"/>
  <c r="Q131" i="11" s="1"/>
  <c r="AH131" i="11" s="1"/>
  <c r="I249" i="1" s="1"/>
  <c r="AU106" i="11"/>
  <c r="AU114" i="11" s="1"/>
  <c r="Q61" i="11"/>
  <c r="AV121" i="11"/>
  <c r="X121" i="11"/>
  <c r="AO127" i="11"/>
  <c r="AY121" i="11"/>
  <c r="AO94" i="11"/>
  <c r="AO112" i="11"/>
  <c r="E144" i="11"/>
  <c r="AY122" i="11"/>
  <c r="AU127" i="11"/>
  <c r="AT112" i="11"/>
  <c r="G144" i="11"/>
  <c r="AP112" i="11"/>
  <c r="AD112" i="11"/>
  <c r="AE75" i="11"/>
  <c r="AL75" i="11" s="1"/>
  <c r="AV112" i="11"/>
  <c r="M114" i="11"/>
  <c r="M131" i="11" s="1"/>
  <c r="AF131" i="11" s="1"/>
  <c r="G249" i="1" s="1"/>
  <c r="AS106" i="11"/>
  <c r="AR112" i="11"/>
  <c r="AO95" i="11"/>
  <c r="AI78" i="11"/>
  <c r="AV78" i="11" s="1"/>
  <c r="S82" i="11"/>
  <c r="S79" i="11"/>
  <c r="S84" i="11"/>
  <c r="S81" i="11"/>
  <c r="S80" i="11"/>
  <c r="S83" i="11"/>
  <c r="X60" i="11"/>
  <c r="E136" i="11"/>
  <c r="AO92" i="11"/>
  <c r="E98" i="11"/>
  <c r="S61" i="11"/>
  <c r="AO106" i="11"/>
  <c r="E114" i="11"/>
  <c r="E131" i="11" s="1"/>
  <c r="AB131" i="11" s="1"/>
  <c r="C249" i="1" s="1"/>
  <c r="W98" i="11"/>
  <c r="AX92" i="11"/>
  <c r="I90" i="11"/>
  <c r="I137" i="11" s="1"/>
  <c r="AO93" i="11"/>
  <c r="X58" i="11"/>
  <c r="Q89" i="11"/>
  <c r="Q88" i="11"/>
  <c r="AV124" i="11"/>
  <c r="X124" i="11"/>
  <c r="I98" i="11"/>
  <c r="I136" i="11"/>
  <c r="AD136" i="11" s="1"/>
  <c r="E254" i="1" s="1"/>
  <c r="AQ92" i="11"/>
  <c r="E85" i="11"/>
  <c r="E134" i="11"/>
  <c r="AS85" i="11"/>
  <c r="AV123" i="11"/>
  <c r="AY123" i="11" s="1"/>
  <c r="X123" i="11"/>
  <c r="E137" i="11"/>
  <c r="AH134" i="11"/>
  <c r="I252" i="1" s="1"/>
  <c r="Q77" i="11"/>
  <c r="AH73" i="11"/>
  <c r="O84" i="11"/>
  <c r="O81" i="11"/>
  <c r="AG78" i="11"/>
  <c r="AT78" i="11" s="1"/>
  <c r="O82" i="11"/>
  <c r="O79" i="11"/>
  <c r="O80" i="11"/>
  <c r="O135" i="11" s="1"/>
  <c r="AG135" i="11" s="1"/>
  <c r="H253" i="1" s="1"/>
  <c r="O83" i="11"/>
  <c r="AO97" i="11"/>
  <c r="M137" i="11"/>
  <c r="AO96" i="11"/>
  <c r="U114" i="11"/>
  <c r="U131" i="11" s="1"/>
  <c r="AW106" i="11"/>
  <c r="AV122" i="11"/>
  <c r="X122" i="11"/>
  <c r="X103" i="11"/>
  <c r="AX85" i="11"/>
  <c r="S90" i="11"/>
  <c r="S135" i="11" l="1"/>
  <c r="AI135" i="11" s="1"/>
  <c r="J253" i="1" s="1"/>
  <c r="U98" i="11"/>
  <c r="AW92" i="11"/>
  <c r="AW81" i="11"/>
  <c r="AW84" i="11"/>
  <c r="AW82" i="11"/>
  <c r="AW79" i="11"/>
  <c r="AW80" i="11"/>
  <c r="AW83" i="11"/>
  <c r="O137" i="11"/>
  <c r="AG137" i="11" s="1"/>
  <c r="H255" i="1" s="1"/>
  <c r="K90" i="11"/>
  <c r="Q85" i="11"/>
  <c r="U85" i="11"/>
  <c r="U136" i="11"/>
  <c r="AJ136" i="11" s="1"/>
  <c r="K254" i="1" s="1"/>
  <c r="AW114" i="11"/>
  <c r="AK137" i="11"/>
  <c r="L255" i="1" s="1"/>
  <c r="AC137" i="11"/>
  <c r="D255" i="1" s="1"/>
  <c r="AF137" i="11"/>
  <c r="G255" i="1" s="1"/>
  <c r="AO114" i="11"/>
  <c r="O144" i="11"/>
  <c r="AI91" i="11"/>
  <c r="S95" i="11"/>
  <c r="AV95" i="11" s="1"/>
  <c r="S92" i="11"/>
  <c r="S94" i="11"/>
  <c r="AV94" i="11" s="1"/>
  <c r="S97" i="11"/>
  <c r="AV97" i="11" s="1"/>
  <c r="S93" i="11"/>
  <c r="AV93" i="11" s="1"/>
  <c r="S96" i="11"/>
  <c r="S85" i="11"/>
  <c r="AL73" i="11"/>
  <c r="AF144" i="11"/>
  <c r="G262" i="1" s="1"/>
  <c r="M145" i="11"/>
  <c r="AJ144" i="11"/>
  <c r="K262" i="1" s="1"/>
  <c r="U145" i="11"/>
  <c r="AQ98" i="11"/>
  <c r="AB136" i="11"/>
  <c r="C254" i="1" s="1"/>
  <c r="K97" i="11"/>
  <c r="K94" i="11"/>
  <c r="K96" i="11"/>
  <c r="K93" i="11"/>
  <c r="K92" i="11"/>
  <c r="K95" i="11"/>
  <c r="AE91" i="11"/>
  <c r="K85" i="11"/>
  <c r="X111" i="11"/>
  <c r="AX111" i="11"/>
  <c r="AY111" i="11" s="1"/>
  <c r="K137" i="11"/>
  <c r="AV79" i="11"/>
  <c r="AV82" i="11"/>
  <c r="AV80" i="11"/>
  <c r="AV84" i="11"/>
  <c r="AV83" i="11"/>
  <c r="AV81" i="11"/>
  <c r="O136" i="11"/>
  <c r="AG136" i="11" s="1"/>
  <c r="H254" i="1" s="1"/>
  <c r="O98" i="11"/>
  <c r="AT92" i="11"/>
  <c r="W144" i="11"/>
  <c r="AX112" i="11"/>
  <c r="AY112" i="11" s="1"/>
  <c r="X112" i="11"/>
  <c r="AL78" i="11"/>
  <c r="X61" i="11"/>
  <c r="AY127" i="11"/>
  <c r="AD144" i="11"/>
  <c r="E262" i="1" s="1"/>
  <c r="I145" i="11"/>
  <c r="X108" i="11"/>
  <c r="AX108" i="11"/>
  <c r="AY108" i="11" s="1"/>
  <c r="AU82" i="11"/>
  <c r="AU79" i="11"/>
  <c r="AU80" i="11"/>
  <c r="AU81" i="11"/>
  <c r="AU84" i="11"/>
  <c r="AU83" i="11"/>
  <c r="AB144" i="11"/>
  <c r="C262" i="1" s="1"/>
  <c r="E145" i="11"/>
  <c r="AF132" i="11"/>
  <c r="G250" i="1" s="1"/>
  <c r="AS98" i="11"/>
  <c r="X106" i="11"/>
  <c r="W114" i="11"/>
  <c r="W131" i="11" s="1"/>
  <c r="AX106" i="11"/>
  <c r="AY106" i="11" s="1"/>
  <c r="W135" i="11"/>
  <c r="AK135" i="11" s="1"/>
  <c r="L253" i="1" s="1"/>
  <c r="AB137" i="11"/>
  <c r="C255" i="1" s="1"/>
  <c r="AX109" i="11"/>
  <c r="AY109" i="11" s="1"/>
  <c r="X109" i="11"/>
  <c r="AO85" i="11"/>
  <c r="AJ131" i="11"/>
  <c r="K249" i="1" s="1"/>
  <c r="X107" i="11"/>
  <c r="AX107" i="11"/>
  <c r="AY107" i="11" s="1"/>
  <c r="AT82" i="11"/>
  <c r="AT79" i="11"/>
  <c r="AT84" i="11"/>
  <c r="AT81" i="11"/>
  <c r="AT83" i="11"/>
  <c r="AT80" i="11"/>
  <c r="AK132" i="11"/>
  <c r="L250" i="1" s="1"/>
  <c r="AX98" i="11"/>
  <c r="AS114" i="11"/>
  <c r="AR114" i="11"/>
  <c r="K135" i="11"/>
  <c r="AE135" i="11" s="1"/>
  <c r="F253" i="1" s="1"/>
  <c r="AY78" i="11"/>
  <c r="X110" i="11"/>
  <c r="AX110" i="11"/>
  <c r="AY110" i="11" s="1"/>
  <c r="Q97" i="11"/>
  <c r="AU97" i="11" s="1"/>
  <c r="AH91" i="11"/>
  <c r="Q95" i="11"/>
  <c r="AU95" i="11" s="1"/>
  <c r="Q92" i="11"/>
  <c r="Q94" i="11"/>
  <c r="AU94" i="11" s="1"/>
  <c r="Q93" i="11"/>
  <c r="AU93" i="11" s="1"/>
  <c r="Q96" i="11"/>
  <c r="AC144" i="11"/>
  <c r="D262" i="1" s="1"/>
  <c r="G145" i="11"/>
  <c r="W136" i="11"/>
  <c r="AK136" i="11" s="1"/>
  <c r="L254" i="1" s="1"/>
  <c r="X127" i="11"/>
  <c r="AV114" i="11"/>
  <c r="AB135" i="11"/>
  <c r="C253" i="1" s="1"/>
  <c r="AY80" i="11"/>
  <c r="X113" i="11"/>
  <c r="AX113" i="11"/>
  <c r="AY113" i="11" s="1"/>
  <c r="AD137" i="11"/>
  <c r="E255" i="1" s="1"/>
  <c r="AJ137" i="11"/>
  <c r="K255" i="1" s="1"/>
  <c r="O85" i="11"/>
  <c r="AO98" i="11"/>
  <c r="AP98" i="11"/>
  <c r="AB134" i="11"/>
  <c r="C252" i="1" s="1"/>
  <c r="X134" i="11"/>
  <c r="Q90" i="11"/>
  <c r="Q137" i="11" s="1"/>
  <c r="AV127" i="11"/>
  <c r="AP114" i="11"/>
  <c r="AR81" i="11"/>
  <c r="AR79" i="11"/>
  <c r="AR84" i="11"/>
  <c r="AY84" i="11" s="1"/>
  <c r="AR82" i="11"/>
  <c r="AY82" i="11" s="1"/>
  <c r="AR83" i="11"/>
  <c r="AY83" i="11" s="1"/>
  <c r="AR80" i="11"/>
  <c r="AW85" i="11" l="1"/>
  <c r="AY81" i="11"/>
  <c r="AW98" i="11"/>
  <c r="AJ132" i="11"/>
  <c r="K250" i="1" s="1"/>
  <c r="AY114" i="11"/>
  <c r="AH137" i="11"/>
  <c r="I255" i="1" s="1"/>
  <c r="AL134" i="11"/>
  <c r="M252" i="1" s="1"/>
  <c r="AU96" i="11"/>
  <c r="Q144" i="11"/>
  <c r="AV85" i="11"/>
  <c r="AR97" i="11"/>
  <c r="AY97" i="11" s="1"/>
  <c r="AL91" i="11"/>
  <c r="AD132" i="11"/>
  <c r="E250" i="1" s="1"/>
  <c r="AR94" i="11"/>
  <c r="AY94" i="11" s="1"/>
  <c r="X135" i="11"/>
  <c r="AL135" i="11" s="1"/>
  <c r="M253" i="1" s="1"/>
  <c r="AU85" i="11"/>
  <c r="AK144" i="11"/>
  <c r="L262" i="1" s="1"/>
  <c r="W145" i="11"/>
  <c r="AK145" i="11" s="1"/>
  <c r="L263" i="1" s="1"/>
  <c r="Q136" i="11"/>
  <c r="AH136" i="11" s="1"/>
  <c r="I254" i="1" s="1"/>
  <c r="Q98" i="11"/>
  <c r="AU92" i="11"/>
  <c r="AT98" i="11"/>
  <c r="AG144" i="11"/>
  <c r="H262" i="1" s="1"/>
  <c r="O145" i="11"/>
  <c r="G146" i="11"/>
  <c r="AC146" i="11" s="1"/>
  <c r="D264" i="1" s="1"/>
  <c r="AC145" i="11"/>
  <c r="D263" i="1" s="1"/>
  <c r="AB145" i="11"/>
  <c r="C263" i="1" s="1"/>
  <c r="E146" i="11"/>
  <c r="AB146" i="11" s="1"/>
  <c r="C264" i="1" s="1"/>
  <c r="AD145" i="11"/>
  <c r="E263" i="1" s="1"/>
  <c r="I146" i="11"/>
  <c r="AD146" i="11" s="1"/>
  <c r="E264" i="1" s="1"/>
  <c r="AR95" i="11"/>
  <c r="AY95" i="11" s="1"/>
  <c r="S98" i="11"/>
  <c r="S136" i="11"/>
  <c r="AI136" i="11" s="1"/>
  <c r="J254" i="1" s="1"/>
  <c r="AV92" i="11"/>
  <c r="AX114" i="11"/>
  <c r="AK131" i="11"/>
  <c r="L249" i="1" s="1"/>
  <c r="AV96" i="11"/>
  <c r="S144" i="11"/>
  <c r="X114" i="11"/>
  <c r="Y107" i="11"/>
  <c r="Z107" i="11" s="1"/>
  <c r="S137" i="11"/>
  <c r="K136" i="11"/>
  <c r="K98" i="11"/>
  <c r="AR92" i="11"/>
  <c r="U146" i="11"/>
  <c r="AJ145" i="11"/>
  <c r="K263" i="1" s="1"/>
  <c r="AE137" i="11"/>
  <c r="F255" i="1" s="1"/>
  <c r="AY79" i="11"/>
  <c r="AB132" i="11"/>
  <c r="C250" i="1" s="1"/>
  <c r="AR93" i="11"/>
  <c r="AY93" i="11" s="1"/>
  <c r="AC132" i="11"/>
  <c r="D250" i="1" s="1"/>
  <c r="AR85" i="11"/>
  <c r="AT85" i="11"/>
  <c r="AR96" i="11"/>
  <c r="AY96" i="11" s="1"/>
  <c r="X144" i="11"/>
  <c r="K144" i="11"/>
  <c r="M146" i="11"/>
  <c r="AF146" i="11" s="1"/>
  <c r="G264" i="1" s="1"/>
  <c r="AF145" i="11"/>
  <c r="G263" i="1" s="1"/>
  <c r="Y135" i="11" l="1"/>
  <c r="AY85" i="11"/>
  <c r="AL144" i="11"/>
  <c r="M262" i="1" s="1"/>
  <c r="X145" i="11"/>
  <c r="X131" i="11"/>
  <c r="Y114" i="11"/>
  <c r="O146" i="11"/>
  <c r="AG146" i="11" s="1"/>
  <c r="H264" i="1" s="1"/>
  <c r="AG145" i="11"/>
  <c r="H263" i="1" s="1"/>
  <c r="AI144" i="11"/>
  <c r="J262" i="1" s="1"/>
  <c r="S145" i="11"/>
  <c r="AM135" i="11"/>
  <c r="N253" i="1" s="1"/>
  <c r="AN135" i="11"/>
  <c r="O253" i="1" s="1"/>
  <c r="AE144" i="11"/>
  <c r="F262" i="1" s="1"/>
  <c r="K145" i="11"/>
  <c r="AU98" i="11"/>
  <c r="AI137" i="11"/>
  <c r="J255" i="1" s="1"/>
  <c r="X137" i="11"/>
  <c r="AY92" i="11"/>
  <c r="AV98" i="11"/>
  <c r="AR98" i="11"/>
  <c r="AL132" i="11"/>
  <c r="M250" i="1" s="1"/>
  <c r="AE136" i="11"/>
  <c r="F254" i="1" s="1"/>
  <c r="X136" i="11"/>
  <c r="AL136" i="11" s="1"/>
  <c r="M254" i="1" s="1"/>
  <c r="AG132" i="11"/>
  <c r="H250" i="1" s="1"/>
  <c r="AH144" i="11"/>
  <c r="I262" i="1" s="1"/>
  <c r="Q145" i="11"/>
  <c r="AY98" i="11" l="1"/>
  <c r="S146" i="11"/>
  <c r="AI146" i="11" s="1"/>
  <c r="J264" i="1" s="1"/>
  <c r="AI145" i="11"/>
  <c r="J263" i="1" s="1"/>
  <c r="AE132" i="11"/>
  <c r="F250" i="1" s="1"/>
  <c r="Q146" i="11"/>
  <c r="AH146" i="11" s="1"/>
  <c r="I264" i="1" s="1"/>
  <c r="AH145" i="11"/>
  <c r="I263" i="1" s="1"/>
  <c r="Z137" i="11"/>
  <c r="AL137" i="11"/>
  <c r="M255" i="1" s="1"/>
  <c r="K146" i="11"/>
  <c r="AE146" i="11" s="1"/>
  <c r="F264" i="1" s="1"/>
  <c r="AE145" i="11"/>
  <c r="F263" i="1" s="1"/>
  <c r="AH132" i="11"/>
  <c r="I250" i="1" s="1"/>
  <c r="AL131" i="11"/>
  <c r="M249" i="1" s="1"/>
  <c r="X146" i="11"/>
  <c r="AL146" i="11" s="1"/>
  <c r="M264" i="1" s="1"/>
  <c r="AL145" i="11"/>
  <c r="M263" i="1" s="1"/>
  <c r="AI132" i="11"/>
  <c r="J250" i="1" s="1"/>
  <c r="AN145" i="11" l="1"/>
  <c r="AM145" i="11"/>
  <c r="AM147" i="11" l="1"/>
  <c r="N265" i="1" s="1"/>
  <c r="N263" i="1"/>
  <c r="AN147" i="11"/>
  <c r="O265" i="1" s="1"/>
  <c r="O263" i="1"/>
  <c r="AO147" i="11" l="1"/>
  <c r="L243" i="1"/>
  <c r="L242" i="1"/>
  <c r="L241" i="1"/>
  <c r="L240" i="1"/>
  <c r="AK146" i="10"/>
  <c r="L237" i="1" s="1"/>
  <c r="AJ146" i="10"/>
  <c r="K237" i="1" s="1"/>
  <c r="X140" i="10"/>
  <c r="V127" i="10"/>
  <c r="T127" i="10"/>
  <c r="R127" i="10"/>
  <c r="P127" i="10"/>
  <c r="N127" i="10"/>
  <c r="L127" i="10"/>
  <c r="J127" i="10"/>
  <c r="H127" i="10"/>
  <c r="F127" i="10"/>
  <c r="D127" i="10"/>
  <c r="AK126" i="10"/>
  <c r="AJ126" i="10"/>
  <c r="AI126" i="10"/>
  <c r="AH126" i="10"/>
  <c r="AG126" i="10"/>
  <c r="AF126" i="10"/>
  <c r="AE126" i="10"/>
  <c r="AD126" i="10"/>
  <c r="AC126" i="10"/>
  <c r="AB126" i="10"/>
  <c r="AK125" i="10"/>
  <c r="AJ125" i="10"/>
  <c r="AI125" i="10"/>
  <c r="AH125" i="10"/>
  <c r="AG125" i="10"/>
  <c r="AF125" i="10"/>
  <c r="AE125" i="10"/>
  <c r="AD125" i="10"/>
  <c r="AC125" i="10"/>
  <c r="AB125" i="10"/>
  <c r="AK124" i="10"/>
  <c r="AJ124" i="10"/>
  <c r="AI124" i="10"/>
  <c r="AH124" i="10"/>
  <c r="AG124" i="10"/>
  <c r="AF124" i="10"/>
  <c r="AE124" i="10"/>
  <c r="AD124" i="10"/>
  <c r="AC124" i="10"/>
  <c r="AB124" i="10"/>
  <c r="AK123" i="10"/>
  <c r="AJ123" i="10"/>
  <c r="AI123" i="10"/>
  <c r="AH123" i="10"/>
  <c r="AG123" i="10"/>
  <c r="AF123" i="10"/>
  <c r="AE123" i="10"/>
  <c r="AD123" i="10"/>
  <c r="AC123" i="10"/>
  <c r="AB123" i="10"/>
  <c r="AK122" i="10"/>
  <c r="AJ122" i="10"/>
  <c r="AI122" i="10"/>
  <c r="AH122" i="10"/>
  <c r="AG122" i="10"/>
  <c r="AF122" i="10"/>
  <c r="AE122" i="10"/>
  <c r="AD122" i="10"/>
  <c r="AC122" i="10"/>
  <c r="AB122" i="10"/>
  <c r="AK121" i="10"/>
  <c r="AJ121" i="10"/>
  <c r="AI121" i="10"/>
  <c r="AH121" i="10"/>
  <c r="AG121" i="10"/>
  <c r="AF121" i="10"/>
  <c r="AE121" i="10"/>
  <c r="AD121" i="10"/>
  <c r="AC121" i="10"/>
  <c r="AB121" i="10"/>
  <c r="V119" i="10"/>
  <c r="T119" i="10"/>
  <c r="R119" i="10"/>
  <c r="P119" i="10"/>
  <c r="N119" i="10"/>
  <c r="L119" i="10"/>
  <c r="J119" i="10"/>
  <c r="H119" i="10"/>
  <c r="F119" i="10"/>
  <c r="D119" i="10"/>
  <c r="V114" i="10"/>
  <c r="T114" i="10"/>
  <c r="R114" i="10"/>
  <c r="P114" i="10"/>
  <c r="N114" i="10"/>
  <c r="L114" i="10"/>
  <c r="J114" i="10"/>
  <c r="H114" i="10"/>
  <c r="F114" i="10"/>
  <c r="D114" i="10"/>
  <c r="AK113" i="10"/>
  <c r="AJ113" i="10"/>
  <c r="AI113" i="10"/>
  <c r="AH113" i="10"/>
  <c r="AG113" i="10"/>
  <c r="AF113" i="10"/>
  <c r="AE113" i="10"/>
  <c r="AC113" i="10"/>
  <c r="AB113" i="10"/>
  <c r="AK112" i="10"/>
  <c r="AJ112" i="10"/>
  <c r="AI112" i="10"/>
  <c r="AH112" i="10"/>
  <c r="AG112" i="10"/>
  <c r="AF112" i="10"/>
  <c r="AE112" i="10"/>
  <c r="AC112" i="10"/>
  <c r="AB112" i="10"/>
  <c r="AK111" i="10"/>
  <c r="AJ111" i="10"/>
  <c r="AI111" i="10"/>
  <c r="AH111" i="10"/>
  <c r="AG111" i="10"/>
  <c r="AF111" i="10"/>
  <c r="AE111" i="10"/>
  <c r="AD111" i="10"/>
  <c r="AC111" i="10"/>
  <c r="AB111" i="10"/>
  <c r="AK110" i="10"/>
  <c r="AJ110" i="10"/>
  <c r="AI110" i="10"/>
  <c r="AH110" i="10"/>
  <c r="AG110" i="10"/>
  <c r="AF110" i="10"/>
  <c r="AE110" i="10"/>
  <c r="AD110" i="10"/>
  <c r="AC110" i="10"/>
  <c r="AB110" i="10"/>
  <c r="AK109" i="10"/>
  <c r="AJ109" i="10"/>
  <c r="AI109" i="10"/>
  <c r="AH109" i="10"/>
  <c r="AG109" i="10"/>
  <c r="AF109" i="10"/>
  <c r="AE109" i="10"/>
  <c r="AD109" i="10"/>
  <c r="AC109" i="10"/>
  <c r="AB109" i="10"/>
  <c r="AK108" i="10"/>
  <c r="AJ108" i="10"/>
  <c r="AI108" i="10"/>
  <c r="AH108" i="10"/>
  <c r="AG108" i="10"/>
  <c r="AF108" i="10"/>
  <c r="AE108" i="10"/>
  <c r="AD108" i="10"/>
  <c r="AC108" i="10"/>
  <c r="AB108" i="10"/>
  <c r="AK107" i="10"/>
  <c r="AJ107" i="10"/>
  <c r="AI107" i="10"/>
  <c r="AH107" i="10"/>
  <c r="AG107" i="10"/>
  <c r="AF107" i="10"/>
  <c r="AE107" i="10"/>
  <c r="AD107" i="10"/>
  <c r="AC107" i="10"/>
  <c r="AB107" i="10"/>
  <c r="AK106" i="10"/>
  <c r="AJ106" i="10"/>
  <c r="AI106" i="10"/>
  <c r="AH106" i="10"/>
  <c r="AG106" i="10"/>
  <c r="AF106" i="10"/>
  <c r="AE106" i="10"/>
  <c r="AD106" i="10"/>
  <c r="AC106" i="10"/>
  <c r="AB106" i="10"/>
  <c r="AH103" i="10"/>
  <c r="AB103" i="10"/>
  <c r="V103" i="10"/>
  <c r="AK103" i="10" s="1"/>
  <c r="T103" i="10"/>
  <c r="AJ103" i="10" s="1"/>
  <c r="R103" i="10"/>
  <c r="AI103" i="10" s="1"/>
  <c r="P103" i="10"/>
  <c r="N103" i="10"/>
  <c r="AG103" i="10" s="1"/>
  <c r="L103" i="10"/>
  <c r="AF103" i="10" s="1"/>
  <c r="J103" i="10"/>
  <c r="H103" i="10"/>
  <c r="AE103" i="10" s="1"/>
  <c r="F103" i="10"/>
  <c r="AC103" i="10" s="1"/>
  <c r="D103" i="10"/>
  <c r="AK102" i="10"/>
  <c r="AJ102" i="10"/>
  <c r="AI102" i="10"/>
  <c r="AH102" i="10"/>
  <c r="AG102" i="10"/>
  <c r="AF102" i="10"/>
  <c r="AE102" i="10"/>
  <c r="AD102" i="10"/>
  <c r="AC102" i="10"/>
  <c r="AB102" i="10"/>
  <c r="AK101" i="10"/>
  <c r="AJ101" i="10"/>
  <c r="AI101" i="10"/>
  <c r="AH101" i="10"/>
  <c r="AG101" i="10"/>
  <c r="AF101" i="10"/>
  <c r="AE101" i="10"/>
  <c r="AD101" i="10"/>
  <c r="AC101" i="10"/>
  <c r="AB101" i="10"/>
  <c r="AC98" i="10"/>
  <c r="V98" i="10"/>
  <c r="AK98" i="10" s="1"/>
  <c r="T98" i="10"/>
  <c r="AJ98" i="10" s="1"/>
  <c r="R98" i="10"/>
  <c r="AI98" i="10" s="1"/>
  <c r="P98" i="10"/>
  <c r="AH98" i="10" s="1"/>
  <c r="N98" i="10"/>
  <c r="AG98" i="10" s="1"/>
  <c r="L98" i="10"/>
  <c r="AF98" i="10" s="1"/>
  <c r="J98" i="10"/>
  <c r="H98" i="10"/>
  <c r="AE98" i="10" s="1"/>
  <c r="F98" i="10"/>
  <c r="D98" i="10"/>
  <c r="AB98" i="10" s="1"/>
  <c r="AK97" i="10"/>
  <c r="AJ97" i="10"/>
  <c r="AI97" i="10"/>
  <c r="AH97" i="10"/>
  <c r="AG97" i="10"/>
  <c r="AF97" i="10"/>
  <c r="AE97" i="10"/>
  <c r="AD97" i="10"/>
  <c r="AC97" i="10"/>
  <c r="AB97" i="10"/>
  <c r="AK96" i="10"/>
  <c r="AJ96" i="10"/>
  <c r="AI96" i="10"/>
  <c r="AH96" i="10"/>
  <c r="AG96" i="10"/>
  <c r="AF96" i="10"/>
  <c r="AE96" i="10"/>
  <c r="AD96" i="10"/>
  <c r="AC96" i="10"/>
  <c r="AB96" i="10"/>
  <c r="AK95" i="10"/>
  <c r="AJ95" i="10"/>
  <c r="AI95" i="10"/>
  <c r="AH95" i="10"/>
  <c r="AG95" i="10"/>
  <c r="AF95" i="10"/>
  <c r="AE95" i="10"/>
  <c r="AD95" i="10"/>
  <c r="AC95" i="10"/>
  <c r="AB95" i="10"/>
  <c r="AK94" i="10"/>
  <c r="AJ94" i="10"/>
  <c r="AI94" i="10"/>
  <c r="AH94" i="10"/>
  <c r="AG94" i="10"/>
  <c r="AF94" i="10"/>
  <c r="AE94" i="10"/>
  <c r="AD94" i="10"/>
  <c r="AC94" i="10"/>
  <c r="AB94" i="10"/>
  <c r="AK93" i="10"/>
  <c r="AJ93" i="10"/>
  <c r="AI93" i="10"/>
  <c r="AH93" i="10"/>
  <c r="AG93" i="10"/>
  <c r="AF93" i="10"/>
  <c r="AE93" i="10"/>
  <c r="AD93" i="10"/>
  <c r="AC93" i="10"/>
  <c r="AB93" i="10"/>
  <c r="AK92" i="10"/>
  <c r="AJ92" i="10"/>
  <c r="AI92" i="10"/>
  <c r="AH92" i="10"/>
  <c r="AG92" i="10"/>
  <c r="AF92" i="10"/>
  <c r="AE92" i="10"/>
  <c r="AD92" i="10"/>
  <c r="AC92" i="10"/>
  <c r="AB92" i="10"/>
  <c r="V90" i="10"/>
  <c r="T90" i="10"/>
  <c r="R90" i="10"/>
  <c r="P90" i="10"/>
  <c r="N90" i="10"/>
  <c r="L90" i="10"/>
  <c r="J90" i="10"/>
  <c r="H90" i="10"/>
  <c r="F90" i="10"/>
  <c r="D90" i="10"/>
  <c r="V85" i="10"/>
  <c r="T85" i="10"/>
  <c r="R85" i="10"/>
  <c r="P85" i="10"/>
  <c r="N85" i="10"/>
  <c r="L85" i="10"/>
  <c r="J85" i="10"/>
  <c r="H85" i="10"/>
  <c r="F85" i="10"/>
  <c r="D85" i="10"/>
  <c r="AK84" i="10"/>
  <c r="AJ84" i="10"/>
  <c r="AI84" i="10"/>
  <c r="AH84" i="10"/>
  <c r="AG84" i="10"/>
  <c r="AF84" i="10"/>
  <c r="AE84" i="10"/>
  <c r="AD84" i="10"/>
  <c r="AC84" i="10"/>
  <c r="AB84" i="10"/>
  <c r="AK83" i="10"/>
  <c r="AJ83" i="10"/>
  <c r="AI83" i="10"/>
  <c r="AH83" i="10"/>
  <c r="AG83" i="10"/>
  <c r="AF83" i="10"/>
  <c r="AE83" i="10"/>
  <c r="AD83" i="10"/>
  <c r="AC83" i="10"/>
  <c r="AB83" i="10"/>
  <c r="AK82" i="10"/>
  <c r="AJ82" i="10"/>
  <c r="AI82" i="10"/>
  <c r="AH82" i="10"/>
  <c r="AG82" i="10"/>
  <c r="AF82" i="10"/>
  <c r="AE82" i="10"/>
  <c r="AD82" i="10"/>
  <c r="AC82" i="10"/>
  <c r="AB82" i="10"/>
  <c r="AK81" i="10"/>
  <c r="AJ81" i="10"/>
  <c r="AI81" i="10"/>
  <c r="AH81" i="10"/>
  <c r="AG81" i="10"/>
  <c r="AF81" i="10"/>
  <c r="AE81" i="10"/>
  <c r="AD81" i="10"/>
  <c r="AC81" i="10"/>
  <c r="AB81" i="10"/>
  <c r="AK80" i="10"/>
  <c r="AJ80" i="10"/>
  <c r="AI80" i="10"/>
  <c r="AH80" i="10"/>
  <c r="AG80" i="10"/>
  <c r="AF80" i="10"/>
  <c r="AE80" i="10"/>
  <c r="AD80" i="10"/>
  <c r="AC80" i="10"/>
  <c r="AB80" i="10"/>
  <c r="AK79" i="10"/>
  <c r="AJ79" i="10"/>
  <c r="AI79" i="10"/>
  <c r="AH79" i="10"/>
  <c r="AG79" i="10"/>
  <c r="AF79" i="10"/>
  <c r="AE79" i="10"/>
  <c r="AD79" i="10"/>
  <c r="AC79" i="10"/>
  <c r="AC85" i="10" s="1"/>
  <c r="AB79" i="10"/>
  <c r="V77" i="10"/>
  <c r="T77" i="10"/>
  <c r="R77" i="10"/>
  <c r="P77" i="10"/>
  <c r="N77" i="10"/>
  <c r="L77" i="10"/>
  <c r="J77" i="10"/>
  <c r="H77" i="10"/>
  <c r="F77" i="10"/>
  <c r="D77" i="10"/>
  <c r="M62" i="10"/>
  <c r="I62" i="10"/>
  <c r="M56" i="10"/>
  <c r="W52" i="10"/>
  <c r="AK52" i="10" s="1"/>
  <c r="U52" i="10"/>
  <c r="AJ52" i="10" s="1"/>
  <c r="S52" i="10"/>
  <c r="AI52" i="10" s="1"/>
  <c r="Q52" i="10"/>
  <c r="AH52" i="10" s="1"/>
  <c r="O52" i="10"/>
  <c r="AG52" i="10" s="1"/>
  <c r="M52" i="10"/>
  <c r="AF52" i="10" s="1"/>
  <c r="K52" i="10"/>
  <c r="AE52" i="10" s="1"/>
  <c r="I52" i="10"/>
  <c r="AD52" i="10" s="1"/>
  <c r="G52" i="10"/>
  <c r="AC52" i="10" s="1"/>
  <c r="E52" i="10"/>
  <c r="AB52" i="10" s="1"/>
  <c r="AH51" i="10"/>
  <c r="AD51" i="10"/>
  <c r="W51" i="10"/>
  <c r="AK51" i="10" s="1"/>
  <c r="U51" i="10"/>
  <c r="AJ51" i="10" s="1"/>
  <c r="S51" i="10"/>
  <c r="AI51" i="10" s="1"/>
  <c r="Q51" i="10"/>
  <c r="O51" i="10"/>
  <c r="AG51" i="10" s="1"/>
  <c r="M51" i="10"/>
  <c r="AF51" i="10" s="1"/>
  <c r="K51" i="10"/>
  <c r="AE51" i="10" s="1"/>
  <c r="I51" i="10"/>
  <c r="G51" i="10"/>
  <c r="AC51" i="10" s="1"/>
  <c r="E51" i="10"/>
  <c r="AB51" i="10" s="1"/>
  <c r="AK50" i="10"/>
  <c r="AG50" i="10"/>
  <c r="AD50" i="10"/>
  <c r="W50" i="10"/>
  <c r="U50" i="10"/>
  <c r="AJ50" i="10" s="1"/>
  <c r="S50" i="10"/>
  <c r="AI50" i="10" s="1"/>
  <c r="Q50" i="10"/>
  <c r="AH50" i="10" s="1"/>
  <c r="O50" i="10"/>
  <c r="M50" i="10"/>
  <c r="AF50" i="10" s="1"/>
  <c r="K50" i="10"/>
  <c r="AE50" i="10" s="1"/>
  <c r="I50" i="10"/>
  <c r="G50" i="10"/>
  <c r="AC50" i="10" s="1"/>
  <c r="E50" i="10"/>
  <c r="AB50" i="10" s="1"/>
  <c r="AI49" i="10"/>
  <c r="W49" i="10"/>
  <c r="AK49" i="10" s="1"/>
  <c r="U49" i="10"/>
  <c r="AJ49" i="10" s="1"/>
  <c r="S49" i="10"/>
  <c r="Q49" i="10"/>
  <c r="AH49" i="10" s="1"/>
  <c r="O49" i="10"/>
  <c r="AG49" i="10" s="1"/>
  <c r="M49" i="10"/>
  <c r="AF49" i="10" s="1"/>
  <c r="K49" i="10"/>
  <c r="AE49" i="10" s="1"/>
  <c r="I49" i="10"/>
  <c r="AD49" i="10" s="1"/>
  <c r="G49" i="10"/>
  <c r="AC49" i="10" s="1"/>
  <c r="E49" i="10"/>
  <c r="AB49" i="10" s="1"/>
  <c r="AG48" i="10"/>
  <c r="AE48" i="10"/>
  <c r="AC48" i="10"/>
  <c r="W48" i="10"/>
  <c r="AK48" i="10" s="1"/>
  <c r="U48" i="10"/>
  <c r="AJ48" i="10" s="1"/>
  <c r="S48" i="10"/>
  <c r="AI48" i="10" s="1"/>
  <c r="Q48" i="10"/>
  <c r="AH48" i="10" s="1"/>
  <c r="O48" i="10"/>
  <c r="M48" i="10"/>
  <c r="AF48" i="10" s="1"/>
  <c r="K48" i="10"/>
  <c r="I48" i="10"/>
  <c r="AD48" i="10" s="1"/>
  <c r="G48" i="10"/>
  <c r="E48" i="10"/>
  <c r="AB48" i="10" s="1"/>
  <c r="AH47" i="10"/>
  <c r="AC47" i="10"/>
  <c r="X47" i="10"/>
  <c r="W47" i="10"/>
  <c r="AK47" i="10" s="1"/>
  <c r="U47" i="10"/>
  <c r="S47" i="10"/>
  <c r="Q47" i="10"/>
  <c r="O47" i="10"/>
  <c r="M47" i="10"/>
  <c r="AF47" i="10" s="1"/>
  <c r="K47" i="10"/>
  <c r="AE47" i="10" s="1"/>
  <c r="I47" i="10"/>
  <c r="AD47" i="10" s="1"/>
  <c r="G47" i="10"/>
  <c r="E47" i="10"/>
  <c r="AB47" i="10" s="1"/>
  <c r="AK46" i="10"/>
  <c r="W46" i="10"/>
  <c r="U46" i="10"/>
  <c r="AJ46" i="10" s="1"/>
  <c r="S46" i="10"/>
  <c r="AI46" i="10" s="1"/>
  <c r="Q46" i="10"/>
  <c r="AH46" i="10" s="1"/>
  <c r="O46" i="10"/>
  <c r="AG46" i="10" s="1"/>
  <c r="M46" i="10"/>
  <c r="AF46" i="10" s="1"/>
  <c r="K46" i="10"/>
  <c r="AE46" i="10" s="1"/>
  <c r="I46" i="10"/>
  <c r="AD46" i="10" s="1"/>
  <c r="G46" i="10"/>
  <c r="AC46" i="10" s="1"/>
  <c r="E46" i="10"/>
  <c r="AB46" i="10" s="1"/>
  <c r="AF45" i="10"/>
  <c r="AB45" i="10"/>
  <c r="W45" i="10"/>
  <c r="AK45" i="10" s="1"/>
  <c r="U45" i="10"/>
  <c r="AJ45" i="10" s="1"/>
  <c r="S45" i="10"/>
  <c r="AI45" i="10" s="1"/>
  <c r="Q45" i="10"/>
  <c r="AH45" i="10" s="1"/>
  <c r="O45" i="10"/>
  <c r="AG45" i="10" s="1"/>
  <c r="M45" i="10"/>
  <c r="K45" i="10"/>
  <c r="AE45" i="10" s="1"/>
  <c r="I45" i="10"/>
  <c r="AD45" i="10" s="1"/>
  <c r="G45" i="10"/>
  <c r="AC45" i="10" s="1"/>
  <c r="E45" i="10"/>
  <c r="AK43" i="10"/>
  <c r="AJ43" i="10"/>
  <c r="AB43" i="10"/>
  <c r="W43" i="10"/>
  <c r="W44" i="10" s="1"/>
  <c r="AK44" i="10" s="1"/>
  <c r="U43" i="10"/>
  <c r="U143" i="10" s="1"/>
  <c r="AJ143" i="10" s="1"/>
  <c r="K234" i="1" s="1"/>
  <c r="S43" i="10"/>
  <c r="Q43" i="10"/>
  <c r="AH43" i="10" s="1"/>
  <c r="O43" i="10"/>
  <c r="O143" i="10" s="1"/>
  <c r="AG143" i="10" s="1"/>
  <c r="H234" i="1" s="1"/>
  <c r="M43" i="10"/>
  <c r="M143" i="10" s="1"/>
  <c r="AF143" i="10" s="1"/>
  <c r="G234" i="1" s="1"/>
  <c r="K43" i="10"/>
  <c r="AE43" i="10" s="1"/>
  <c r="I43" i="10"/>
  <c r="AD43" i="10" s="1"/>
  <c r="G43" i="10"/>
  <c r="G143" i="10" s="1"/>
  <c r="AC143" i="10" s="1"/>
  <c r="D234" i="1" s="1"/>
  <c r="E43" i="10"/>
  <c r="E53" i="10" s="1"/>
  <c r="W41" i="10"/>
  <c r="AK41" i="10" s="1"/>
  <c r="U41" i="10"/>
  <c r="S41" i="10"/>
  <c r="S56" i="10" s="1"/>
  <c r="Q41" i="10"/>
  <c r="Q56" i="10" s="1"/>
  <c r="O41" i="10"/>
  <c r="O56" i="10" s="1"/>
  <c r="M41" i="10"/>
  <c r="AF41" i="10" s="1"/>
  <c r="K41" i="10"/>
  <c r="AE41" i="10" s="1"/>
  <c r="I41" i="10"/>
  <c r="I56" i="10" s="1"/>
  <c r="G41" i="10"/>
  <c r="G56" i="10" s="1"/>
  <c r="E41" i="10"/>
  <c r="E56" i="10" s="1"/>
  <c r="AD40" i="10"/>
  <c r="AB40" i="10"/>
  <c r="W40" i="10"/>
  <c r="AK40" i="10" s="1"/>
  <c r="U40" i="10"/>
  <c r="U62" i="10" s="1"/>
  <c r="S40" i="10"/>
  <c r="Q40" i="10"/>
  <c r="O40" i="10"/>
  <c r="AG40" i="10" s="1"/>
  <c r="M40" i="10"/>
  <c r="K40" i="10"/>
  <c r="AE40" i="10" s="1"/>
  <c r="I40" i="10"/>
  <c r="G40" i="10"/>
  <c r="G62" i="10" s="1"/>
  <c r="E40" i="10"/>
  <c r="E62" i="10" s="1"/>
  <c r="AI39" i="10"/>
  <c r="AH39" i="10"/>
  <c r="AF39" i="10"/>
  <c r="AB39" i="10"/>
  <c r="W39" i="10"/>
  <c r="W63" i="10" s="1"/>
  <c r="U39" i="10"/>
  <c r="U63" i="10" s="1"/>
  <c r="S39" i="10"/>
  <c r="S63" i="10" s="1"/>
  <c r="Q39" i="10"/>
  <c r="Q63" i="10" s="1"/>
  <c r="O39" i="10"/>
  <c r="AG39" i="10" s="1"/>
  <c r="M39" i="10"/>
  <c r="K39" i="10"/>
  <c r="I39" i="10"/>
  <c r="AD39" i="10" s="1"/>
  <c r="G39" i="10"/>
  <c r="E39" i="10"/>
  <c r="AJ37" i="10"/>
  <c r="AD37" i="10"/>
  <c r="W37" i="10"/>
  <c r="AK37" i="10" s="1"/>
  <c r="U37" i="10"/>
  <c r="S37" i="10"/>
  <c r="Q37" i="10"/>
  <c r="O37" i="10"/>
  <c r="M37" i="10"/>
  <c r="K37" i="10"/>
  <c r="AE37" i="10" s="1"/>
  <c r="I37" i="10"/>
  <c r="G37" i="10"/>
  <c r="AC37" i="10" s="1"/>
  <c r="E37" i="10"/>
  <c r="AB37" i="10" s="1"/>
  <c r="AE34" i="10"/>
  <c r="AB34" i="10"/>
  <c r="W34" i="10"/>
  <c r="U34" i="10"/>
  <c r="AJ34" i="10" s="1"/>
  <c r="S34" i="10"/>
  <c r="AI34" i="10" s="1"/>
  <c r="Q34" i="10"/>
  <c r="O34" i="10"/>
  <c r="M34" i="10"/>
  <c r="K34" i="10"/>
  <c r="I34" i="10"/>
  <c r="G34" i="10"/>
  <c r="AC34" i="10" s="1"/>
  <c r="E34" i="10"/>
  <c r="V21" i="10"/>
  <c r="P265" i="1" l="1"/>
  <c r="AK39" i="10"/>
  <c r="AC40" i="10"/>
  <c r="K56" i="10"/>
  <c r="K62" i="10"/>
  <c r="O62" i="10"/>
  <c r="X46" i="10"/>
  <c r="K44" i="10"/>
  <c r="AE44" i="10" s="1"/>
  <c r="Y41" i="10"/>
  <c r="Z41" i="10" s="1"/>
  <c r="W56" i="10"/>
  <c r="W59" i="10" s="1"/>
  <c r="W60" i="10" s="1"/>
  <c r="AJ40" i="10"/>
  <c r="I59" i="10"/>
  <c r="K59" i="10"/>
  <c r="AG85" i="10"/>
  <c r="B43" i="10"/>
  <c r="B45" i="10" s="1"/>
  <c r="AC43" i="10"/>
  <c r="S59" i="10"/>
  <c r="AD85" i="10"/>
  <c r="AB85" i="10"/>
  <c r="X40" i="10"/>
  <c r="X62" i="10" s="1"/>
  <c r="I57" i="10"/>
  <c r="I75" i="10" s="1"/>
  <c r="AD75" i="10" s="1"/>
  <c r="I44" i="10"/>
  <c r="AD44" i="10" s="1"/>
  <c r="I53" i="10"/>
  <c r="I101" i="10"/>
  <c r="I103" i="10" s="1"/>
  <c r="AJ85" i="10"/>
  <c r="X34" i="10"/>
  <c r="AF34" i="10"/>
  <c r="Q62" i="10"/>
  <c r="AH40" i="10"/>
  <c r="AK85" i="10"/>
  <c r="AH85" i="10"/>
  <c r="AB41" i="10"/>
  <c r="E57" i="10"/>
  <c r="AH37" i="10"/>
  <c r="K63" i="10"/>
  <c r="AE39" i="10"/>
  <c r="AC41" i="10"/>
  <c r="Q117" i="10"/>
  <c r="Q118" i="10"/>
  <c r="AI37" i="10"/>
  <c r="M63" i="10"/>
  <c r="X51" i="10"/>
  <c r="O63" i="10"/>
  <c r="Q143" i="10"/>
  <c r="AH143" i="10" s="1"/>
  <c r="I234" i="1" s="1"/>
  <c r="Q44" i="10"/>
  <c r="I102" i="10"/>
  <c r="S143" i="10"/>
  <c r="AI143" i="10" s="1"/>
  <c r="J234" i="1" s="1"/>
  <c r="S44" i="10"/>
  <c r="S62" i="10"/>
  <c r="M102" i="10"/>
  <c r="M101" i="10"/>
  <c r="U102" i="10"/>
  <c r="U101" i="10"/>
  <c r="U103" i="10" s="1"/>
  <c r="O57" i="10"/>
  <c r="O58" i="10" s="1"/>
  <c r="X45" i="10"/>
  <c r="K60" i="10"/>
  <c r="AI43" i="10"/>
  <c r="W118" i="10"/>
  <c r="W121" i="10" s="1"/>
  <c r="W117" i="10"/>
  <c r="X37" i="10"/>
  <c r="E59" i="10"/>
  <c r="E60" i="10" s="1"/>
  <c r="E101" i="10"/>
  <c r="E102" i="10"/>
  <c r="I60" i="10"/>
  <c r="K102" i="10"/>
  <c r="K101" i="10"/>
  <c r="K103" i="10" s="1"/>
  <c r="K111" i="10" s="1"/>
  <c r="AR111" i="10" s="1"/>
  <c r="X52" i="10"/>
  <c r="E58" i="10"/>
  <c r="G57" i="10"/>
  <c r="Q57" i="10"/>
  <c r="Q58" i="10" s="1"/>
  <c r="AF85" i="10"/>
  <c r="S117" i="10"/>
  <c r="S118" i="10"/>
  <c r="S126" i="10" s="1"/>
  <c r="AV126" i="10" s="1"/>
  <c r="AK34" i="10"/>
  <c r="U117" i="10"/>
  <c r="U118" i="10"/>
  <c r="U126" i="10" s="1"/>
  <c r="AW126" i="10" s="1"/>
  <c r="AJ39" i="10"/>
  <c r="U124" i="10"/>
  <c r="AW124" i="10" s="1"/>
  <c r="AG34" i="10"/>
  <c r="M44" i="10"/>
  <c r="AF43" i="10"/>
  <c r="G44" i="10"/>
  <c r="AH34" i="10"/>
  <c r="AI40" i="10"/>
  <c r="AJ41" i="10"/>
  <c r="U44" i="10"/>
  <c r="U56" i="10"/>
  <c r="U64" i="10" s="1"/>
  <c r="O44" i="10"/>
  <c r="O53" i="10"/>
  <c r="AG43" i="10"/>
  <c r="X48" i="10"/>
  <c r="M57" i="10"/>
  <c r="G59" i="10"/>
  <c r="G101" i="10"/>
  <c r="G64" i="10"/>
  <c r="G102" i="10"/>
  <c r="AI85" i="10"/>
  <c r="AF37" i="10"/>
  <c r="G63" i="10"/>
  <c r="Q59" i="10"/>
  <c r="AH41" i="10"/>
  <c r="S57" i="10"/>
  <c r="S60" i="10"/>
  <c r="I143" i="10"/>
  <c r="AD143" i="10" s="1"/>
  <c r="E234" i="1" s="1"/>
  <c r="AI41" i="10"/>
  <c r="Q127" i="10"/>
  <c r="K143" i="10"/>
  <c r="AE143" i="10" s="1"/>
  <c r="F234" i="1" s="1"/>
  <c r="K57" i="10"/>
  <c r="X49" i="10"/>
  <c r="AG47" i="10"/>
  <c r="AI47" i="10"/>
  <c r="I63" i="10"/>
  <c r="AD41" i="10"/>
  <c r="X39" i="10"/>
  <c r="I109" i="10"/>
  <c r="AQ109" i="10" s="1"/>
  <c r="M59" i="10"/>
  <c r="E143" i="10"/>
  <c r="E44" i="10"/>
  <c r="AD34" i="10"/>
  <c r="AG37" i="10"/>
  <c r="E63" i="10"/>
  <c r="AC39" i="10"/>
  <c r="K110" i="10"/>
  <c r="AR110" i="10" s="1"/>
  <c r="K106" i="10"/>
  <c r="K108" i="10"/>
  <c r="AR108" i="10" s="1"/>
  <c r="AF40" i="10"/>
  <c r="O59" i="10"/>
  <c r="AG41" i="10"/>
  <c r="Q60" i="10"/>
  <c r="AJ47" i="10"/>
  <c r="X50" i="10"/>
  <c r="U112" i="10"/>
  <c r="U109" i="10"/>
  <c r="AW109" i="10" s="1"/>
  <c r="U111" i="10"/>
  <c r="AW111" i="10" s="1"/>
  <c r="U106" i="10"/>
  <c r="U108" i="10"/>
  <c r="AW108" i="10" s="1"/>
  <c r="W143" i="10"/>
  <c r="AK143" i="10" s="1"/>
  <c r="L234" i="1" s="1"/>
  <c r="W62" i="10"/>
  <c r="X41" i="10"/>
  <c r="X56" i="10" s="1"/>
  <c r="X43" i="10"/>
  <c r="W53" i="10"/>
  <c r="AE85" i="10"/>
  <c r="W57" i="10" l="1"/>
  <c r="W58" i="10" s="1"/>
  <c r="I73" i="10"/>
  <c r="I74" i="10"/>
  <c r="AD74" i="10" s="1"/>
  <c r="O101" i="10"/>
  <c r="O102" i="10"/>
  <c r="G103" i="10"/>
  <c r="K53" i="10"/>
  <c r="U59" i="10"/>
  <c r="X59" i="10" s="1"/>
  <c r="I76" i="10"/>
  <c r="AD76" i="10" s="1"/>
  <c r="I58" i="10"/>
  <c r="I88" i="10" s="1"/>
  <c r="K107" i="10"/>
  <c r="AR107" i="10" s="1"/>
  <c r="O64" i="10"/>
  <c r="K113" i="10"/>
  <c r="AR113" i="10" s="1"/>
  <c r="K109" i="10"/>
  <c r="AR109" i="10" s="1"/>
  <c r="K112" i="10"/>
  <c r="W126" i="10"/>
  <c r="AX121" i="10"/>
  <c r="E82" i="10"/>
  <c r="E79" i="10"/>
  <c r="AB78" i="10"/>
  <c r="AO78" i="10" s="1"/>
  <c r="E84" i="10"/>
  <c r="E81" i="10"/>
  <c r="E80" i="10"/>
  <c r="E83" i="10"/>
  <c r="O88" i="10"/>
  <c r="O90" i="10" s="1"/>
  <c r="O89" i="10"/>
  <c r="AJ44" i="10"/>
  <c r="G74" i="10"/>
  <c r="AC74" i="10" s="1"/>
  <c r="G73" i="10"/>
  <c r="G76" i="10"/>
  <c r="AC76" i="10" s="1"/>
  <c r="G75" i="10"/>
  <c r="AC75" i="10" s="1"/>
  <c r="U53" i="10"/>
  <c r="E117" i="10"/>
  <c r="E118" i="10"/>
  <c r="U119" i="10"/>
  <c r="W119" i="10"/>
  <c r="W102" i="10"/>
  <c r="W101" i="10"/>
  <c r="W64" i="10"/>
  <c r="S84" i="10"/>
  <c r="S81" i="10"/>
  <c r="S79" i="10"/>
  <c r="S83" i="10"/>
  <c r="S80" i="10"/>
  <c r="S82" i="10"/>
  <c r="AI78" i="10"/>
  <c r="AV78" i="10" s="1"/>
  <c r="K82" i="10"/>
  <c r="K79" i="10"/>
  <c r="K84" i="10"/>
  <c r="K81" i="10"/>
  <c r="AE78" i="10"/>
  <c r="AR78" i="10" s="1"/>
  <c r="K83" i="10"/>
  <c r="K80" i="10"/>
  <c r="S76" i="10"/>
  <c r="AI76" i="10" s="1"/>
  <c r="S73" i="10"/>
  <c r="S74" i="10"/>
  <c r="AI74" i="10" s="1"/>
  <c r="S75" i="10"/>
  <c r="AI75" i="10" s="1"/>
  <c r="M75" i="10"/>
  <c r="AF75" i="10" s="1"/>
  <c r="M73" i="10"/>
  <c r="M76" i="10"/>
  <c r="AF76" i="10" s="1"/>
  <c r="M74" i="10"/>
  <c r="AF74" i="10" s="1"/>
  <c r="AD134" i="10"/>
  <c r="E225" i="1" s="1"/>
  <c r="AD73" i="10"/>
  <c r="U122" i="10"/>
  <c r="AW122" i="10" s="1"/>
  <c r="G58" i="10"/>
  <c r="AK78" i="10"/>
  <c r="AX78" i="10" s="1"/>
  <c r="W80" i="10"/>
  <c r="W82" i="10"/>
  <c r="W81" i="10"/>
  <c r="W83" i="10"/>
  <c r="W79" i="10"/>
  <c r="W84" i="10"/>
  <c r="S61" i="10"/>
  <c r="AR106" i="10"/>
  <c r="W61" i="10"/>
  <c r="W127" i="10"/>
  <c r="E103" i="10"/>
  <c r="X143" i="10"/>
  <c r="AL143" i="10" s="1"/>
  <c r="M234" i="1" s="1"/>
  <c r="X44" i="10"/>
  <c r="M118" i="10"/>
  <c r="M117" i="10"/>
  <c r="M119" i="10" s="1"/>
  <c r="I108" i="10"/>
  <c r="AQ108" i="10" s="1"/>
  <c r="I113" i="10"/>
  <c r="AQ113" i="10" s="1"/>
  <c r="I110" i="10"/>
  <c r="AQ110" i="10" s="1"/>
  <c r="I107" i="10"/>
  <c r="AQ107" i="10" s="1"/>
  <c r="K75" i="10"/>
  <c r="AE75" i="10" s="1"/>
  <c r="K74" i="10"/>
  <c r="AE74" i="10" s="1"/>
  <c r="K76" i="10"/>
  <c r="AE76" i="10" s="1"/>
  <c r="K73" i="10"/>
  <c r="G117" i="10"/>
  <c r="G118" i="10"/>
  <c r="I82" i="10"/>
  <c r="I79" i="10"/>
  <c r="AD78" i="10"/>
  <c r="AQ78" i="10" s="1"/>
  <c r="I81" i="10"/>
  <c r="I84" i="10"/>
  <c r="I80" i="10"/>
  <c r="I83" i="10"/>
  <c r="I112" i="10"/>
  <c r="U121" i="10"/>
  <c r="AW121" i="10" s="1"/>
  <c r="I61" i="10"/>
  <c r="K118" i="10"/>
  <c r="K117" i="10"/>
  <c r="K119" i="10" s="1"/>
  <c r="E89" i="10"/>
  <c r="E88" i="10"/>
  <c r="U127" i="10"/>
  <c r="M58" i="10"/>
  <c r="S102" i="10"/>
  <c r="S64" i="10"/>
  <c r="S101" i="10"/>
  <c r="I117" i="10"/>
  <c r="I118" i="10"/>
  <c r="Q61" i="10"/>
  <c r="AC44" i="10"/>
  <c r="G53" i="10"/>
  <c r="U125" i="10"/>
  <c r="AW125" i="10" s="1"/>
  <c r="U123" i="10"/>
  <c r="AW123" i="10" s="1"/>
  <c r="W74" i="10"/>
  <c r="AK74" i="10" s="1"/>
  <c r="W75" i="10"/>
  <c r="AK75" i="10" s="1"/>
  <c r="W76" i="10"/>
  <c r="AK76" i="10" s="1"/>
  <c r="W73" i="10"/>
  <c r="AW112" i="10"/>
  <c r="AB44" i="10"/>
  <c r="G106" i="10"/>
  <c r="AF44" i="10"/>
  <c r="S125" i="10"/>
  <c r="AV125" i="10" s="1"/>
  <c r="AB143" i="10"/>
  <c r="C234" i="1" s="1"/>
  <c r="Y143" i="10"/>
  <c r="AR112" i="10"/>
  <c r="G107" i="10"/>
  <c r="AP107" i="10" s="1"/>
  <c r="S58" i="10"/>
  <c r="G111" i="10"/>
  <c r="AP111" i="10" s="1"/>
  <c r="B57" i="10"/>
  <c r="B58" i="10" s="1"/>
  <c r="E73" i="10"/>
  <c r="E76" i="10"/>
  <c r="E74" i="10"/>
  <c r="E75" i="10"/>
  <c r="G109" i="10"/>
  <c r="AP109" i="10" s="1"/>
  <c r="I111" i="10"/>
  <c r="AQ111" i="10" s="1"/>
  <c r="AG44" i="10"/>
  <c r="Q75" i="10"/>
  <c r="AH75" i="10" s="1"/>
  <c r="Q73" i="10"/>
  <c r="Q76" i="10"/>
  <c r="AH76" i="10" s="1"/>
  <c r="Q74" i="10"/>
  <c r="AH74" i="10" s="1"/>
  <c r="M64" i="10"/>
  <c r="Q119" i="10"/>
  <c r="Q83" i="10"/>
  <c r="Q80" i="10"/>
  <c r="Q84" i="10"/>
  <c r="Q81" i="10"/>
  <c r="AH78" i="10"/>
  <c r="AU78" i="10" s="1"/>
  <c r="Q82" i="10"/>
  <c r="Q79" i="10"/>
  <c r="Q85" i="10" s="1"/>
  <c r="AX126" i="10"/>
  <c r="AH44" i="10"/>
  <c r="X63" i="10"/>
  <c r="X64" i="10" s="1"/>
  <c r="W124" i="10"/>
  <c r="K61" i="10"/>
  <c r="AW106" i="10"/>
  <c r="AI44" i="10"/>
  <c r="O76" i="10"/>
  <c r="AG76" i="10" s="1"/>
  <c r="O75" i="10"/>
  <c r="AG75" i="10" s="1"/>
  <c r="O73" i="10"/>
  <c r="O74" i="10"/>
  <c r="AG74" i="10" s="1"/>
  <c r="S53" i="10"/>
  <c r="S124" i="10"/>
  <c r="AV124" i="10" s="1"/>
  <c r="S122" i="10"/>
  <c r="AV122" i="10" s="1"/>
  <c r="S127" i="10"/>
  <c r="S121" i="10"/>
  <c r="AV121" i="10" s="1"/>
  <c r="S123" i="10"/>
  <c r="AV123" i="10" s="1"/>
  <c r="E61" i="10"/>
  <c r="B60" i="10" s="1"/>
  <c r="B61" i="10" s="1"/>
  <c r="O118" i="10"/>
  <c r="O117" i="10"/>
  <c r="O119" i="10" s="1"/>
  <c r="U60" i="10"/>
  <c r="S119" i="10"/>
  <c r="K58" i="10"/>
  <c r="U110" i="10"/>
  <c r="AW110" i="10" s="1"/>
  <c r="U113" i="10"/>
  <c r="AW113" i="10" s="1"/>
  <c r="Q88" i="10"/>
  <c r="Q89" i="10"/>
  <c r="G108" i="10"/>
  <c r="AP108" i="10" s="1"/>
  <c r="O60" i="10"/>
  <c r="O61" i="10" s="1"/>
  <c r="M53" i="10"/>
  <c r="M60" i="10"/>
  <c r="W122" i="10"/>
  <c r="E64" i="10"/>
  <c r="K64" i="10"/>
  <c r="Q124" i="10"/>
  <c r="AU124" i="10" s="1"/>
  <c r="Q122" i="10"/>
  <c r="AU122" i="10" s="1"/>
  <c r="Q123" i="10"/>
  <c r="AU123" i="10" s="1"/>
  <c r="Q126" i="10"/>
  <c r="AU126" i="10" s="1"/>
  <c r="Q121" i="10"/>
  <c r="AU121" i="10" s="1"/>
  <c r="G112" i="10"/>
  <c r="W125" i="10"/>
  <c r="U107" i="10"/>
  <c r="AW107" i="10" s="1"/>
  <c r="I106" i="10"/>
  <c r="G110" i="10"/>
  <c r="AP110" i="10" s="1"/>
  <c r="W123" i="10"/>
  <c r="U57" i="10"/>
  <c r="X57" i="10" s="1"/>
  <c r="Q125" i="10"/>
  <c r="AU125" i="10" s="1"/>
  <c r="G60" i="10"/>
  <c r="G61" i="10" s="1"/>
  <c r="M103" i="10"/>
  <c r="Q53" i="10"/>
  <c r="Q102" i="10"/>
  <c r="Q64" i="10"/>
  <c r="Q101" i="10"/>
  <c r="Q103" i="10" s="1"/>
  <c r="I64" i="10"/>
  <c r="W88" i="10" l="1"/>
  <c r="W89" i="10"/>
  <c r="X102" i="10"/>
  <c r="AD103" i="10"/>
  <c r="G113" i="10"/>
  <c r="Q90" i="10"/>
  <c r="O103" i="10"/>
  <c r="X53" i="10"/>
  <c r="I89" i="10"/>
  <c r="K114" i="10"/>
  <c r="K131" i="10" s="1"/>
  <c r="AE131" i="10" s="1"/>
  <c r="F222" i="1" s="1"/>
  <c r="I77" i="10"/>
  <c r="O97" i="10"/>
  <c r="AT97" i="10" s="1"/>
  <c r="O93" i="10"/>
  <c r="AT93" i="10" s="1"/>
  <c r="O92" i="10"/>
  <c r="O95" i="10"/>
  <c r="AT95" i="10" s="1"/>
  <c r="AG91" i="10"/>
  <c r="O94" i="10"/>
  <c r="AT94" i="10" s="1"/>
  <c r="O96" i="10"/>
  <c r="G119" i="10"/>
  <c r="AR81" i="10"/>
  <c r="AR83" i="10"/>
  <c r="AR80" i="10"/>
  <c r="AR82" i="10"/>
  <c r="AR79" i="10"/>
  <c r="AR84" i="10"/>
  <c r="U58" i="10"/>
  <c r="AP106" i="10"/>
  <c r="E90" i="10"/>
  <c r="S89" i="10"/>
  <c r="S88" i="10"/>
  <c r="S90" i="10" s="1"/>
  <c r="U114" i="10"/>
  <c r="U131" i="10" s="1"/>
  <c r="AJ131" i="10" s="1"/>
  <c r="K222" i="1" s="1"/>
  <c r="AX122" i="10"/>
  <c r="K96" i="10"/>
  <c r="K93" i="10"/>
  <c r="AR93" i="10" s="1"/>
  <c r="K97" i="10"/>
  <c r="AR97" i="10" s="1"/>
  <c r="K95" i="10"/>
  <c r="AR95" i="10" s="1"/>
  <c r="K94" i="10"/>
  <c r="AR94" i="10" s="1"/>
  <c r="K92" i="10"/>
  <c r="AE91" i="10"/>
  <c r="U84" i="10"/>
  <c r="U81" i="10"/>
  <c r="U80" i="10"/>
  <c r="U135" i="10" s="1"/>
  <c r="AJ135" i="10" s="1"/>
  <c r="K226" i="1" s="1"/>
  <c r="U83" i="10"/>
  <c r="U82" i="10"/>
  <c r="AJ78" i="10"/>
  <c r="AW78" i="10" s="1"/>
  <c r="U79" i="10"/>
  <c r="AU127" i="10"/>
  <c r="AB73" i="10"/>
  <c r="E134" i="10"/>
  <c r="E77" i="10"/>
  <c r="G97" i="10"/>
  <c r="AP97" i="10" s="1"/>
  <c r="AC91" i="10"/>
  <c r="G92" i="10"/>
  <c r="G94" i="10"/>
  <c r="AP94" i="10" s="1"/>
  <c r="G95" i="10"/>
  <c r="AP95" i="10" s="1"/>
  <c r="G93" i="10"/>
  <c r="AP93" i="10" s="1"/>
  <c r="G96" i="10"/>
  <c r="AP96" i="10" s="1"/>
  <c r="I85" i="10"/>
  <c r="S94" i="10"/>
  <c r="AV94" i="10" s="1"/>
  <c r="S97" i="10"/>
  <c r="AV97" i="10" s="1"/>
  <c r="S93" i="10"/>
  <c r="AV93" i="10" s="1"/>
  <c r="S95" i="10"/>
  <c r="AV95" i="10" s="1"/>
  <c r="S92" i="10"/>
  <c r="S96" i="10"/>
  <c r="AV96" i="10" s="1"/>
  <c r="AI91" i="10"/>
  <c r="AV127" i="10"/>
  <c r="W77" i="10"/>
  <c r="AK73" i="10"/>
  <c r="AK134" i="10"/>
  <c r="L225" i="1" s="1"/>
  <c r="AQ112" i="10"/>
  <c r="M121" i="10"/>
  <c r="AS121" i="10" s="1"/>
  <c r="M127" i="10"/>
  <c r="M125" i="10"/>
  <c r="AS125" i="10" s="1"/>
  <c r="M122" i="10"/>
  <c r="AS122" i="10" s="1"/>
  <c r="M124" i="10"/>
  <c r="AS124" i="10" s="1"/>
  <c r="M123" i="10"/>
  <c r="AS123" i="10" s="1"/>
  <c r="M126" i="10"/>
  <c r="AS126" i="10" s="1"/>
  <c r="X60" i="10"/>
  <c r="AL78" i="10" s="1"/>
  <c r="K135" i="10"/>
  <c r="AE135" i="10" s="1"/>
  <c r="F226" i="1" s="1"/>
  <c r="S85" i="10"/>
  <c r="G123" i="10"/>
  <c r="AP123" i="10" s="1"/>
  <c r="G125" i="10"/>
  <c r="AP125" i="10" s="1"/>
  <c r="G124" i="10"/>
  <c r="AP124" i="10" s="1"/>
  <c r="G127" i="10"/>
  <c r="G122" i="10"/>
  <c r="AP122" i="10" s="1"/>
  <c r="G121" i="10"/>
  <c r="AP121" i="10" s="1"/>
  <c r="G126" i="10"/>
  <c r="AP126" i="10" s="1"/>
  <c r="W85" i="10"/>
  <c r="AE134" i="10"/>
  <c r="F225" i="1" s="1"/>
  <c r="K77" i="10"/>
  <c r="AE73" i="10"/>
  <c r="Q111" i="10"/>
  <c r="AU111" i="10" s="1"/>
  <c r="Q112" i="10"/>
  <c r="Q109" i="10"/>
  <c r="AU109" i="10" s="1"/>
  <c r="Q108" i="10"/>
  <c r="AU108" i="10" s="1"/>
  <c r="Q106" i="10"/>
  <c r="Q113" i="10"/>
  <c r="AU113" i="10" s="1"/>
  <c r="Q107" i="10"/>
  <c r="AU107" i="10" s="1"/>
  <c r="Q110" i="10"/>
  <c r="AU110" i="10" s="1"/>
  <c r="AU84" i="10"/>
  <c r="AU79" i="10"/>
  <c r="AU82" i="10"/>
  <c r="AU81" i="10"/>
  <c r="AU83" i="10"/>
  <c r="AU80" i="10"/>
  <c r="M77" i="10"/>
  <c r="AF73" i="10"/>
  <c r="AF134" i="10"/>
  <c r="G225" i="1" s="1"/>
  <c r="AC134" i="10"/>
  <c r="D225" i="1" s="1"/>
  <c r="G77" i="10"/>
  <c r="AC73" i="10"/>
  <c r="Q94" i="10"/>
  <c r="AU94" i="10" s="1"/>
  <c r="Q92" i="10"/>
  <c r="Q95" i="10"/>
  <c r="AU95" i="10" s="1"/>
  <c r="Q97" i="10"/>
  <c r="AU97" i="10" s="1"/>
  <c r="AH91" i="10"/>
  <c r="Q93" i="10"/>
  <c r="AU93" i="10" s="1"/>
  <c r="Q96" i="10"/>
  <c r="AU96" i="10" s="1"/>
  <c r="K85" i="10"/>
  <c r="I90" i="10"/>
  <c r="E108" i="10"/>
  <c r="AO108" i="10" s="1"/>
  <c r="E112" i="10"/>
  <c r="E107" i="10"/>
  <c r="AO107" i="10" s="1"/>
  <c r="E106" i="10"/>
  <c r="E111" i="10"/>
  <c r="AO111" i="10" s="1"/>
  <c r="E109" i="10"/>
  <c r="AO109" i="10" s="1"/>
  <c r="E110" i="10"/>
  <c r="AO110" i="10" s="1"/>
  <c r="E113" i="10"/>
  <c r="AO113" i="10" s="1"/>
  <c r="X117" i="10"/>
  <c r="M83" i="10"/>
  <c r="M80" i="10"/>
  <c r="M82" i="10"/>
  <c r="M79" i="10"/>
  <c r="M84" i="10"/>
  <c r="M81" i="10"/>
  <c r="AF78" i="10"/>
  <c r="AS78" i="10" s="1"/>
  <c r="AY78" i="10" s="1"/>
  <c r="I135" i="10"/>
  <c r="AD135" i="10" s="1"/>
  <c r="E226" i="1" s="1"/>
  <c r="M61" i="10"/>
  <c r="AG134" i="10"/>
  <c r="H225" i="1" s="1"/>
  <c r="AG73" i="10"/>
  <c r="O77" i="10"/>
  <c r="AB75" i="10"/>
  <c r="AL75" i="10" s="1"/>
  <c r="K126" i="10"/>
  <c r="AR126" i="10" s="1"/>
  <c r="K127" i="10"/>
  <c r="K123" i="10"/>
  <c r="AR123" i="10" s="1"/>
  <c r="K125" i="10"/>
  <c r="AR125" i="10" s="1"/>
  <c r="K124" i="10"/>
  <c r="AR124" i="10" s="1"/>
  <c r="K121" i="10"/>
  <c r="AR121" i="10" s="1"/>
  <c r="K122" i="10"/>
  <c r="AR122" i="10" s="1"/>
  <c r="W97" i="10"/>
  <c r="AX97" i="10" s="1"/>
  <c r="AK91" i="10"/>
  <c r="W96" i="10"/>
  <c r="AX96" i="10" s="1"/>
  <c r="W92" i="10"/>
  <c r="W94" i="10"/>
  <c r="AX94" i="10" s="1"/>
  <c r="W93" i="10"/>
  <c r="AX93" i="10" s="1"/>
  <c r="W95" i="10"/>
  <c r="AX95" i="10" s="1"/>
  <c r="AI134" i="10"/>
  <c r="J225" i="1" s="1"/>
  <c r="AI73" i="10"/>
  <c r="S77" i="10"/>
  <c r="M110" i="10"/>
  <c r="AS110" i="10" s="1"/>
  <c r="M111" i="10"/>
  <c r="AS111" i="10" s="1"/>
  <c r="M108" i="10"/>
  <c r="AS108" i="10" s="1"/>
  <c r="M113" i="10"/>
  <c r="AS113" i="10" s="1"/>
  <c r="M107" i="10"/>
  <c r="AS107" i="10" s="1"/>
  <c r="M109" i="10"/>
  <c r="AS109" i="10" s="1"/>
  <c r="M106" i="10"/>
  <c r="M112" i="10"/>
  <c r="AX125" i="10"/>
  <c r="O122" i="10"/>
  <c r="AT122" i="10" s="1"/>
  <c r="O123" i="10"/>
  <c r="AT123" i="10" s="1"/>
  <c r="O125" i="10"/>
  <c r="AT125" i="10" s="1"/>
  <c r="O121" i="10"/>
  <c r="AT121" i="10" s="1"/>
  <c r="O127" i="10"/>
  <c r="O124" i="10"/>
  <c r="AT124" i="10" s="1"/>
  <c r="O126" i="10"/>
  <c r="AT126" i="10" s="1"/>
  <c r="X118" i="10"/>
  <c r="AB74" i="10"/>
  <c r="AL74" i="10" s="1"/>
  <c r="S103" i="10"/>
  <c r="I96" i="10"/>
  <c r="AQ96" i="10" s="1"/>
  <c r="I93" i="10"/>
  <c r="AQ93" i="10" s="1"/>
  <c r="AD91" i="10"/>
  <c r="I94" i="10"/>
  <c r="AQ94" i="10" s="1"/>
  <c r="I92" i="10"/>
  <c r="I97" i="10"/>
  <c r="AQ97" i="10" s="1"/>
  <c r="I95" i="10"/>
  <c r="AQ95" i="10" s="1"/>
  <c r="E126" i="10"/>
  <c r="AO126" i="10" s="1"/>
  <c r="E122" i="10"/>
  <c r="AO122" i="10" s="1"/>
  <c r="E125" i="10"/>
  <c r="AO125" i="10" s="1"/>
  <c r="E127" i="10"/>
  <c r="E123" i="10"/>
  <c r="AO123" i="10" s="1"/>
  <c r="E124" i="10"/>
  <c r="AO124" i="10" s="1"/>
  <c r="E121" i="10"/>
  <c r="AO121" i="10" s="1"/>
  <c r="M88" i="10"/>
  <c r="M89" i="10"/>
  <c r="U76" i="10"/>
  <c r="AJ76" i="10" s="1"/>
  <c r="U75" i="10"/>
  <c r="AJ75" i="10" s="1"/>
  <c r="U74" i="10"/>
  <c r="AJ74" i="10" s="1"/>
  <c r="U73" i="10"/>
  <c r="X73" i="10" s="1"/>
  <c r="AH134" i="10"/>
  <c r="I225" i="1" s="1"/>
  <c r="AH73" i="10"/>
  <c r="Q77" i="10"/>
  <c r="Q137" i="10" s="1"/>
  <c r="AX123" i="10"/>
  <c r="AW114" i="10"/>
  <c r="W103" i="10"/>
  <c r="X101" i="10"/>
  <c r="X103" i="10" s="1"/>
  <c r="K89" i="10"/>
  <c r="K88" i="10"/>
  <c r="K90" i="10" s="1"/>
  <c r="I114" i="10"/>
  <c r="I131" i="10" s="1"/>
  <c r="AD131" i="10" s="1"/>
  <c r="E222" i="1" s="1"/>
  <c r="AQ106" i="10"/>
  <c r="I122" i="10"/>
  <c r="AQ122" i="10" s="1"/>
  <c r="I127" i="10"/>
  <c r="I121" i="10"/>
  <c r="AQ121" i="10" s="1"/>
  <c r="I126" i="10"/>
  <c r="AQ126" i="10" s="1"/>
  <c r="I123" i="10"/>
  <c r="AQ123" i="10" s="1"/>
  <c r="I124" i="10"/>
  <c r="AQ124" i="10" s="1"/>
  <c r="I125" i="10"/>
  <c r="AQ125" i="10" s="1"/>
  <c r="AO83" i="10"/>
  <c r="AO79" i="10"/>
  <c r="AO80" i="10"/>
  <c r="AO82" i="10"/>
  <c r="AO84" i="10"/>
  <c r="AO81" i="10"/>
  <c r="I119" i="10"/>
  <c r="AX84" i="10"/>
  <c r="AX81" i="10"/>
  <c r="AX80" i="10"/>
  <c r="AX83" i="10"/>
  <c r="AX82" i="10"/>
  <c r="AX79" i="10"/>
  <c r="AX85" i="10" s="1"/>
  <c r="U61" i="10"/>
  <c r="E85" i="10"/>
  <c r="AX124" i="10"/>
  <c r="G89" i="10"/>
  <c r="G88" i="10"/>
  <c r="AV84" i="10"/>
  <c r="AV81" i="10"/>
  <c r="AV79" i="10"/>
  <c r="AV82" i="10"/>
  <c r="AV83" i="10"/>
  <c r="AV80" i="10"/>
  <c r="G82" i="10"/>
  <c r="AC78" i="10"/>
  <c r="AP78" i="10" s="1"/>
  <c r="G79" i="10"/>
  <c r="G84" i="10"/>
  <c r="G81" i="10"/>
  <c r="G83" i="10"/>
  <c r="G80" i="10"/>
  <c r="G135" i="10" s="1"/>
  <c r="AC135" i="10" s="1"/>
  <c r="D226" i="1" s="1"/>
  <c r="AP112" i="10"/>
  <c r="AD112" i="10"/>
  <c r="O79" i="10"/>
  <c r="O84" i="10"/>
  <c r="O81" i="10"/>
  <c r="O83" i="10"/>
  <c r="O80" i="10"/>
  <c r="AG78" i="10"/>
  <c r="AT78" i="10" s="1"/>
  <c r="O82" i="10"/>
  <c r="E95" i="10"/>
  <c r="E92" i="10"/>
  <c r="E94" i="10"/>
  <c r="AB91" i="10"/>
  <c r="E97" i="10"/>
  <c r="E93" i="10"/>
  <c r="E96" i="10"/>
  <c r="AB76" i="10"/>
  <c r="AW127" i="10"/>
  <c r="AQ80" i="10"/>
  <c r="AQ84" i="10"/>
  <c r="AQ81" i="10"/>
  <c r="AQ83" i="10"/>
  <c r="AQ82" i="10"/>
  <c r="AQ79" i="10"/>
  <c r="AR114" i="10"/>
  <c r="E119" i="10"/>
  <c r="X61" i="10" l="1"/>
  <c r="I137" i="10"/>
  <c r="O106" i="10"/>
  <c r="O109" i="10"/>
  <c r="AT109" i="10" s="1"/>
  <c r="O111" i="10"/>
  <c r="AT111" i="10" s="1"/>
  <c r="O108" i="10"/>
  <c r="AT108" i="10" s="1"/>
  <c r="O113" i="10"/>
  <c r="AT113" i="10" s="1"/>
  <c r="O110" i="10"/>
  <c r="AT110" i="10" s="1"/>
  <c r="O107" i="10"/>
  <c r="AT107" i="10" s="1"/>
  <c r="O112" i="10"/>
  <c r="AT112" i="10" s="1"/>
  <c r="G90" i="10"/>
  <c r="G137" i="10" s="1"/>
  <c r="U85" i="10"/>
  <c r="X119" i="10"/>
  <c r="AD113" i="10"/>
  <c r="AP113" i="10"/>
  <c r="AP114" i="10"/>
  <c r="G114" i="10"/>
  <c r="G131" i="10" s="1"/>
  <c r="AC131" i="10" s="1"/>
  <c r="D222" i="1" s="1"/>
  <c r="AX127" i="10"/>
  <c r="W90" i="10"/>
  <c r="AD137" i="10"/>
  <c r="E228" i="1" s="1"/>
  <c r="E98" i="10"/>
  <c r="AO92" i="10"/>
  <c r="E136" i="10"/>
  <c r="AO95" i="10"/>
  <c r="U94" i="10"/>
  <c r="AW94" i="10" s="1"/>
  <c r="U97" i="10"/>
  <c r="AW97" i="10" s="1"/>
  <c r="U92" i="10"/>
  <c r="U95" i="10"/>
  <c r="AW95" i="10" s="1"/>
  <c r="U96" i="10"/>
  <c r="AJ91" i="10"/>
  <c r="U93" i="10"/>
  <c r="AW93" i="10" s="1"/>
  <c r="AY125" i="10"/>
  <c r="AO112" i="10"/>
  <c r="E144" i="10"/>
  <c r="K137" i="10"/>
  <c r="AT96" i="10"/>
  <c r="AR127" i="10"/>
  <c r="M96" i="10"/>
  <c r="AS96" i="10" s="1"/>
  <c r="M93" i="10"/>
  <c r="AS93" i="10" s="1"/>
  <c r="AF91" i="10"/>
  <c r="M95" i="10"/>
  <c r="AS95" i="10" s="1"/>
  <c r="M92" i="10"/>
  <c r="M97" i="10"/>
  <c r="AS97" i="10" s="1"/>
  <c r="M94" i="10"/>
  <c r="AS94" i="10" s="1"/>
  <c r="E135" i="10"/>
  <c r="AO85" i="10"/>
  <c r="X125" i="10"/>
  <c r="AH137" i="10"/>
  <c r="I228" i="1" s="1"/>
  <c r="M144" i="10"/>
  <c r="AS112" i="10"/>
  <c r="AR96" i="10"/>
  <c r="K144" i="10"/>
  <c r="AO96" i="10"/>
  <c r="AO93" i="10"/>
  <c r="X121" i="10"/>
  <c r="X122" i="10"/>
  <c r="X124" i="10"/>
  <c r="U77" i="10"/>
  <c r="AJ73" i="10"/>
  <c r="AL73" i="10" s="1"/>
  <c r="AJ134" i="10"/>
  <c r="K225" i="1" s="1"/>
  <c r="W98" i="10"/>
  <c r="AX92" i="10"/>
  <c r="Q144" i="10"/>
  <c r="AU112" i="10"/>
  <c r="E137" i="10"/>
  <c r="U88" i="10"/>
  <c r="U89" i="10"/>
  <c r="X58" i="10"/>
  <c r="AQ114" i="10"/>
  <c r="S98" i="10"/>
  <c r="AV92" i="10"/>
  <c r="K136" i="10"/>
  <c r="AE136" i="10" s="1"/>
  <c r="F227" i="1" s="1"/>
  <c r="AR92" i="10"/>
  <c r="K98" i="10"/>
  <c r="M90" i="10"/>
  <c r="AP127" i="10"/>
  <c r="AT80" i="10"/>
  <c r="AT83" i="10"/>
  <c r="AT84" i="10"/>
  <c r="AT81" i="10"/>
  <c r="AT82" i="10"/>
  <c r="AT79" i="10"/>
  <c r="AY126" i="10"/>
  <c r="AW84" i="10"/>
  <c r="AW81" i="10"/>
  <c r="AW82" i="10"/>
  <c r="AW79" i="10"/>
  <c r="AW83" i="10"/>
  <c r="AW80" i="10"/>
  <c r="AR85" i="10"/>
  <c r="AL76" i="10"/>
  <c r="I98" i="10"/>
  <c r="AQ92" i="10"/>
  <c r="I136" i="10"/>
  <c r="AD136" i="10" s="1"/>
  <c r="E227" i="1" s="1"/>
  <c r="AO97" i="10"/>
  <c r="G144" i="10"/>
  <c r="O137" i="10"/>
  <c r="Q98" i="10"/>
  <c r="AU92" i="10"/>
  <c r="Q136" i="10"/>
  <c r="AH136" i="10" s="1"/>
  <c r="I227" i="1" s="1"/>
  <c r="AS127" i="10"/>
  <c r="AB134" i="10"/>
  <c r="C225" i="1" s="1"/>
  <c r="X134" i="10"/>
  <c r="AU85" i="10"/>
  <c r="AY122" i="10"/>
  <c r="M85" i="10"/>
  <c r="G85" i="10"/>
  <c r="M135" i="10"/>
  <c r="AF135" i="10" s="1"/>
  <c r="G226" i="1" s="1"/>
  <c r="AP83" i="10"/>
  <c r="AP82" i="10"/>
  <c r="AY82" i="10" s="1"/>
  <c r="AP80" i="10"/>
  <c r="AP79" i="10"/>
  <c r="AY79" i="10" s="1"/>
  <c r="AP84" i="10"/>
  <c r="AP81" i="10"/>
  <c r="AT92" i="10"/>
  <c r="O98" i="10"/>
  <c r="O136" i="10"/>
  <c r="AG136" i="10" s="1"/>
  <c r="H227" i="1" s="1"/>
  <c r="M114" i="10"/>
  <c r="M131" i="10" s="1"/>
  <c r="AF131" i="10" s="1"/>
  <c r="G222" i="1" s="1"/>
  <c r="AS106" i="10"/>
  <c r="Q114" i="10"/>
  <c r="Q131" i="10" s="1"/>
  <c r="AU106" i="10"/>
  <c r="X126" i="10"/>
  <c r="O85" i="10"/>
  <c r="W110" i="10"/>
  <c r="W113" i="10"/>
  <c r="W112" i="10"/>
  <c r="W107" i="10"/>
  <c r="W109" i="10"/>
  <c r="W137" i="10" s="1"/>
  <c r="W111" i="10"/>
  <c r="W108" i="10"/>
  <c r="W106" i="10"/>
  <c r="Q135" i="10"/>
  <c r="AH135" i="10" s="1"/>
  <c r="I226" i="1" s="1"/>
  <c r="AO127" i="10"/>
  <c r="AY121" i="10"/>
  <c r="AQ85" i="10"/>
  <c r="AV85" i="10"/>
  <c r="AQ127" i="10"/>
  <c r="AY124" i="10"/>
  <c r="AO94" i="10"/>
  <c r="X123" i="10"/>
  <c r="AY123" i="10"/>
  <c r="S111" i="10"/>
  <c r="AV111" i="10" s="1"/>
  <c r="S108" i="10"/>
  <c r="AV108" i="10" s="1"/>
  <c r="S106" i="10"/>
  <c r="S107" i="10"/>
  <c r="AV107" i="10" s="1"/>
  <c r="S113" i="10"/>
  <c r="AV113" i="10" s="1"/>
  <c r="S112" i="10"/>
  <c r="S109" i="10"/>
  <c r="AV109" i="10" s="1"/>
  <c r="S110" i="10"/>
  <c r="AV110" i="10" s="1"/>
  <c r="AT127" i="10"/>
  <c r="AS82" i="10"/>
  <c r="AS79" i="10"/>
  <c r="AS81" i="10"/>
  <c r="AS84" i="10"/>
  <c r="AS83" i="10"/>
  <c r="AS80" i="10"/>
  <c r="AY80" i="10" s="1"/>
  <c r="AO106" i="10"/>
  <c r="E114" i="10"/>
  <c r="E131" i="10" s="1"/>
  <c r="AB131" i="10" s="1"/>
  <c r="C222" i="1" s="1"/>
  <c r="I144" i="10"/>
  <c r="G98" i="10"/>
  <c r="AP92" i="10"/>
  <c r="G136" i="10"/>
  <c r="AC136" i="10" s="1"/>
  <c r="D227" i="1" s="1"/>
  <c r="O135" i="10" l="1"/>
  <c r="AG135" i="10" s="1"/>
  <c r="H226" i="1" s="1"/>
  <c r="S137" i="10"/>
  <c r="AY84" i="10"/>
  <c r="O144" i="10"/>
  <c r="O145" i="10" s="1"/>
  <c r="AY81" i="10"/>
  <c r="AT106" i="10"/>
  <c r="AT114" i="10" s="1"/>
  <c r="O114" i="10"/>
  <c r="O131" i="10" s="1"/>
  <c r="AG131" i="10" s="1"/>
  <c r="H222" i="1" s="1"/>
  <c r="AY83" i="10"/>
  <c r="AL91" i="10"/>
  <c r="AK137" i="10"/>
  <c r="L228" i="1" s="1"/>
  <c r="AX111" i="10"/>
  <c r="AY111" i="10" s="1"/>
  <c r="X111" i="10"/>
  <c r="AB137" i="10"/>
  <c r="C228" i="1" s="1"/>
  <c r="S114" i="10"/>
  <c r="S131" i="10" s="1"/>
  <c r="AV106" i="10"/>
  <c r="AY106" i="10" s="1"/>
  <c r="S135" i="10"/>
  <c r="AI135" i="10" s="1"/>
  <c r="J226" i="1" s="1"/>
  <c r="X107" i="10"/>
  <c r="AX107" i="10"/>
  <c r="AY107" i="10" s="1"/>
  <c r="AF144" i="10"/>
  <c r="G235" i="1" s="1"/>
  <c r="M145" i="10"/>
  <c r="W144" i="10"/>
  <c r="AX112" i="10"/>
  <c r="X112" i="10"/>
  <c r="AS85" i="10"/>
  <c r="AL134" i="10"/>
  <c r="M225" i="1" s="1"/>
  <c r="AV98" i="10"/>
  <c r="AI132" i="10"/>
  <c r="J223" i="1" s="1"/>
  <c r="AH144" i="10"/>
  <c r="I235" i="1" s="1"/>
  <c r="Q145" i="10"/>
  <c r="AW96" i="10"/>
  <c r="AY96" i="10" s="1"/>
  <c r="U144" i="10"/>
  <c r="AX110" i="10"/>
  <c r="AY110" i="10" s="1"/>
  <c r="X110" i="10"/>
  <c r="AO98" i="10"/>
  <c r="AX98" i="10"/>
  <c r="AK132" i="10"/>
  <c r="L223" i="1" s="1"/>
  <c r="AP98" i="10"/>
  <c r="AG144" i="10"/>
  <c r="H235" i="1" s="1"/>
  <c r="U90" i="10"/>
  <c r="AY95" i="10"/>
  <c r="AG137" i="10"/>
  <c r="H228" i="1" s="1"/>
  <c r="AS114" i="10"/>
  <c r="AY127" i="10"/>
  <c r="S136" i="10"/>
  <c r="AI136" i="10" s="1"/>
  <c r="J227" i="1" s="1"/>
  <c r="AB136" i="10"/>
  <c r="C227" i="1" s="1"/>
  <c r="AC144" i="10"/>
  <c r="D235" i="1" s="1"/>
  <c r="G145" i="10"/>
  <c r="AY93" i="10"/>
  <c r="AY97" i="10"/>
  <c r="W114" i="10"/>
  <c r="W131" i="10" s="1"/>
  <c r="AX106" i="10"/>
  <c r="X106" i="10"/>
  <c r="W135" i="10"/>
  <c r="AK135" i="10" s="1"/>
  <c r="L226" i="1" s="1"/>
  <c r="AH132" i="10"/>
  <c r="I223" i="1" s="1"/>
  <c r="AU98" i="10"/>
  <c r="AT85" i="10"/>
  <c r="AE137" i="10"/>
  <c r="F228" i="1" s="1"/>
  <c r="AX109" i="10"/>
  <c r="AY109" i="10" s="1"/>
  <c r="X109" i="10"/>
  <c r="AW85" i="10"/>
  <c r="M136" i="10"/>
  <c r="AF136" i="10" s="1"/>
  <c r="G227" i="1" s="1"/>
  <c r="AS92" i="10"/>
  <c r="M98" i="10"/>
  <c r="X113" i="10"/>
  <c r="AX113" i="10"/>
  <c r="AY113" i="10" s="1"/>
  <c r="X127" i="10"/>
  <c r="AT98" i="10"/>
  <c r="AQ98" i="10"/>
  <c r="U98" i="10"/>
  <c r="U136" i="10"/>
  <c r="AJ136" i="10" s="1"/>
  <c r="K227" i="1" s="1"/>
  <c r="AW92" i="10"/>
  <c r="AC137" i="10"/>
  <c r="D228" i="1" s="1"/>
  <c r="M137" i="10"/>
  <c r="X137" i="10" s="1"/>
  <c r="AI137" i="10"/>
  <c r="J228" i="1" s="1"/>
  <c r="W136" i="10"/>
  <c r="AK136" i="10" s="1"/>
  <c r="L227" i="1" s="1"/>
  <c r="AD144" i="10"/>
  <c r="E235" i="1" s="1"/>
  <c r="I145" i="10"/>
  <c r="AY94" i="10"/>
  <c r="AP85" i="10"/>
  <c r="AY85" i="10" s="1"/>
  <c r="AV112" i="10"/>
  <c r="AY112" i="10" s="1"/>
  <c r="S144" i="10"/>
  <c r="AU114" i="10"/>
  <c r="AO114" i="10"/>
  <c r="X108" i="10"/>
  <c r="AX108" i="10"/>
  <c r="AY108" i="10" s="1"/>
  <c r="AH131" i="10"/>
  <c r="I222" i="1" s="1"/>
  <c r="AR98" i="10"/>
  <c r="U137" i="10"/>
  <c r="AE144" i="10"/>
  <c r="F235" i="1" s="1"/>
  <c r="K145" i="10"/>
  <c r="AB135" i="10"/>
  <c r="C226" i="1" s="1"/>
  <c r="X135" i="10"/>
  <c r="AL135" i="10" s="1"/>
  <c r="M226" i="1" s="1"/>
  <c r="AB144" i="10"/>
  <c r="C235" i="1" s="1"/>
  <c r="E145" i="10"/>
  <c r="AY92" i="10" l="1"/>
  <c r="AL137" i="10"/>
  <c r="M228" i="1" s="1"/>
  <c r="Z137" i="10"/>
  <c r="AN135" i="10"/>
  <c r="O226" i="1" s="1"/>
  <c r="AM135" i="10"/>
  <c r="N226" i="1" s="1"/>
  <c r="X136" i="10"/>
  <c r="AL136" i="10" s="1"/>
  <c r="M227" i="1" s="1"/>
  <c r="O146" i="10"/>
  <c r="AG146" i="10" s="1"/>
  <c r="H237" i="1" s="1"/>
  <c r="AG145" i="10"/>
  <c r="H236" i="1" s="1"/>
  <c r="AY114" i="10"/>
  <c r="AW98" i="10"/>
  <c r="AK144" i="10"/>
  <c r="L235" i="1" s="1"/>
  <c r="W145" i="10"/>
  <c r="AK145" i="10" s="1"/>
  <c r="L236" i="1" s="1"/>
  <c r="K146" i="10"/>
  <c r="AE146" i="10" s="1"/>
  <c r="F237" i="1" s="1"/>
  <c r="AE145" i="10"/>
  <c r="F236" i="1" s="1"/>
  <c r="AC132" i="10"/>
  <c r="D223" i="1" s="1"/>
  <c r="M146" i="10"/>
  <c r="AF146" i="10" s="1"/>
  <c r="G237" i="1" s="1"/>
  <c r="AF145" i="10"/>
  <c r="G236" i="1" s="1"/>
  <c r="AS98" i="10"/>
  <c r="AY98" i="10" s="1"/>
  <c r="AH145" i="10"/>
  <c r="I236" i="1" s="1"/>
  <c r="Q146" i="10"/>
  <c r="AH146" i="10" s="1"/>
  <c r="I237" i="1" s="1"/>
  <c r="AD132" i="10"/>
  <c r="E223" i="1" s="1"/>
  <c r="AB145" i="10"/>
  <c r="C236" i="1" s="1"/>
  <c r="E146" i="10"/>
  <c r="AB146" i="10" s="1"/>
  <c r="C237" i="1" s="1"/>
  <c r="AD145" i="10"/>
  <c r="E236" i="1" s="1"/>
  <c r="I146" i="10"/>
  <c r="AD146" i="10" s="1"/>
  <c r="E237" i="1" s="1"/>
  <c r="AX114" i="10"/>
  <c r="AC145" i="10"/>
  <c r="D236" i="1" s="1"/>
  <c r="G146" i="10"/>
  <c r="AC146" i="10" s="1"/>
  <c r="D237" i="1" s="1"/>
  <c r="AK131" i="10"/>
  <c r="L222" i="1" s="1"/>
  <c r="X144" i="10"/>
  <c r="AJ144" i="10"/>
  <c r="K235" i="1" s="1"/>
  <c r="U145" i="10"/>
  <c r="AJ137" i="10"/>
  <c r="K228" i="1" s="1"/>
  <c r="AI144" i="10"/>
  <c r="J235" i="1" s="1"/>
  <c r="S145" i="10"/>
  <c r="AG132" i="10"/>
  <c r="H223" i="1" s="1"/>
  <c r="AL132" i="10"/>
  <c r="M223" i="1" s="1"/>
  <c r="AE132" i="10"/>
  <c r="F223" i="1" s="1"/>
  <c r="AF137" i="10"/>
  <c r="G228" i="1" s="1"/>
  <c r="AB132" i="10"/>
  <c r="C223" i="1" s="1"/>
  <c r="AV114" i="10"/>
  <c r="Y135" i="10"/>
  <c r="AI131" i="10"/>
  <c r="J222" i="1" s="1"/>
  <c r="X114" i="10"/>
  <c r="Y107" i="10"/>
  <c r="Z107" i="10" s="1"/>
  <c r="AL144" i="10" l="1"/>
  <c r="M235" i="1" s="1"/>
  <c r="X145" i="10"/>
  <c r="S146" i="10"/>
  <c r="AI146" i="10" s="1"/>
  <c r="J237" i="1" s="1"/>
  <c r="AI145" i="10"/>
  <c r="J236" i="1" s="1"/>
  <c r="AJ145" i="10"/>
  <c r="K236" i="1" s="1"/>
  <c r="U146" i="10"/>
  <c r="AF132" i="10"/>
  <c r="G223" i="1" s="1"/>
  <c r="X131" i="10"/>
  <c r="Y114" i="10"/>
  <c r="AJ132" i="10"/>
  <c r="K223" i="1" s="1"/>
  <c r="AL145" i="10" l="1"/>
  <c r="M236" i="1" s="1"/>
  <c r="X146" i="10"/>
  <c r="AL146" i="10" s="1"/>
  <c r="M237" i="1" s="1"/>
  <c r="AL131" i="10"/>
  <c r="M222" i="1" s="1"/>
  <c r="AN145" i="10" l="1"/>
  <c r="AM145" i="10"/>
  <c r="AM147" i="10" l="1"/>
  <c r="N238" i="1" s="1"/>
  <c r="N236" i="1"/>
  <c r="AN147" i="10"/>
  <c r="O238" i="1" s="1"/>
  <c r="O236" i="1"/>
  <c r="AO147" i="10"/>
  <c r="P238" i="1" l="1"/>
  <c r="L216" i="1"/>
  <c r="L215" i="1"/>
  <c r="L214" i="1"/>
  <c r="L213" i="1"/>
  <c r="AK146" i="9"/>
  <c r="L210" i="1" s="1"/>
  <c r="AJ146" i="9"/>
  <c r="K210" i="1" s="1"/>
  <c r="X140" i="9"/>
  <c r="V127" i="9"/>
  <c r="T127" i="9"/>
  <c r="R127" i="9"/>
  <c r="P127" i="9"/>
  <c r="N127" i="9"/>
  <c r="L127" i="9"/>
  <c r="J127" i="9"/>
  <c r="H127" i="9"/>
  <c r="F127" i="9"/>
  <c r="D127" i="9"/>
  <c r="AK126" i="9"/>
  <c r="AJ126" i="9"/>
  <c r="AI126" i="9"/>
  <c r="AH126" i="9"/>
  <c r="AG126" i="9"/>
  <c r="AF126" i="9"/>
  <c r="AE126" i="9"/>
  <c r="AD126" i="9"/>
  <c r="AC126" i="9"/>
  <c r="AB126" i="9"/>
  <c r="AK125" i="9"/>
  <c r="AJ125" i="9"/>
  <c r="AI125" i="9"/>
  <c r="AH125" i="9"/>
  <c r="AG125" i="9"/>
  <c r="AF125" i="9"/>
  <c r="AE125" i="9"/>
  <c r="AD125" i="9"/>
  <c r="AC125" i="9"/>
  <c r="AB125" i="9"/>
  <c r="AK124" i="9"/>
  <c r="AJ124" i="9"/>
  <c r="AI124" i="9"/>
  <c r="AH124" i="9"/>
  <c r="AG124" i="9"/>
  <c r="AF124" i="9"/>
  <c r="AE124" i="9"/>
  <c r="AD124" i="9"/>
  <c r="AC124" i="9"/>
  <c r="AB124" i="9"/>
  <c r="AK123" i="9"/>
  <c r="AJ123" i="9"/>
  <c r="AI123" i="9"/>
  <c r="AH123" i="9"/>
  <c r="AG123" i="9"/>
  <c r="AF123" i="9"/>
  <c r="AE123" i="9"/>
  <c r="AD123" i="9"/>
  <c r="AC123" i="9"/>
  <c r="AB123" i="9"/>
  <c r="AK122" i="9"/>
  <c r="AJ122" i="9"/>
  <c r="AI122" i="9"/>
  <c r="AH122" i="9"/>
  <c r="AG122" i="9"/>
  <c r="AF122" i="9"/>
  <c r="AE122" i="9"/>
  <c r="AD122" i="9"/>
  <c r="AC122" i="9"/>
  <c r="AB122" i="9"/>
  <c r="AK121" i="9"/>
  <c r="AJ121" i="9"/>
  <c r="AI121" i="9"/>
  <c r="AH121" i="9"/>
  <c r="AG121" i="9"/>
  <c r="AF121" i="9"/>
  <c r="AE121" i="9"/>
  <c r="AD121" i="9"/>
  <c r="AC121" i="9"/>
  <c r="AB121" i="9"/>
  <c r="V119" i="9"/>
  <c r="T119" i="9"/>
  <c r="R119" i="9"/>
  <c r="P119" i="9"/>
  <c r="N119" i="9"/>
  <c r="L119" i="9"/>
  <c r="J119" i="9"/>
  <c r="H119" i="9"/>
  <c r="F119" i="9"/>
  <c r="D119" i="9"/>
  <c r="V114" i="9"/>
  <c r="T114" i="9"/>
  <c r="R114" i="9"/>
  <c r="P114" i="9"/>
  <c r="N114" i="9"/>
  <c r="L114" i="9"/>
  <c r="J114" i="9"/>
  <c r="H114" i="9"/>
  <c r="F114" i="9"/>
  <c r="D114" i="9"/>
  <c r="AK113" i="9"/>
  <c r="AJ113" i="9"/>
  <c r="AI113" i="9"/>
  <c r="AH113" i="9"/>
  <c r="AG113" i="9"/>
  <c r="AF113" i="9"/>
  <c r="AE113" i="9"/>
  <c r="AC113" i="9"/>
  <c r="AB113" i="9"/>
  <c r="AK112" i="9"/>
  <c r="AJ112" i="9"/>
  <c r="AI112" i="9"/>
  <c r="AH112" i="9"/>
  <c r="AG112" i="9"/>
  <c r="AF112" i="9"/>
  <c r="AE112" i="9"/>
  <c r="AC112" i="9"/>
  <c r="AB112" i="9"/>
  <c r="AK111" i="9"/>
  <c r="AJ111" i="9"/>
  <c r="AI111" i="9"/>
  <c r="AH111" i="9"/>
  <c r="AG111" i="9"/>
  <c r="AF111" i="9"/>
  <c r="AE111" i="9"/>
  <c r="AD111" i="9"/>
  <c r="AC111" i="9"/>
  <c r="AB111" i="9"/>
  <c r="AK110" i="9"/>
  <c r="AJ110" i="9"/>
  <c r="AI110" i="9"/>
  <c r="AH110" i="9"/>
  <c r="AG110" i="9"/>
  <c r="AF110" i="9"/>
  <c r="AE110" i="9"/>
  <c r="AD110" i="9"/>
  <c r="AC110" i="9"/>
  <c r="AB110" i="9"/>
  <c r="AK109" i="9"/>
  <c r="AJ109" i="9"/>
  <c r="AI109" i="9"/>
  <c r="AH109" i="9"/>
  <c r="AG109" i="9"/>
  <c r="AF109" i="9"/>
  <c r="AE109" i="9"/>
  <c r="AD109" i="9"/>
  <c r="AC109" i="9"/>
  <c r="AB109" i="9"/>
  <c r="AK108" i="9"/>
  <c r="AJ108" i="9"/>
  <c r="AI108" i="9"/>
  <c r="AH108" i="9"/>
  <c r="AG108" i="9"/>
  <c r="AF108" i="9"/>
  <c r="AE108" i="9"/>
  <c r="AD108" i="9"/>
  <c r="AC108" i="9"/>
  <c r="AB108" i="9"/>
  <c r="AK107" i="9"/>
  <c r="AJ107" i="9"/>
  <c r="AI107" i="9"/>
  <c r="AH107" i="9"/>
  <c r="AG107" i="9"/>
  <c r="AF107" i="9"/>
  <c r="AE107" i="9"/>
  <c r="AD107" i="9"/>
  <c r="AC107" i="9"/>
  <c r="AB107" i="9"/>
  <c r="AK106" i="9"/>
  <c r="AJ106" i="9"/>
  <c r="AI106" i="9"/>
  <c r="AH106" i="9"/>
  <c r="AG106" i="9"/>
  <c r="AF106" i="9"/>
  <c r="AE106" i="9"/>
  <c r="AD106" i="9"/>
  <c r="AC106" i="9"/>
  <c r="AB106" i="9"/>
  <c r="AI103" i="9"/>
  <c r="AC103" i="9"/>
  <c r="V103" i="9"/>
  <c r="AK103" i="9" s="1"/>
  <c r="T103" i="9"/>
  <c r="AJ103" i="9" s="1"/>
  <c r="R103" i="9"/>
  <c r="P103" i="9"/>
  <c r="AH103" i="9" s="1"/>
  <c r="N103" i="9"/>
  <c r="AG103" i="9" s="1"/>
  <c r="L103" i="9"/>
  <c r="AF103" i="9" s="1"/>
  <c r="J103" i="9"/>
  <c r="H103" i="9"/>
  <c r="AE103" i="9" s="1"/>
  <c r="F103" i="9"/>
  <c r="D103" i="9"/>
  <c r="AB103" i="9" s="1"/>
  <c r="AK102" i="9"/>
  <c r="AJ102" i="9"/>
  <c r="AI102" i="9"/>
  <c r="AH102" i="9"/>
  <c r="AG102" i="9"/>
  <c r="AF102" i="9"/>
  <c r="AE102" i="9"/>
  <c r="AD102" i="9"/>
  <c r="AC102" i="9"/>
  <c r="AB102" i="9"/>
  <c r="AK101" i="9"/>
  <c r="AJ101" i="9"/>
  <c r="AI101" i="9"/>
  <c r="AH101" i="9"/>
  <c r="AG101" i="9"/>
  <c r="AF101" i="9"/>
  <c r="AE101" i="9"/>
  <c r="AD101" i="9"/>
  <c r="AC101" i="9"/>
  <c r="AB101" i="9"/>
  <c r="V98" i="9"/>
  <c r="AK98" i="9" s="1"/>
  <c r="T98" i="9"/>
  <c r="AJ98" i="9" s="1"/>
  <c r="R98" i="9"/>
  <c r="AI98" i="9" s="1"/>
  <c r="P98" i="9"/>
  <c r="AH98" i="9" s="1"/>
  <c r="N98" i="9"/>
  <c r="AG98" i="9" s="1"/>
  <c r="L98" i="9"/>
  <c r="AF98" i="9" s="1"/>
  <c r="J98" i="9"/>
  <c r="H98" i="9"/>
  <c r="AE98" i="9" s="1"/>
  <c r="F98" i="9"/>
  <c r="AC98" i="9" s="1"/>
  <c r="D98" i="9"/>
  <c r="AB98" i="9" s="1"/>
  <c r="AK97" i="9"/>
  <c r="AJ97" i="9"/>
  <c r="AI97" i="9"/>
  <c r="AH97" i="9"/>
  <c r="AG97" i="9"/>
  <c r="AF97" i="9"/>
  <c r="AE97" i="9"/>
  <c r="AD97" i="9"/>
  <c r="AC97" i="9"/>
  <c r="AB97" i="9"/>
  <c r="AK96" i="9"/>
  <c r="AJ96" i="9"/>
  <c r="AI96" i="9"/>
  <c r="AH96" i="9"/>
  <c r="AG96" i="9"/>
  <c r="AF96" i="9"/>
  <c r="AE96" i="9"/>
  <c r="AD96" i="9"/>
  <c r="AC96" i="9"/>
  <c r="AB96" i="9"/>
  <c r="AK95" i="9"/>
  <c r="AJ95" i="9"/>
  <c r="AI95" i="9"/>
  <c r="AH95" i="9"/>
  <c r="AG95" i="9"/>
  <c r="AF95" i="9"/>
  <c r="AE95" i="9"/>
  <c r="AD95" i="9"/>
  <c r="AC95" i="9"/>
  <c r="AB95" i="9"/>
  <c r="AK94" i="9"/>
  <c r="AJ94" i="9"/>
  <c r="AI94" i="9"/>
  <c r="AH94" i="9"/>
  <c r="AG94" i="9"/>
  <c r="AF94" i="9"/>
  <c r="AE94" i="9"/>
  <c r="AD94" i="9"/>
  <c r="AC94" i="9"/>
  <c r="AB94" i="9"/>
  <c r="AK93" i="9"/>
  <c r="AJ93" i="9"/>
  <c r="AI93" i="9"/>
  <c r="AH93" i="9"/>
  <c r="AG93" i="9"/>
  <c r="AF93" i="9"/>
  <c r="AE93" i="9"/>
  <c r="AD93" i="9"/>
  <c r="AC93" i="9"/>
  <c r="AB93" i="9"/>
  <c r="AK92" i="9"/>
  <c r="AJ92" i="9"/>
  <c r="AI92" i="9"/>
  <c r="AH92" i="9"/>
  <c r="AG92" i="9"/>
  <c r="AF92" i="9"/>
  <c r="AE92" i="9"/>
  <c r="AD92" i="9"/>
  <c r="AC92" i="9"/>
  <c r="AB92" i="9"/>
  <c r="V90" i="9"/>
  <c r="T90" i="9"/>
  <c r="R90" i="9"/>
  <c r="P90" i="9"/>
  <c r="N90" i="9"/>
  <c r="L90" i="9"/>
  <c r="J90" i="9"/>
  <c r="H90" i="9"/>
  <c r="F90" i="9"/>
  <c r="D90" i="9"/>
  <c r="V85" i="9"/>
  <c r="T85" i="9"/>
  <c r="R85" i="9"/>
  <c r="P85" i="9"/>
  <c r="N85" i="9"/>
  <c r="L85" i="9"/>
  <c r="J85" i="9"/>
  <c r="H85" i="9"/>
  <c r="F85" i="9"/>
  <c r="D85" i="9"/>
  <c r="AK84" i="9"/>
  <c r="AJ84" i="9"/>
  <c r="AI84" i="9"/>
  <c r="AH84" i="9"/>
  <c r="AG84" i="9"/>
  <c r="AF84" i="9"/>
  <c r="AE84" i="9"/>
  <c r="AD84" i="9"/>
  <c r="AC84" i="9"/>
  <c r="AB84" i="9"/>
  <c r="AK83" i="9"/>
  <c r="AJ83" i="9"/>
  <c r="AI83" i="9"/>
  <c r="AH83" i="9"/>
  <c r="AG83" i="9"/>
  <c r="AF83" i="9"/>
  <c r="AE83" i="9"/>
  <c r="AD83" i="9"/>
  <c r="AC83" i="9"/>
  <c r="AB83" i="9"/>
  <c r="AK82" i="9"/>
  <c r="AJ82" i="9"/>
  <c r="AI82" i="9"/>
  <c r="AH82" i="9"/>
  <c r="AG82" i="9"/>
  <c r="AF82" i="9"/>
  <c r="AE82" i="9"/>
  <c r="AD82" i="9"/>
  <c r="AC82" i="9"/>
  <c r="AB82" i="9"/>
  <c r="AK81" i="9"/>
  <c r="AJ81" i="9"/>
  <c r="AI81" i="9"/>
  <c r="AH81" i="9"/>
  <c r="AG81" i="9"/>
  <c r="AF81" i="9"/>
  <c r="AE81" i="9"/>
  <c r="AD81" i="9"/>
  <c r="AC81" i="9"/>
  <c r="AB81" i="9"/>
  <c r="AK80" i="9"/>
  <c r="AJ80" i="9"/>
  <c r="AI80" i="9"/>
  <c r="AH80" i="9"/>
  <c r="AG80" i="9"/>
  <c r="AF80" i="9"/>
  <c r="AE80" i="9"/>
  <c r="AD80" i="9"/>
  <c r="AC80" i="9"/>
  <c r="AB80" i="9"/>
  <c r="AK79" i="9"/>
  <c r="AJ79" i="9"/>
  <c r="AI79" i="9"/>
  <c r="AH79" i="9"/>
  <c r="AH85" i="9" s="1"/>
  <c r="AG79" i="9"/>
  <c r="AG85" i="9" s="1"/>
  <c r="AF79" i="9"/>
  <c r="AF85" i="9" s="1"/>
  <c r="AE79" i="9"/>
  <c r="AE85" i="9" s="1"/>
  <c r="AD79" i="9"/>
  <c r="AC79" i="9"/>
  <c r="AB79" i="9"/>
  <c r="V77" i="9"/>
  <c r="T77" i="9"/>
  <c r="R77" i="9"/>
  <c r="P77" i="9"/>
  <c r="N77" i="9"/>
  <c r="L77" i="9"/>
  <c r="J77" i="9"/>
  <c r="H77" i="9"/>
  <c r="F77" i="9"/>
  <c r="D77" i="9"/>
  <c r="AG52" i="9"/>
  <c r="AF52" i="9"/>
  <c r="W52" i="9"/>
  <c r="U52" i="9"/>
  <c r="AJ52" i="9" s="1"/>
  <c r="S52" i="9"/>
  <c r="AI52" i="9" s="1"/>
  <c r="Q52" i="9"/>
  <c r="AH52" i="9" s="1"/>
  <c r="O52" i="9"/>
  <c r="M52" i="9"/>
  <c r="K52" i="9"/>
  <c r="AE52" i="9" s="1"/>
  <c r="I52" i="9"/>
  <c r="AD52" i="9" s="1"/>
  <c r="G52" i="9"/>
  <c r="AC52" i="9" s="1"/>
  <c r="E52" i="9"/>
  <c r="AB52" i="9" s="1"/>
  <c r="AJ51" i="9"/>
  <c r="AG51" i="9"/>
  <c r="W51" i="9"/>
  <c r="AK51" i="9" s="1"/>
  <c r="U51" i="9"/>
  <c r="S51" i="9"/>
  <c r="AI51" i="9" s="1"/>
  <c r="Q51" i="9"/>
  <c r="AH51" i="9" s="1"/>
  <c r="O51" i="9"/>
  <c r="M51" i="9"/>
  <c r="AF51" i="9" s="1"/>
  <c r="K51" i="9"/>
  <c r="AE51" i="9" s="1"/>
  <c r="I51" i="9"/>
  <c r="AD51" i="9" s="1"/>
  <c r="G51" i="9"/>
  <c r="AC51" i="9" s="1"/>
  <c r="E51" i="9"/>
  <c r="AB51" i="9" s="1"/>
  <c r="W50" i="9"/>
  <c r="AK50" i="9" s="1"/>
  <c r="U50" i="9"/>
  <c r="AJ50" i="9" s="1"/>
  <c r="S50" i="9"/>
  <c r="AI50" i="9" s="1"/>
  <c r="Q50" i="9"/>
  <c r="AH50" i="9" s="1"/>
  <c r="O50" i="9"/>
  <c r="AG50" i="9" s="1"/>
  <c r="M50" i="9"/>
  <c r="AF50" i="9" s="1"/>
  <c r="K50" i="9"/>
  <c r="AE50" i="9" s="1"/>
  <c r="I50" i="9"/>
  <c r="AD50" i="9" s="1"/>
  <c r="G50" i="9"/>
  <c r="AC50" i="9" s="1"/>
  <c r="E50" i="9"/>
  <c r="AB50" i="9" s="1"/>
  <c r="AD49" i="9"/>
  <c r="AB49" i="9"/>
  <c r="W49" i="9"/>
  <c r="U49" i="9"/>
  <c r="AJ49" i="9" s="1"/>
  <c r="S49" i="9"/>
  <c r="AI49" i="9" s="1"/>
  <c r="Q49" i="9"/>
  <c r="AH49" i="9" s="1"/>
  <c r="O49" i="9"/>
  <c r="AG49" i="9" s="1"/>
  <c r="M49" i="9"/>
  <c r="AF49" i="9" s="1"/>
  <c r="K49" i="9"/>
  <c r="AE49" i="9" s="1"/>
  <c r="I49" i="9"/>
  <c r="G49" i="9"/>
  <c r="AC49" i="9" s="1"/>
  <c r="E49" i="9"/>
  <c r="AK48" i="9"/>
  <c r="AJ48" i="9"/>
  <c r="AI48" i="9"/>
  <c r="AH48" i="9"/>
  <c r="W48" i="9"/>
  <c r="U48" i="9"/>
  <c r="S48" i="9"/>
  <c r="Q48" i="9"/>
  <c r="O48" i="9"/>
  <c r="AG48" i="9" s="1"/>
  <c r="M48" i="9"/>
  <c r="AF48" i="9" s="1"/>
  <c r="K48" i="9"/>
  <c r="AE48" i="9" s="1"/>
  <c r="I48" i="9"/>
  <c r="AD48" i="9" s="1"/>
  <c r="G48" i="9"/>
  <c r="AC48" i="9" s="1"/>
  <c r="E48" i="9"/>
  <c r="AB48" i="9" s="1"/>
  <c r="AI47" i="9"/>
  <c r="AB47" i="9"/>
  <c r="X47" i="9"/>
  <c r="W47" i="9"/>
  <c r="U47" i="9"/>
  <c r="AJ47" i="9" s="1"/>
  <c r="S47" i="9"/>
  <c r="Q47" i="9"/>
  <c r="AH47" i="9" s="1"/>
  <c r="O47" i="9"/>
  <c r="M47" i="9"/>
  <c r="K47" i="9"/>
  <c r="I47" i="9"/>
  <c r="AD47" i="9" s="1"/>
  <c r="G47" i="9"/>
  <c r="E47" i="9"/>
  <c r="AD46" i="9"/>
  <c r="W46" i="9"/>
  <c r="AK46" i="9" s="1"/>
  <c r="U46" i="9"/>
  <c r="S46" i="9"/>
  <c r="AI46" i="9" s="1"/>
  <c r="Q46" i="9"/>
  <c r="AH46" i="9" s="1"/>
  <c r="O46" i="9"/>
  <c r="AG46" i="9" s="1"/>
  <c r="M46" i="9"/>
  <c r="AF46" i="9" s="1"/>
  <c r="K46" i="9"/>
  <c r="AE46" i="9" s="1"/>
  <c r="I46" i="9"/>
  <c r="G46" i="9"/>
  <c r="AC46" i="9" s="1"/>
  <c r="E46" i="9"/>
  <c r="AB46" i="9" s="1"/>
  <c r="AI45" i="9"/>
  <c r="AG45" i="9"/>
  <c r="AF45" i="9"/>
  <c r="AE45" i="9"/>
  <c r="W45" i="9"/>
  <c r="AK45" i="9" s="1"/>
  <c r="U45" i="9"/>
  <c r="AJ45" i="9" s="1"/>
  <c r="S45" i="9"/>
  <c r="Q45" i="9"/>
  <c r="AH45" i="9" s="1"/>
  <c r="O45" i="9"/>
  <c r="M45" i="9"/>
  <c r="K45" i="9"/>
  <c r="I45" i="9"/>
  <c r="AD45" i="9" s="1"/>
  <c r="G45" i="9"/>
  <c r="E45" i="9"/>
  <c r="AB45" i="9" s="1"/>
  <c r="AC43" i="9"/>
  <c r="AB43" i="9"/>
  <c r="X43" i="9"/>
  <c r="W43" i="9"/>
  <c r="U43" i="9"/>
  <c r="AJ43" i="9" s="1"/>
  <c r="S43" i="9"/>
  <c r="Q43" i="9"/>
  <c r="AH43" i="9" s="1"/>
  <c r="O43" i="9"/>
  <c r="AG43" i="9" s="1"/>
  <c r="M43" i="9"/>
  <c r="AF43" i="9" s="1"/>
  <c r="K43" i="9"/>
  <c r="AE43" i="9" s="1"/>
  <c r="I43" i="9"/>
  <c r="AD43" i="9" s="1"/>
  <c r="G43" i="9"/>
  <c r="G143" i="9" s="1"/>
  <c r="AC143" i="9" s="1"/>
  <c r="D207" i="1" s="1"/>
  <c r="E43" i="9"/>
  <c r="E44" i="9" s="1"/>
  <c r="AI41" i="9"/>
  <c r="AG41" i="9"/>
  <c r="AE41" i="9"/>
  <c r="W41" i="9"/>
  <c r="U41" i="9"/>
  <c r="S41" i="9"/>
  <c r="Q41" i="9"/>
  <c r="O41" i="9"/>
  <c r="M41" i="9"/>
  <c r="AF41" i="9" s="1"/>
  <c r="K41" i="9"/>
  <c r="K56" i="9" s="1"/>
  <c r="I41" i="9"/>
  <c r="G41" i="9"/>
  <c r="E41" i="9"/>
  <c r="E56" i="9" s="1"/>
  <c r="AJ40" i="9"/>
  <c r="AH40" i="9"/>
  <c r="W40" i="9"/>
  <c r="W62" i="9" s="1"/>
  <c r="U40" i="9"/>
  <c r="S40" i="9"/>
  <c r="Q40" i="9"/>
  <c r="Q62" i="9" s="1"/>
  <c r="O40" i="9"/>
  <c r="M40" i="9"/>
  <c r="AF40" i="9" s="1"/>
  <c r="K40" i="9"/>
  <c r="AE40" i="9" s="1"/>
  <c r="I40" i="9"/>
  <c r="I44" i="9" s="1"/>
  <c r="AD44" i="9" s="1"/>
  <c r="G40" i="9"/>
  <c r="AC40" i="9" s="1"/>
  <c r="E40" i="9"/>
  <c r="AB40" i="9" s="1"/>
  <c r="AK39" i="9"/>
  <c r="AJ39" i="9"/>
  <c r="W39" i="9"/>
  <c r="U39" i="9"/>
  <c r="S39" i="9"/>
  <c r="Q39" i="9"/>
  <c r="O39" i="9"/>
  <c r="M39" i="9"/>
  <c r="AF39" i="9" s="1"/>
  <c r="K39" i="9"/>
  <c r="I39" i="9"/>
  <c r="AD39" i="9" s="1"/>
  <c r="G39" i="9"/>
  <c r="AC39" i="9" s="1"/>
  <c r="E39" i="9"/>
  <c r="AB39" i="9" s="1"/>
  <c r="W37" i="9"/>
  <c r="U37" i="9"/>
  <c r="AJ37" i="9" s="1"/>
  <c r="S37" i="9"/>
  <c r="AI37" i="9" s="1"/>
  <c r="Q37" i="9"/>
  <c r="AH37" i="9" s="1"/>
  <c r="O37" i="9"/>
  <c r="AG37" i="9" s="1"/>
  <c r="M37" i="9"/>
  <c r="AF37" i="9" s="1"/>
  <c r="K37" i="9"/>
  <c r="I37" i="9"/>
  <c r="G37" i="9"/>
  <c r="E37" i="9"/>
  <c r="AB37" i="9" s="1"/>
  <c r="AK34" i="9"/>
  <c r="W34" i="9"/>
  <c r="U34" i="9"/>
  <c r="S34" i="9"/>
  <c r="Q34" i="9"/>
  <c r="O34" i="9"/>
  <c r="AG34" i="9" s="1"/>
  <c r="M34" i="9"/>
  <c r="K34" i="9"/>
  <c r="AE34" i="9" s="1"/>
  <c r="I34" i="9"/>
  <c r="AD34" i="9" s="1"/>
  <c r="G34" i="9"/>
  <c r="AC34" i="9" s="1"/>
  <c r="E34" i="9"/>
  <c r="AB34" i="9" s="1"/>
  <c r="V21" i="9"/>
  <c r="K57" i="9" l="1"/>
  <c r="K58" i="9" s="1"/>
  <c r="X41" i="9"/>
  <c r="X56" i="9" s="1"/>
  <c r="AK40" i="9"/>
  <c r="X46" i="9"/>
  <c r="AJ85" i="9"/>
  <c r="I53" i="9"/>
  <c r="G53" i="9"/>
  <c r="X48" i="9"/>
  <c r="U62" i="9"/>
  <c r="AB85" i="9"/>
  <c r="AD40" i="9"/>
  <c r="Q44" i="9"/>
  <c r="G44" i="9"/>
  <c r="AC44" i="9" s="1"/>
  <c r="E63" i="9"/>
  <c r="E118" i="9" s="1"/>
  <c r="E127" i="9" s="1"/>
  <c r="AC85" i="9"/>
  <c r="AD85" i="9"/>
  <c r="K75" i="9"/>
  <c r="AE75" i="9" s="1"/>
  <c r="K74" i="9"/>
  <c r="AE74" i="9" s="1"/>
  <c r="K73" i="9"/>
  <c r="K76" i="9"/>
  <c r="AE76" i="9" s="1"/>
  <c r="U56" i="9"/>
  <c r="U59" i="9"/>
  <c r="X143" i="9"/>
  <c r="AL143" i="9" s="1"/>
  <c r="M207" i="1" s="1"/>
  <c r="AC45" i="9"/>
  <c r="M60" i="9"/>
  <c r="O63" i="9"/>
  <c r="AG39" i="9"/>
  <c r="W56" i="9"/>
  <c r="W59" i="9"/>
  <c r="B43" i="9"/>
  <c r="B45" i="9" s="1"/>
  <c r="AJ41" i="9"/>
  <c r="Q63" i="9"/>
  <c r="S63" i="9"/>
  <c r="X45" i="9"/>
  <c r="X49" i="9"/>
  <c r="W101" i="9"/>
  <c r="W102" i="9"/>
  <c r="X37" i="9"/>
  <c r="S62" i="9"/>
  <c r="AI40" i="9"/>
  <c r="AK41" i="9"/>
  <c r="AH34" i="9"/>
  <c r="X40" i="9"/>
  <c r="X62" i="9" s="1"/>
  <c r="AF47" i="9"/>
  <c r="U60" i="9"/>
  <c r="U101" i="9"/>
  <c r="U102" i="9"/>
  <c r="AH39" i="9"/>
  <c r="Q53" i="9"/>
  <c r="AH44" i="9"/>
  <c r="AD37" i="9"/>
  <c r="AI34" i="9"/>
  <c r="AE37" i="9"/>
  <c r="AG47" i="9"/>
  <c r="X52" i="9"/>
  <c r="AI39" i="9"/>
  <c r="AJ34" i="9"/>
  <c r="AC37" i="9"/>
  <c r="W143" i="9"/>
  <c r="AK143" i="9" s="1"/>
  <c r="L207" i="1" s="1"/>
  <c r="AK43" i="9"/>
  <c r="W44" i="9"/>
  <c r="AB44" i="9"/>
  <c r="AE47" i="9"/>
  <c r="AK49" i="9"/>
  <c r="X50" i="9"/>
  <c r="S143" i="9"/>
  <c r="AI143" i="9" s="1"/>
  <c r="J207" i="1" s="1"/>
  <c r="K63" i="9"/>
  <c r="G57" i="9"/>
  <c r="Q101" i="9"/>
  <c r="Q102" i="9"/>
  <c r="M63" i="9"/>
  <c r="AH41" i="9"/>
  <c r="U143" i="9"/>
  <c r="AJ143" i="9" s="1"/>
  <c r="K207" i="1" s="1"/>
  <c r="X51" i="9"/>
  <c r="X34" i="9"/>
  <c r="K44" i="9"/>
  <c r="M56" i="9"/>
  <c r="G63" i="9"/>
  <c r="X39" i="9"/>
  <c r="G56" i="9"/>
  <c r="G59" i="9"/>
  <c r="AB41" i="9"/>
  <c r="I143" i="9"/>
  <c r="AD143" i="9" s="1"/>
  <c r="E207" i="1" s="1"/>
  <c r="M44" i="9"/>
  <c r="AK47" i="9"/>
  <c r="O56" i="9"/>
  <c r="O59" i="9" s="1"/>
  <c r="O60" i="9" s="1"/>
  <c r="U57" i="9"/>
  <c r="E59" i="9"/>
  <c r="I63" i="9"/>
  <c r="E143" i="9"/>
  <c r="I56" i="9"/>
  <c r="I59" i="9" s="1"/>
  <c r="AC41" i="9"/>
  <c r="K143" i="9"/>
  <c r="AE143" i="9" s="1"/>
  <c r="F207" i="1" s="1"/>
  <c r="O44" i="9"/>
  <c r="AJ46" i="9"/>
  <c r="Q56" i="9"/>
  <c r="W57" i="9"/>
  <c r="M59" i="9"/>
  <c r="AK85" i="9"/>
  <c r="AK37" i="9"/>
  <c r="E124" i="9"/>
  <c r="AO124" i="9" s="1"/>
  <c r="E125" i="9"/>
  <c r="AO125" i="9" s="1"/>
  <c r="E122" i="9"/>
  <c r="AO122" i="9" s="1"/>
  <c r="I62" i="9"/>
  <c r="K59" i="9"/>
  <c r="K60" i="9" s="1"/>
  <c r="AD41" i="9"/>
  <c r="M143" i="9"/>
  <c r="AF143" i="9" s="1"/>
  <c r="G207" i="1" s="1"/>
  <c r="AK52" i="9"/>
  <c r="S56" i="9"/>
  <c r="S57" i="9" s="1"/>
  <c r="E62" i="9"/>
  <c r="Y41" i="9"/>
  <c r="Z41" i="9" s="1"/>
  <c r="K62" i="9"/>
  <c r="O143" i="9"/>
  <c r="AG143" i="9" s="1"/>
  <c r="H207" i="1" s="1"/>
  <c r="S44" i="9"/>
  <c r="G62" i="9"/>
  <c r="U63" i="9"/>
  <c r="E117" i="9"/>
  <c r="E119" i="9" s="1"/>
  <c r="AF34" i="9"/>
  <c r="AE39" i="9"/>
  <c r="M62" i="9"/>
  <c r="AG40" i="9"/>
  <c r="Q143" i="9"/>
  <c r="AH143" i="9" s="1"/>
  <c r="I207" i="1" s="1"/>
  <c r="AI43" i="9"/>
  <c r="U44" i="9"/>
  <c r="E57" i="9"/>
  <c r="E58" i="9" s="1"/>
  <c r="AC47" i="9"/>
  <c r="E53" i="9"/>
  <c r="O62" i="9"/>
  <c r="W63" i="9"/>
  <c r="AI85" i="9"/>
  <c r="K88" i="9" l="1"/>
  <c r="K89" i="9"/>
  <c r="E123" i="9"/>
  <c r="AO123" i="9" s="1"/>
  <c r="Q64" i="9"/>
  <c r="E121" i="9"/>
  <c r="AO121" i="9" s="1"/>
  <c r="AO127" i="9" s="1"/>
  <c r="I57" i="9"/>
  <c r="I58" i="9" s="1"/>
  <c r="E126" i="9"/>
  <c r="AO126" i="9" s="1"/>
  <c r="I60" i="9"/>
  <c r="S74" i="9"/>
  <c r="AI74" i="9" s="1"/>
  <c r="S76" i="9"/>
  <c r="AI76" i="9" s="1"/>
  <c r="S75" i="9"/>
  <c r="AI75" i="9" s="1"/>
  <c r="S73" i="9"/>
  <c r="G73" i="9"/>
  <c r="G76" i="9"/>
  <c r="AC76" i="9" s="1"/>
  <c r="G75" i="9"/>
  <c r="AC75" i="9" s="1"/>
  <c r="G74" i="9"/>
  <c r="AC74" i="9" s="1"/>
  <c r="AG44" i="9"/>
  <c r="O53" i="9"/>
  <c r="M61" i="9"/>
  <c r="X63" i="9"/>
  <c r="X64" i="9" s="1"/>
  <c r="K84" i="9"/>
  <c r="K81" i="9"/>
  <c r="AE78" i="9"/>
  <c r="AR78" i="9" s="1"/>
  <c r="K82" i="9"/>
  <c r="K79" i="9"/>
  <c r="K83" i="9"/>
  <c r="K80" i="9"/>
  <c r="U83" i="9"/>
  <c r="U80" i="9"/>
  <c r="U79" i="9"/>
  <c r="U82" i="9"/>
  <c r="AJ78" i="9"/>
  <c r="AW78" i="9" s="1"/>
  <c r="U81" i="9"/>
  <c r="U84" i="9"/>
  <c r="Q117" i="9"/>
  <c r="Q118" i="9"/>
  <c r="AK44" i="9"/>
  <c r="S117" i="9"/>
  <c r="S118" i="9"/>
  <c r="AG78" i="9"/>
  <c r="AT78" i="9" s="1"/>
  <c r="O82" i="9"/>
  <c r="O79" i="9"/>
  <c r="O81" i="9"/>
  <c r="O83" i="9"/>
  <c r="O84" i="9"/>
  <c r="O80" i="9"/>
  <c r="AI44" i="9"/>
  <c r="M102" i="9"/>
  <c r="M64" i="9"/>
  <c r="M101" i="9"/>
  <c r="M103" i="9" s="1"/>
  <c r="W75" i="9"/>
  <c r="AK75" i="9" s="1"/>
  <c r="W76" i="9"/>
  <c r="AK76" i="9" s="1"/>
  <c r="W73" i="9"/>
  <c r="W74" i="9"/>
  <c r="AK74" i="9" s="1"/>
  <c r="G60" i="9"/>
  <c r="G61" i="9" s="1"/>
  <c r="O61" i="9"/>
  <c r="I102" i="9"/>
  <c r="I101" i="9"/>
  <c r="I64" i="9"/>
  <c r="U74" i="9"/>
  <c r="AJ74" i="9" s="1"/>
  <c r="U75" i="9"/>
  <c r="AJ75" i="9" s="1"/>
  <c r="U73" i="9"/>
  <c r="U76" i="9"/>
  <c r="AJ76" i="9" s="1"/>
  <c r="K90" i="9"/>
  <c r="W58" i="9"/>
  <c r="G58" i="9"/>
  <c r="E76" i="9"/>
  <c r="E73" i="9"/>
  <c r="E75" i="9"/>
  <c r="B57" i="9"/>
  <c r="B58" i="9" s="1"/>
  <c r="E74" i="9"/>
  <c r="O57" i="9"/>
  <c r="O58" i="9" s="1"/>
  <c r="G118" i="9"/>
  <c r="G117" i="9"/>
  <c r="G119" i="9" s="1"/>
  <c r="S59" i="9"/>
  <c r="X59" i="9" s="1"/>
  <c r="X44" i="9"/>
  <c r="O102" i="9"/>
  <c r="O64" i="9"/>
  <c r="O101" i="9"/>
  <c r="O103" i="9" s="1"/>
  <c r="I117" i="9"/>
  <c r="I118" i="9"/>
  <c r="AF78" i="9"/>
  <c r="AS78" i="9" s="1"/>
  <c r="M82" i="9"/>
  <c r="M79" i="9"/>
  <c r="M84" i="9"/>
  <c r="M83" i="9"/>
  <c r="M81" i="9"/>
  <c r="M80" i="9"/>
  <c r="AJ44" i="9"/>
  <c r="U53" i="9"/>
  <c r="W118" i="9"/>
  <c r="W117" i="9"/>
  <c r="M117" i="9"/>
  <c r="M118" i="9"/>
  <c r="K102" i="9"/>
  <c r="K64" i="9"/>
  <c r="K101" i="9"/>
  <c r="K103" i="9" s="1"/>
  <c r="E60" i="9"/>
  <c r="E61" i="9" s="1"/>
  <c r="W53" i="9"/>
  <c r="M57" i="9"/>
  <c r="K117" i="9"/>
  <c r="K118" i="9"/>
  <c r="Q59" i="9"/>
  <c r="W64" i="9"/>
  <c r="AE134" i="9"/>
  <c r="F198" i="1" s="1"/>
  <c r="K77" i="9"/>
  <c r="AE73" i="9"/>
  <c r="E102" i="9"/>
  <c r="E101" i="9"/>
  <c r="E103" i="9" s="1"/>
  <c r="E64" i="9"/>
  <c r="S58" i="9"/>
  <c r="U117" i="9"/>
  <c r="U118" i="9"/>
  <c r="AB143" i="9"/>
  <c r="C207" i="1" s="1"/>
  <c r="Y143" i="9"/>
  <c r="AF44" i="9"/>
  <c r="M53" i="9"/>
  <c r="S53" i="9"/>
  <c r="Q57" i="9"/>
  <c r="U64" i="9"/>
  <c r="S101" i="9"/>
  <c r="S102" i="9"/>
  <c r="S64" i="9"/>
  <c r="W103" i="9"/>
  <c r="O117" i="9"/>
  <c r="O118" i="9"/>
  <c r="U61" i="9"/>
  <c r="E88" i="9"/>
  <c r="E89" i="9"/>
  <c r="G102" i="9"/>
  <c r="G101" i="9"/>
  <c r="G103" i="9" s="1"/>
  <c r="G64" i="9"/>
  <c r="K61" i="9"/>
  <c r="AE44" i="9"/>
  <c r="K53" i="9"/>
  <c r="Q103" i="9"/>
  <c r="U103" i="9"/>
  <c r="W60" i="9"/>
  <c r="U58" i="9"/>
  <c r="I74" i="9" l="1"/>
  <c r="AD74" i="9" s="1"/>
  <c r="I75" i="9"/>
  <c r="AD75" i="9" s="1"/>
  <c r="I73" i="9"/>
  <c r="I76" i="9"/>
  <c r="AD76" i="9" s="1"/>
  <c r="X53" i="9"/>
  <c r="X101" i="9"/>
  <c r="X103" i="9" s="1"/>
  <c r="O85" i="9"/>
  <c r="X102" i="9"/>
  <c r="I103" i="9"/>
  <c r="I111" i="9" s="1"/>
  <c r="AQ111" i="9" s="1"/>
  <c r="O88" i="9"/>
  <c r="O89" i="9"/>
  <c r="E95" i="9"/>
  <c r="E96" i="9"/>
  <c r="E94" i="9"/>
  <c r="E92" i="9"/>
  <c r="E93" i="9"/>
  <c r="E97" i="9"/>
  <c r="AB91" i="9"/>
  <c r="M135" i="9"/>
  <c r="AF135" i="9" s="1"/>
  <c r="G199" i="1" s="1"/>
  <c r="U124" i="9"/>
  <c r="AW124" i="9" s="1"/>
  <c r="U121" i="9"/>
  <c r="AW121" i="9" s="1"/>
  <c r="U122" i="9"/>
  <c r="AW122" i="9" s="1"/>
  <c r="U125" i="9"/>
  <c r="AW125" i="9" s="1"/>
  <c r="U127" i="9"/>
  <c r="U126" i="9"/>
  <c r="AW126" i="9" s="1"/>
  <c r="U123" i="9"/>
  <c r="AW123" i="9" s="1"/>
  <c r="U108" i="9"/>
  <c r="AW108" i="9" s="1"/>
  <c r="U112" i="9"/>
  <c r="U110" i="9"/>
  <c r="AW110" i="9" s="1"/>
  <c r="U109" i="9"/>
  <c r="AW109" i="9" s="1"/>
  <c r="U107" i="9"/>
  <c r="AW107" i="9" s="1"/>
  <c r="U111" i="9"/>
  <c r="AW111" i="9" s="1"/>
  <c r="U106" i="9"/>
  <c r="U113" i="9"/>
  <c r="AW113" i="9" s="1"/>
  <c r="Q73" i="9"/>
  <c r="Q74" i="9"/>
  <c r="AH74" i="9" s="1"/>
  <c r="Q75" i="9"/>
  <c r="AH75" i="9" s="1"/>
  <c r="Q76" i="9"/>
  <c r="AH76" i="9" s="1"/>
  <c r="W119" i="9"/>
  <c r="X117" i="9"/>
  <c r="X119" i="9" s="1"/>
  <c r="O123" i="9"/>
  <c r="AT123" i="9" s="1"/>
  <c r="O124" i="9"/>
  <c r="AT124" i="9" s="1"/>
  <c r="O121" i="9"/>
  <c r="AT121" i="9" s="1"/>
  <c r="O127" i="9"/>
  <c r="O122" i="9"/>
  <c r="AT122" i="9" s="1"/>
  <c r="O126" i="9"/>
  <c r="AT126" i="9" s="1"/>
  <c r="O125" i="9"/>
  <c r="AT125" i="9" s="1"/>
  <c r="X118" i="9"/>
  <c r="W127" i="9"/>
  <c r="W125" i="9"/>
  <c r="W126" i="9"/>
  <c r="W122" i="9"/>
  <c r="W123" i="9"/>
  <c r="W121" i="9"/>
  <c r="W124" i="9"/>
  <c r="E77" i="9"/>
  <c r="AB73" i="9"/>
  <c r="S119" i="9"/>
  <c r="AI73" i="9"/>
  <c r="S77" i="9"/>
  <c r="AI134" i="9"/>
  <c r="J198" i="1" s="1"/>
  <c r="M73" i="9"/>
  <c r="M75" i="9"/>
  <c r="AF75" i="9" s="1"/>
  <c r="M74" i="9"/>
  <c r="AF74" i="9" s="1"/>
  <c r="M76" i="9"/>
  <c r="AF76" i="9" s="1"/>
  <c r="AT80" i="9"/>
  <c r="AT79" i="9"/>
  <c r="AT83" i="9"/>
  <c r="AT82" i="9"/>
  <c r="AT84" i="9"/>
  <c r="AT81" i="9"/>
  <c r="E90" i="9"/>
  <c r="M112" i="9"/>
  <c r="M107" i="9"/>
  <c r="AS107" i="9" s="1"/>
  <c r="M106" i="9"/>
  <c r="M113" i="9"/>
  <c r="AS113" i="9" s="1"/>
  <c r="M111" i="9"/>
  <c r="AS111" i="9" s="1"/>
  <c r="M108" i="9"/>
  <c r="AS108" i="9" s="1"/>
  <c r="M109" i="9"/>
  <c r="AS109" i="9" s="1"/>
  <c r="M110" i="9"/>
  <c r="AS110" i="9" s="1"/>
  <c r="U97" i="9"/>
  <c r="AW97" i="9" s="1"/>
  <c r="U94" i="9"/>
  <c r="AW94" i="9" s="1"/>
  <c r="U95" i="9"/>
  <c r="AW95" i="9" s="1"/>
  <c r="U93" i="9"/>
  <c r="AW93" i="9" s="1"/>
  <c r="AJ91" i="9"/>
  <c r="U96" i="9"/>
  <c r="AW96" i="9" s="1"/>
  <c r="U92" i="9"/>
  <c r="AB75" i="9"/>
  <c r="AB76" i="9"/>
  <c r="AL76" i="9" s="1"/>
  <c r="O73" i="9"/>
  <c r="O75" i="9"/>
  <c r="AG75" i="9" s="1"/>
  <c r="O74" i="9"/>
  <c r="AG74" i="9" s="1"/>
  <c r="O76" i="9"/>
  <c r="AG76" i="9" s="1"/>
  <c r="Q107" i="9"/>
  <c r="AU107" i="9" s="1"/>
  <c r="Q111" i="9"/>
  <c r="AU111" i="9" s="1"/>
  <c r="Q113" i="9"/>
  <c r="AU113" i="9" s="1"/>
  <c r="Q110" i="9"/>
  <c r="AU110" i="9" s="1"/>
  <c r="Q112" i="9"/>
  <c r="Q108" i="9"/>
  <c r="AU108" i="9" s="1"/>
  <c r="Q109" i="9"/>
  <c r="AU109" i="9" s="1"/>
  <c r="Q106" i="9"/>
  <c r="U85" i="9"/>
  <c r="S88" i="9"/>
  <c r="S90" i="9" s="1"/>
  <c r="S89" i="9"/>
  <c r="K107" i="9"/>
  <c r="AR107" i="9" s="1"/>
  <c r="K111" i="9"/>
  <c r="AR111" i="9" s="1"/>
  <c r="K110" i="9"/>
  <c r="AR110" i="9" s="1"/>
  <c r="K108" i="9"/>
  <c r="AR108" i="9" s="1"/>
  <c r="K113" i="9"/>
  <c r="AR113" i="9" s="1"/>
  <c r="K112" i="9"/>
  <c r="K109" i="9"/>
  <c r="AR109" i="9" s="1"/>
  <c r="K106" i="9"/>
  <c r="I110" i="9"/>
  <c r="AQ110" i="9" s="1"/>
  <c r="G88" i="9"/>
  <c r="G89" i="9"/>
  <c r="I124" i="9"/>
  <c r="AQ124" i="9" s="1"/>
  <c r="I123" i="9"/>
  <c r="AQ123" i="9" s="1"/>
  <c r="I121" i="9"/>
  <c r="AQ121" i="9" s="1"/>
  <c r="I127" i="9"/>
  <c r="I126" i="9"/>
  <c r="AQ126" i="9" s="1"/>
  <c r="I125" i="9"/>
  <c r="AQ125" i="9" s="1"/>
  <c r="I122" i="9"/>
  <c r="AQ122" i="9" s="1"/>
  <c r="M96" i="9"/>
  <c r="AS96" i="9" s="1"/>
  <c r="AF91" i="9"/>
  <c r="M92" i="9"/>
  <c r="M97" i="9"/>
  <c r="AS97" i="9" s="1"/>
  <c r="M95" i="9"/>
  <c r="AS95" i="9" s="1"/>
  <c r="M93" i="9"/>
  <c r="AS93" i="9" s="1"/>
  <c r="M94" i="9"/>
  <c r="AS94" i="9" s="1"/>
  <c r="E84" i="9"/>
  <c r="E81" i="9"/>
  <c r="AB78" i="9"/>
  <c r="AO78" i="9" s="1"/>
  <c r="E82" i="9"/>
  <c r="E80" i="9"/>
  <c r="E83" i="9"/>
  <c r="E79" i="9"/>
  <c r="B60" i="9"/>
  <c r="B61" i="9" s="1"/>
  <c r="G84" i="9"/>
  <c r="G81" i="9"/>
  <c r="AC78" i="9"/>
  <c r="AP78" i="9" s="1"/>
  <c r="G80" i="9"/>
  <c r="G82" i="9"/>
  <c r="G79" i="9"/>
  <c r="G83" i="9"/>
  <c r="AD134" i="9"/>
  <c r="E198" i="1" s="1"/>
  <c r="AD73" i="9"/>
  <c r="I77" i="9"/>
  <c r="Q58" i="9"/>
  <c r="K85" i="9"/>
  <c r="W83" i="9"/>
  <c r="W80" i="9"/>
  <c r="W79" i="9"/>
  <c r="W82" i="9"/>
  <c r="AK78" i="9"/>
  <c r="AX78" i="9" s="1"/>
  <c r="W84" i="9"/>
  <c r="W81" i="9"/>
  <c r="M58" i="9"/>
  <c r="AW82" i="9"/>
  <c r="AW79" i="9"/>
  <c r="AW83" i="9"/>
  <c r="AW84" i="9"/>
  <c r="AW80" i="9"/>
  <c r="AW81" i="9"/>
  <c r="U119" i="9"/>
  <c r="AJ73" i="9"/>
  <c r="U77" i="9"/>
  <c r="AJ134" i="9"/>
  <c r="K198" i="1" s="1"/>
  <c r="AG91" i="9"/>
  <c r="O92" i="9"/>
  <c r="O97" i="9"/>
  <c r="AT97" i="9" s="1"/>
  <c r="O95" i="9"/>
  <c r="AT95" i="9" s="1"/>
  <c r="O96" i="9"/>
  <c r="AT96" i="9" s="1"/>
  <c r="O94" i="9"/>
  <c r="AT94" i="9" s="1"/>
  <c r="O93" i="9"/>
  <c r="AT93" i="9" s="1"/>
  <c r="W61" i="9"/>
  <c r="S121" i="9"/>
  <c r="AV121" i="9" s="1"/>
  <c r="S122" i="9"/>
  <c r="AV122" i="9" s="1"/>
  <c r="S126" i="9"/>
  <c r="AV126" i="9" s="1"/>
  <c r="S123" i="9"/>
  <c r="AV123" i="9" s="1"/>
  <c r="S125" i="9"/>
  <c r="AV125" i="9" s="1"/>
  <c r="S124" i="9"/>
  <c r="AV124" i="9" s="1"/>
  <c r="S127" i="9"/>
  <c r="O119" i="9"/>
  <c r="S60" i="9"/>
  <c r="Q124" i="9"/>
  <c r="AU124" i="9" s="1"/>
  <c r="Q127" i="9"/>
  <c r="Q122" i="9"/>
  <c r="AU122" i="9" s="1"/>
  <c r="Q121" i="9"/>
  <c r="AU121" i="9" s="1"/>
  <c r="Q123" i="9"/>
  <c r="AU123" i="9" s="1"/>
  <c r="Q125" i="9"/>
  <c r="AU125" i="9" s="1"/>
  <c r="Q126" i="9"/>
  <c r="AU126" i="9" s="1"/>
  <c r="I84" i="9"/>
  <c r="I81" i="9"/>
  <c r="AD78" i="9"/>
  <c r="AQ78" i="9" s="1"/>
  <c r="I82" i="9"/>
  <c r="I79" i="9"/>
  <c r="I80" i="9"/>
  <c r="I83" i="9"/>
  <c r="I119" i="9"/>
  <c r="O107" i="9"/>
  <c r="AT107" i="9" s="1"/>
  <c r="O113" i="9"/>
  <c r="AT113" i="9" s="1"/>
  <c r="O110" i="9"/>
  <c r="AT110" i="9" s="1"/>
  <c r="O111" i="9"/>
  <c r="AT111" i="9" s="1"/>
  <c r="O106" i="9"/>
  <c r="O135" i="9" s="1"/>
  <c r="AG135" i="9" s="1"/>
  <c r="H199" i="1" s="1"/>
  <c r="O108" i="9"/>
  <c r="AT108" i="9" s="1"/>
  <c r="O112" i="9"/>
  <c r="O109" i="9"/>
  <c r="AT109" i="9" s="1"/>
  <c r="AC134" i="9"/>
  <c r="D198" i="1" s="1"/>
  <c r="AC73" i="9"/>
  <c r="G77" i="9"/>
  <c r="G96" i="9"/>
  <c r="AP96" i="9" s="1"/>
  <c r="G94" i="9"/>
  <c r="AP94" i="9" s="1"/>
  <c r="AC91" i="9"/>
  <c r="G93" i="9"/>
  <c r="AP93" i="9" s="1"/>
  <c r="G97" i="9"/>
  <c r="AP97" i="9" s="1"/>
  <c r="G95" i="9"/>
  <c r="AP95" i="9" s="1"/>
  <c r="G92" i="9"/>
  <c r="M85" i="9"/>
  <c r="K94" i="9"/>
  <c r="AR94" i="9" s="1"/>
  <c r="AE91" i="9"/>
  <c r="K92" i="9"/>
  <c r="K97" i="9"/>
  <c r="AR97" i="9" s="1"/>
  <c r="K95" i="9"/>
  <c r="AR95" i="9" s="1"/>
  <c r="K93" i="9"/>
  <c r="AR93" i="9" s="1"/>
  <c r="K96" i="9"/>
  <c r="AR96" i="9" s="1"/>
  <c r="K126" i="9"/>
  <c r="AR126" i="9" s="1"/>
  <c r="K123" i="9"/>
  <c r="AR123" i="9" s="1"/>
  <c r="K121" i="9"/>
  <c r="AR121" i="9" s="1"/>
  <c r="K124" i="9"/>
  <c r="AR124" i="9" s="1"/>
  <c r="K125" i="9"/>
  <c r="AR125" i="9" s="1"/>
  <c r="K122" i="9"/>
  <c r="AR122" i="9" s="1"/>
  <c r="K127" i="9"/>
  <c r="I89" i="9"/>
  <c r="I88" i="9"/>
  <c r="M123" i="9"/>
  <c r="AS123" i="9" s="1"/>
  <c r="M124" i="9"/>
  <c r="AS124" i="9" s="1"/>
  <c r="M125" i="9"/>
  <c r="AS125" i="9" s="1"/>
  <c r="M122" i="9"/>
  <c r="AS122" i="9" s="1"/>
  <c r="M126" i="9"/>
  <c r="AS126" i="9" s="1"/>
  <c r="M127" i="9"/>
  <c r="M121" i="9"/>
  <c r="AS121" i="9" s="1"/>
  <c r="W88" i="9"/>
  <c r="W89" i="9"/>
  <c r="X58" i="9"/>
  <c r="Q119" i="9"/>
  <c r="AR84" i="9"/>
  <c r="AR81" i="9"/>
  <c r="AR82" i="9"/>
  <c r="AR83" i="9"/>
  <c r="AR79" i="9"/>
  <c r="AR80" i="9"/>
  <c r="I61" i="9"/>
  <c r="U88" i="9"/>
  <c r="U89" i="9"/>
  <c r="AK134" i="9"/>
  <c r="L198" i="1" s="1"/>
  <c r="AK73" i="9"/>
  <c r="W77" i="9"/>
  <c r="S103" i="9"/>
  <c r="AB74" i="9"/>
  <c r="AS84" i="9"/>
  <c r="AS81" i="9"/>
  <c r="AS79" i="9"/>
  <c r="AS83" i="9"/>
  <c r="AS82" i="9"/>
  <c r="AS80" i="9"/>
  <c r="Q60" i="9"/>
  <c r="X60" i="9" s="1"/>
  <c r="E106" i="9"/>
  <c r="E113" i="9"/>
  <c r="AO113" i="9" s="1"/>
  <c r="E110" i="9"/>
  <c r="AO110" i="9" s="1"/>
  <c r="E107" i="9"/>
  <c r="AO107" i="9" s="1"/>
  <c r="E112" i="9"/>
  <c r="E111" i="9"/>
  <c r="AO111" i="9" s="1"/>
  <c r="E108" i="9"/>
  <c r="AO108" i="9" s="1"/>
  <c r="E109" i="9"/>
  <c r="AO109" i="9" s="1"/>
  <c r="AD103" i="9"/>
  <c r="G112" i="9"/>
  <c r="G110" i="9"/>
  <c r="AP110" i="9" s="1"/>
  <c r="G107" i="9"/>
  <c r="AP107" i="9" s="1"/>
  <c r="G111" i="9"/>
  <c r="AP111" i="9" s="1"/>
  <c r="G108" i="9"/>
  <c r="AP108" i="9" s="1"/>
  <c r="G113" i="9"/>
  <c r="G109" i="9"/>
  <c r="AP109" i="9" s="1"/>
  <c r="G106" i="9"/>
  <c r="W106" i="9"/>
  <c r="W108" i="9"/>
  <c r="W113" i="9"/>
  <c r="W110" i="9"/>
  <c r="W107" i="9"/>
  <c r="W111" i="9"/>
  <c r="W112" i="9"/>
  <c r="W109" i="9"/>
  <c r="K119" i="9"/>
  <c r="M119" i="9"/>
  <c r="G123" i="9"/>
  <c r="AP123" i="9" s="1"/>
  <c r="G124" i="9"/>
  <c r="AP124" i="9" s="1"/>
  <c r="G121" i="9"/>
  <c r="AP121" i="9" s="1"/>
  <c r="G125" i="9"/>
  <c r="AP125" i="9" s="1"/>
  <c r="G127" i="9"/>
  <c r="G126" i="9"/>
  <c r="AP126" i="9" s="1"/>
  <c r="G122" i="9"/>
  <c r="AP122" i="9" s="1"/>
  <c r="X57" i="9"/>
  <c r="W135" i="9" l="1"/>
  <c r="AK135" i="9" s="1"/>
  <c r="L199" i="1" s="1"/>
  <c r="I90" i="9"/>
  <c r="AL75" i="9"/>
  <c r="I113" i="9"/>
  <c r="AQ113" i="9" s="1"/>
  <c r="AS127" i="9"/>
  <c r="I109" i="9"/>
  <c r="AQ109" i="9" s="1"/>
  <c r="I112" i="9"/>
  <c r="I106" i="9"/>
  <c r="I135" i="9" s="1"/>
  <c r="AD135" i="9" s="1"/>
  <c r="E199" i="1" s="1"/>
  <c r="U90" i="9"/>
  <c r="I107" i="9"/>
  <c r="AQ107" i="9" s="1"/>
  <c r="AL74" i="9"/>
  <c r="I108" i="9"/>
  <c r="AQ108" i="9" s="1"/>
  <c r="AY108" i="9" s="1"/>
  <c r="AT85" i="9"/>
  <c r="AL78" i="9"/>
  <c r="X61" i="9"/>
  <c r="AO97" i="9"/>
  <c r="AD113" i="9"/>
  <c r="AP113" i="9"/>
  <c r="W97" i="9"/>
  <c r="AX97" i="9" s="1"/>
  <c r="W95" i="9"/>
  <c r="AX95" i="9" s="1"/>
  <c r="W93" i="9"/>
  <c r="AX93" i="9" s="1"/>
  <c r="W92" i="9"/>
  <c r="AK91" i="9"/>
  <c r="W96" i="9"/>
  <c r="AX96" i="9" s="1"/>
  <c r="W94" i="9"/>
  <c r="AX94" i="9" s="1"/>
  <c r="W85" i="9"/>
  <c r="E85" i="9"/>
  <c r="AQ127" i="9"/>
  <c r="AR106" i="9"/>
  <c r="K114" i="9"/>
  <c r="K131" i="9" s="1"/>
  <c r="AE131" i="9" s="1"/>
  <c r="F195" i="1" s="1"/>
  <c r="Q114" i="9"/>
  <c r="Q131" i="9" s="1"/>
  <c r="AH131" i="9" s="1"/>
  <c r="I195" i="1" s="1"/>
  <c r="AU106" i="9"/>
  <c r="K135" i="9"/>
  <c r="AE135" i="9" s="1"/>
  <c r="F199" i="1" s="1"/>
  <c r="X124" i="9"/>
  <c r="AX124" i="9"/>
  <c r="AY124" i="9" s="1"/>
  <c r="AT127" i="9"/>
  <c r="I96" i="9"/>
  <c r="AQ96" i="9" s="1"/>
  <c r="I94" i="9"/>
  <c r="AQ94" i="9" s="1"/>
  <c r="AD91" i="9"/>
  <c r="I92" i="9"/>
  <c r="I97" i="9"/>
  <c r="AQ97" i="9" s="1"/>
  <c r="I95" i="9"/>
  <c r="AQ95" i="9" s="1"/>
  <c r="I93" i="9"/>
  <c r="AQ93" i="9" s="1"/>
  <c r="X121" i="9"/>
  <c r="AX121" i="9"/>
  <c r="AX123" i="9"/>
  <c r="X123" i="9"/>
  <c r="AR85" i="9"/>
  <c r="AO93" i="9"/>
  <c r="X125" i="9"/>
  <c r="AX125" i="9"/>
  <c r="AY125" i="9" s="1"/>
  <c r="X110" i="9"/>
  <c r="AX110" i="9"/>
  <c r="S108" i="9"/>
  <c r="AV108" i="9" s="1"/>
  <c r="S110" i="9"/>
  <c r="AV110" i="9" s="1"/>
  <c r="AY110" i="9" s="1"/>
  <c r="S112" i="9"/>
  <c r="X112" i="9" s="1"/>
  <c r="S109" i="9"/>
  <c r="AV109" i="9" s="1"/>
  <c r="S111" i="9"/>
  <c r="AV111" i="9" s="1"/>
  <c r="S107" i="9"/>
  <c r="AV107" i="9" s="1"/>
  <c r="S106" i="9"/>
  <c r="X106" i="9" s="1"/>
  <c r="S113" i="9"/>
  <c r="AV113" i="9" s="1"/>
  <c r="O136" i="9"/>
  <c r="AG136" i="9" s="1"/>
  <c r="H200" i="1" s="1"/>
  <c r="O98" i="9"/>
  <c r="AT92" i="9"/>
  <c r="AQ112" i="9"/>
  <c r="AO96" i="9"/>
  <c r="K144" i="9"/>
  <c r="AR112" i="9"/>
  <c r="W144" i="9"/>
  <c r="AX112" i="9"/>
  <c r="Q82" i="9"/>
  <c r="Q79" i="9"/>
  <c r="Q83" i="9"/>
  <c r="Q80" i="9"/>
  <c r="AH78" i="9"/>
  <c r="AU78" i="9" s="1"/>
  <c r="AY78" i="9" s="1"/>
  <c r="Q81" i="9"/>
  <c r="Q84" i="9"/>
  <c r="K137" i="9"/>
  <c r="E136" i="9"/>
  <c r="E98" i="9"/>
  <c r="AO92" i="9"/>
  <c r="AW85" i="9"/>
  <c r="AW92" i="9"/>
  <c r="U136" i="9"/>
  <c r="AJ136" i="9" s="1"/>
  <c r="K200" i="1" s="1"/>
  <c r="U98" i="9"/>
  <c r="W137" i="9"/>
  <c r="I85" i="9"/>
  <c r="S82" i="9"/>
  <c r="S79" i="9"/>
  <c r="S83" i="9"/>
  <c r="S80" i="9"/>
  <c r="S81" i="9"/>
  <c r="AI78" i="9"/>
  <c r="AV78" i="9" s="1"/>
  <c r="S84" i="9"/>
  <c r="M89" i="9"/>
  <c r="M88" i="9"/>
  <c r="G135" i="9"/>
  <c r="AC135" i="9" s="1"/>
  <c r="D199" i="1" s="1"/>
  <c r="AQ106" i="9"/>
  <c r="M144" i="9"/>
  <c r="AS112" i="9"/>
  <c r="AO95" i="9"/>
  <c r="E135" i="9"/>
  <c r="AX107" i="9"/>
  <c r="AX108" i="9"/>
  <c r="S61" i="9"/>
  <c r="Q88" i="9"/>
  <c r="Q89" i="9"/>
  <c r="AP84" i="9"/>
  <c r="AP82" i="9"/>
  <c r="AP79" i="9"/>
  <c r="AP83" i="9"/>
  <c r="AP80" i="9"/>
  <c r="AP81" i="9"/>
  <c r="M77" i="9"/>
  <c r="AF134" i="9"/>
  <c r="G198" i="1" s="1"/>
  <c r="AF73" i="9"/>
  <c r="X73" i="9"/>
  <c r="Q77" i="9"/>
  <c r="AH73" i="9"/>
  <c r="AH134" i="9"/>
  <c r="I198" i="1" s="1"/>
  <c r="AO106" i="9"/>
  <c r="E114" i="9"/>
  <c r="E131" i="9" s="1"/>
  <c r="AU127" i="9"/>
  <c r="AU112" i="9"/>
  <c r="U144" i="9"/>
  <c r="AW112" i="9"/>
  <c r="AO83" i="9"/>
  <c r="AO80" i="9"/>
  <c r="AO82" i="9"/>
  <c r="AO79" i="9"/>
  <c r="AO81" i="9"/>
  <c r="AO84" i="9"/>
  <c r="Q61" i="9"/>
  <c r="G85" i="9"/>
  <c r="G90" i="9"/>
  <c r="G137" i="9" s="1"/>
  <c r="AS106" i="9"/>
  <c r="M114" i="9"/>
  <c r="M131" i="9" s="1"/>
  <c r="AF131" i="9" s="1"/>
  <c r="G195" i="1" s="1"/>
  <c r="AP127" i="9"/>
  <c r="G136" i="9"/>
  <c r="AC136" i="9" s="1"/>
  <c r="D200" i="1" s="1"/>
  <c r="G98" i="9"/>
  <c r="AP92" i="9"/>
  <c r="O144" i="9"/>
  <c r="AT112" i="9"/>
  <c r="AQ84" i="9"/>
  <c r="AQ81" i="9"/>
  <c r="AQ79" i="9"/>
  <c r="AQ83" i="9"/>
  <c r="AQ80" i="9"/>
  <c r="AQ82" i="9"/>
  <c r="U137" i="9"/>
  <c r="AX109" i="9"/>
  <c r="AY109" i="9" s="1"/>
  <c r="AR127" i="9"/>
  <c r="AO94" i="9"/>
  <c r="K136" i="9"/>
  <c r="AE136" i="9" s="1"/>
  <c r="F200" i="1" s="1"/>
  <c r="K98" i="9"/>
  <c r="AR92" i="9"/>
  <c r="AX81" i="9"/>
  <c r="AX83" i="9"/>
  <c r="AX82" i="9"/>
  <c r="AX80" i="9"/>
  <c r="AX79" i="9"/>
  <c r="AX84" i="9"/>
  <c r="U135" i="9"/>
  <c r="AJ135" i="9" s="1"/>
  <c r="K199" i="1" s="1"/>
  <c r="E137" i="9"/>
  <c r="U114" i="9"/>
  <c r="U131" i="9" s="1"/>
  <c r="AJ131" i="9" s="1"/>
  <c r="K195" i="1" s="1"/>
  <c r="AW106" i="9"/>
  <c r="AW114" i="9" s="1"/>
  <c r="AW127" i="9"/>
  <c r="X122" i="9"/>
  <c r="AX122" i="9"/>
  <c r="AY122" i="9" s="1"/>
  <c r="AX111" i="9"/>
  <c r="AY111" i="9" s="1"/>
  <c r="X111" i="9"/>
  <c r="AX126" i="9"/>
  <c r="AY126" i="9" s="1"/>
  <c r="X126" i="9"/>
  <c r="G144" i="9"/>
  <c r="AD112" i="9"/>
  <c r="AP112" i="9"/>
  <c r="AX113" i="9"/>
  <c r="AX106" i="9"/>
  <c r="W114" i="9"/>
  <c r="W131" i="9" s="1"/>
  <c r="AK131" i="9" s="1"/>
  <c r="L195" i="1" s="1"/>
  <c r="G114" i="9"/>
  <c r="G131" i="9" s="1"/>
  <c r="AC131" i="9" s="1"/>
  <c r="D195" i="1" s="1"/>
  <c r="AP106" i="9"/>
  <c r="AY123" i="9"/>
  <c r="AO112" i="9"/>
  <c r="E144" i="9"/>
  <c r="AS85" i="9"/>
  <c r="W90" i="9"/>
  <c r="O114" i="9"/>
  <c r="O131" i="9" s="1"/>
  <c r="AG131" i="9" s="1"/>
  <c r="H195" i="1" s="1"/>
  <c r="AT106" i="9"/>
  <c r="AV127" i="9"/>
  <c r="M136" i="9"/>
  <c r="AF136" i="9" s="1"/>
  <c r="G200" i="1" s="1"/>
  <c r="M98" i="9"/>
  <c r="AS92" i="9"/>
  <c r="AG73" i="9"/>
  <c r="O77" i="9"/>
  <c r="AG134" i="9"/>
  <c r="H198" i="1" s="1"/>
  <c r="E134" i="9"/>
  <c r="O90" i="9"/>
  <c r="AQ114" i="9" l="1"/>
  <c r="I114" i="9"/>
  <c r="I131" i="9" s="1"/>
  <c r="AD131" i="9" s="1"/>
  <c r="E195" i="1" s="1"/>
  <c r="AY113" i="9"/>
  <c r="X109" i="9"/>
  <c r="M90" i="9"/>
  <c r="AL73" i="9"/>
  <c r="AY107" i="9"/>
  <c r="I137" i="9"/>
  <c r="AS114" i="9"/>
  <c r="X108" i="9"/>
  <c r="AC137" i="9"/>
  <c r="D201" i="1" s="1"/>
  <c r="AF144" i="9"/>
  <c r="G208" i="1" s="1"/>
  <c r="M145" i="9"/>
  <c r="AB136" i="9"/>
  <c r="C200" i="1" s="1"/>
  <c r="AX127" i="9"/>
  <c r="AG144" i="9"/>
  <c r="H208" i="1" s="1"/>
  <c r="O145" i="9"/>
  <c r="AK144" i="9"/>
  <c r="L208" i="1" s="1"/>
  <c r="W145" i="9"/>
  <c r="AK145" i="9" s="1"/>
  <c r="L209" i="1" s="1"/>
  <c r="AR98" i="9"/>
  <c r="X113" i="9"/>
  <c r="AJ144" i="9"/>
  <c r="K208" i="1" s="1"/>
  <c r="U145" i="9"/>
  <c r="AE137" i="9"/>
  <c r="F201" i="1" s="1"/>
  <c r="AT98" i="9"/>
  <c r="X127" i="9"/>
  <c r="AH91" i="9"/>
  <c r="Q92" i="9"/>
  <c r="Q97" i="9"/>
  <c r="Q95" i="9"/>
  <c r="Q93" i="9"/>
  <c r="AU93" i="9" s="1"/>
  <c r="Q96" i="9"/>
  <c r="Q94" i="9"/>
  <c r="AE144" i="9"/>
  <c r="F208" i="1" s="1"/>
  <c r="K145" i="9"/>
  <c r="AB131" i="9"/>
  <c r="C195" i="1" s="1"/>
  <c r="Q135" i="9"/>
  <c r="AH135" i="9" s="1"/>
  <c r="I199" i="1" s="1"/>
  <c r="AU114" i="9"/>
  <c r="AB137" i="9"/>
  <c r="C201" i="1" s="1"/>
  <c r="AK137" i="9"/>
  <c r="L201" i="1" s="1"/>
  <c r="S92" i="9"/>
  <c r="S97" i="9"/>
  <c r="AV97" i="9" s="1"/>
  <c r="S95" i="9"/>
  <c r="AV95" i="9" s="1"/>
  <c r="S93" i="9"/>
  <c r="S96" i="9"/>
  <c r="AV96" i="9" s="1"/>
  <c r="AI91" i="9"/>
  <c r="S94" i="9"/>
  <c r="AV94" i="9" s="1"/>
  <c r="AD137" i="9"/>
  <c r="E201" i="1" s="1"/>
  <c r="AJ132" i="9"/>
  <c r="K196" i="1" s="1"/>
  <c r="AW98" i="9"/>
  <c r="AY121" i="9"/>
  <c r="AY127" i="9" s="1"/>
  <c r="AO114" i="9"/>
  <c r="AV82" i="9"/>
  <c r="AV79" i="9"/>
  <c r="AV83" i="9"/>
  <c r="AV80" i="9"/>
  <c r="AV81" i="9"/>
  <c r="AV84" i="9"/>
  <c r="AX92" i="9"/>
  <c r="W136" i="9"/>
  <c r="AK136" i="9" s="1"/>
  <c r="L200" i="1" s="1"/>
  <c r="W98" i="9"/>
  <c r="AF132" i="9"/>
  <c r="G196" i="1" s="1"/>
  <c r="AS98" i="9"/>
  <c r="AB135" i="9"/>
  <c r="C199" i="1" s="1"/>
  <c r="AB134" i="9"/>
  <c r="C198" i="1" s="1"/>
  <c r="O137" i="9"/>
  <c r="AO85" i="9"/>
  <c r="Q85" i="9"/>
  <c r="AV112" i="9"/>
  <c r="AY112" i="9" s="1"/>
  <c r="Q90" i="9"/>
  <c r="Q137" i="9" s="1"/>
  <c r="AP98" i="9"/>
  <c r="AU82" i="9"/>
  <c r="AU79" i="9"/>
  <c r="AU80" i="9"/>
  <c r="AY80" i="9" s="1"/>
  <c r="AU81" i="9"/>
  <c r="AY81" i="9" s="1"/>
  <c r="AU83" i="9"/>
  <c r="AU84" i="9"/>
  <c r="AY84" i="9" s="1"/>
  <c r="AP114" i="9"/>
  <c r="AT114" i="9"/>
  <c r="AX114" i="9"/>
  <c r="AX85" i="9"/>
  <c r="S135" i="9"/>
  <c r="AI135" i="9" s="1"/>
  <c r="J199" i="1" s="1"/>
  <c r="I144" i="9"/>
  <c r="I136" i="9"/>
  <c r="AD136" i="9" s="1"/>
  <c r="E200" i="1" s="1"/>
  <c r="I98" i="9"/>
  <c r="AQ92" i="9"/>
  <c r="AR114" i="9"/>
  <c r="AB144" i="9"/>
  <c r="C208" i="1" s="1"/>
  <c r="E145" i="9"/>
  <c r="AC144" i="9"/>
  <c r="D208" i="1" s="1"/>
  <c r="G145" i="9"/>
  <c r="M137" i="9"/>
  <c r="AQ85" i="9"/>
  <c r="AP85" i="9"/>
  <c r="X107" i="9"/>
  <c r="Y107" i="9" s="1"/>
  <c r="AJ137" i="9"/>
  <c r="K201" i="1" s="1"/>
  <c r="S114" i="9"/>
  <c r="S131" i="9" s="1"/>
  <c r="AV106" i="9"/>
  <c r="AV114" i="9" s="1"/>
  <c r="S85" i="9"/>
  <c r="AB132" i="9"/>
  <c r="C196" i="1" s="1"/>
  <c r="AO98" i="9"/>
  <c r="AY83" i="9" l="1"/>
  <c r="Z107" i="9"/>
  <c r="AV85" i="9"/>
  <c r="AY82" i="9"/>
  <c r="AL91" i="9"/>
  <c r="S144" i="9"/>
  <c r="M146" i="9"/>
  <c r="AF146" i="9" s="1"/>
  <c r="G210" i="1" s="1"/>
  <c r="AF145" i="9"/>
  <c r="G209" i="1" s="1"/>
  <c r="AQ98" i="9"/>
  <c r="AI131" i="9"/>
  <c r="J195" i="1" s="1"/>
  <c r="AY79" i="9"/>
  <c r="AV93" i="9"/>
  <c r="AY93" i="9" s="1"/>
  <c r="S137" i="9"/>
  <c r="X137" i="9" s="1"/>
  <c r="AF137" i="9"/>
  <c r="G201" i="1" s="1"/>
  <c r="AG137" i="9"/>
  <c r="H201" i="1" s="1"/>
  <c r="AU96" i="9"/>
  <c r="AY96" i="9" s="1"/>
  <c r="Q144" i="9"/>
  <c r="AG132" i="9"/>
  <c r="H196" i="1" s="1"/>
  <c r="AL134" i="9"/>
  <c r="M198" i="1" s="1"/>
  <c r="S136" i="9"/>
  <c r="AI136" i="9" s="1"/>
  <c r="J200" i="1" s="1"/>
  <c r="AV92" i="9"/>
  <c r="S98" i="9"/>
  <c r="X144" i="9"/>
  <c r="AD144" i="9"/>
  <c r="E208" i="1" s="1"/>
  <c r="I145" i="9"/>
  <c r="AE132" i="9"/>
  <c r="F196" i="1" s="1"/>
  <c r="AU95" i="9"/>
  <c r="AY95" i="9" s="1"/>
  <c r="O146" i="9"/>
  <c r="AG146" i="9" s="1"/>
  <c r="H210" i="1" s="1"/>
  <c r="AG145" i="9"/>
  <c r="H209" i="1" s="1"/>
  <c r="X114" i="9"/>
  <c r="AY106" i="9"/>
  <c r="AY114" i="9" s="1"/>
  <c r="AU85" i="9"/>
  <c r="AY85" i="9" s="1"/>
  <c r="AB145" i="9"/>
  <c r="C209" i="1" s="1"/>
  <c r="E146" i="9"/>
  <c r="AB146" i="9" s="1"/>
  <c r="C210" i="1" s="1"/>
  <c r="AC132" i="9"/>
  <c r="D196" i="1" s="1"/>
  <c r="X135" i="9"/>
  <c r="AL135" i="9" s="1"/>
  <c r="M199" i="1" s="1"/>
  <c r="AU97" i="9"/>
  <c r="AY97" i="9" s="1"/>
  <c r="U146" i="9"/>
  <c r="AJ145" i="9"/>
  <c r="K209" i="1" s="1"/>
  <c r="AX98" i="9"/>
  <c r="AC145" i="9"/>
  <c r="D209" i="1" s="1"/>
  <c r="G146" i="9"/>
  <c r="AC146" i="9" s="1"/>
  <c r="D210" i="1" s="1"/>
  <c r="Q98" i="9"/>
  <c r="AL132" i="9" s="1"/>
  <c r="M196" i="1" s="1"/>
  <c r="Q136" i="9"/>
  <c r="AH136" i="9" s="1"/>
  <c r="I200" i="1" s="1"/>
  <c r="AU92" i="9"/>
  <c r="AY92" i="9" s="1"/>
  <c r="K146" i="9"/>
  <c r="AE146" i="9" s="1"/>
  <c r="F210" i="1" s="1"/>
  <c r="AE145" i="9"/>
  <c r="F209" i="1" s="1"/>
  <c r="AH137" i="9"/>
  <c r="I201" i="1" s="1"/>
  <c r="AU94" i="9"/>
  <c r="AY94" i="9" s="1"/>
  <c r="Z137" i="9" l="1"/>
  <c r="AL137" i="9"/>
  <c r="M201" i="1" s="1"/>
  <c r="AU98" i="9"/>
  <c r="AY98" i="9" s="1"/>
  <c r="I146" i="9"/>
  <c r="AD146" i="9" s="1"/>
  <c r="E210" i="1" s="1"/>
  <c r="AD145" i="9"/>
  <c r="E209" i="1" s="1"/>
  <c r="AK132" i="9"/>
  <c r="L196" i="1" s="1"/>
  <c r="AV98" i="9"/>
  <c r="X136" i="9"/>
  <c r="AL136" i="9" s="1"/>
  <c r="M200" i="1" s="1"/>
  <c r="AN135" i="9"/>
  <c r="O199" i="1" s="1"/>
  <c r="AM135" i="9"/>
  <c r="N199" i="1" s="1"/>
  <c r="AI144" i="9"/>
  <c r="J208" i="1" s="1"/>
  <c r="S145" i="9"/>
  <c r="AL144" i="9"/>
  <c r="M208" i="1" s="1"/>
  <c r="X145" i="9"/>
  <c r="AH144" i="9"/>
  <c r="I208" i="1" s="1"/>
  <c r="Q145" i="9"/>
  <c r="X131" i="9"/>
  <c r="Y114" i="9"/>
  <c r="AI137" i="9"/>
  <c r="J201" i="1" s="1"/>
  <c r="Y135" i="9"/>
  <c r="AD132" i="9"/>
  <c r="E196" i="1" s="1"/>
  <c r="AL131" i="9" l="1"/>
  <c r="M195" i="1" s="1"/>
  <c r="S146" i="9"/>
  <c r="AI146" i="9" s="1"/>
  <c r="J210" i="1" s="1"/>
  <c r="AI145" i="9"/>
  <c r="J209" i="1" s="1"/>
  <c r="AH132" i="9"/>
  <c r="I196" i="1" s="1"/>
  <c r="Q146" i="9"/>
  <c r="AH146" i="9" s="1"/>
  <c r="I210" i="1" s="1"/>
  <c r="AH145" i="9"/>
  <c r="I209" i="1" s="1"/>
  <c r="X146" i="9"/>
  <c r="AL146" i="9" s="1"/>
  <c r="M210" i="1" s="1"/>
  <c r="AL145" i="9"/>
  <c r="M209" i="1" s="1"/>
  <c r="AI132" i="9"/>
  <c r="J196" i="1" s="1"/>
  <c r="AN145" i="9" l="1"/>
  <c r="AM145" i="9"/>
  <c r="AM147" i="9" l="1"/>
  <c r="N209" i="1"/>
  <c r="AN147" i="9"/>
  <c r="O211" i="1" s="1"/>
  <c r="O209" i="1"/>
  <c r="AE152" i="8"/>
  <c r="AK146" i="8"/>
  <c r="AJ146" i="8"/>
  <c r="AE146" i="8"/>
  <c r="AE142" i="8"/>
  <c r="AE141" i="8"/>
  <c r="X140" i="8"/>
  <c r="K140" i="8"/>
  <c r="AE140" i="8" s="1"/>
  <c r="AE139" i="8"/>
  <c r="V127" i="8"/>
  <c r="T127" i="8"/>
  <c r="R127" i="8"/>
  <c r="P127" i="8"/>
  <c r="N127" i="8"/>
  <c r="L127" i="8"/>
  <c r="J127" i="8"/>
  <c r="H127" i="8"/>
  <c r="F127" i="8"/>
  <c r="D127" i="8"/>
  <c r="V119" i="8"/>
  <c r="T119" i="8"/>
  <c r="R119" i="8"/>
  <c r="P119" i="8"/>
  <c r="N119" i="8"/>
  <c r="L119" i="8"/>
  <c r="J119" i="8"/>
  <c r="H119" i="8"/>
  <c r="F119" i="8"/>
  <c r="D119" i="8"/>
  <c r="V114" i="8"/>
  <c r="T114" i="8"/>
  <c r="R114" i="8"/>
  <c r="P114" i="8"/>
  <c r="N114" i="8"/>
  <c r="L114" i="8"/>
  <c r="J114" i="8"/>
  <c r="H114" i="8"/>
  <c r="F114" i="8"/>
  <c r="D114" i="8"/>
  <c r="V103" i="8"/>
  <c r="T103" i="8"/>
  <c r="R103" i="8"/>
  <c r="P103" i="8"/>
  <c r="N103" i="8"/>
  <c r="L103" i="8"/>
  <c r="J103" i="8"/>
  <c r="H103" i="8"/>
  <c r="F103" i="8"/>
  <c r="D103" i="8"/>
  <c r="AJ98" i="8"/>
  <c r="AI98" i="8"/>
  <c r="AF98" i="8"/>
  <c r="AE98" i="8"/>
  <c r="AC98" i="8"/>
  <c r="V98" i="8"/>
  <c r="AK98" i="8" s="1"/>
  <c r="T98" i="8"/>
  <c r="R98" i="8"/>
  <c r="P98" i="8"/>
  <c r="AH98" i="8" s="1"/>
  <c r="N98" i="8"/>
  <c r="AG98" i="8" s="1"/>
  <c r="L98" i="8"/>
  <c r="J98" i="8"/>
  <c r="H98" i="8"/>
  <c r="F98" i="8"/>
  <c r="D98" i="8"/>
  <c r="AB98" i="8" s="1"/>
  <c r="AK97" i="8"/>
  <c r="AJ97" i="8"/>
  <c r="AI97" i="8"/>
  <c r="AH97" i="8"/>
  <c r="AG97" i="8"/>
  <c r="AF97" i="8"/>
  <c r="AE97" i="8"/>
  <c r="AD97" i="8"/>
  <c r="AC97" i="8"/>
  <c r="AB97" i="8"/>
  <c r="AK96" i="8"/>
  <c r="AJ96" i="8"/>
  <c r="AI96" i="8"/>
  <c r="AH96" i="8"/>
  <c r="AG96" i="8"/>
  <c r="AF96" i="8"/>
  <c r="AE96" i="8"/>
  <c r="AD96" i="8"/>
  <c r="AC96" i="8"/>
  <c r="AB96" i="8"/>
  <c r="AK95" i="8"/>
  <c r="AJ95" i="8"/>
  <c r="AI95" i="8"/>
  <c r="AH95" i="8"/>
  <c r="AG95" i="8"/>
  <c r="AF95" i="8"/>
  <c r="AE95" i="8"/>
  <c r="AD95" i="8"/>
  <c r="AC95" i="8"/>
  <c r="AB95" i="8"/>
  <c r="AK94" i="8"/>
  <c r="AJ94" i="8"/>
  <c r="AI94" i="8"/>
  <c r="AH94" i="8"/>
  <c r="AG94" i="8"/>
  <c r="AF94" i="8"/>
  <c r="AE94" i="8"/>
  <c r="AD94" i="8"/>
  <c r="AC94" i="8"/>
  <c r="AB94" i="8"/>
  <c r="AK93" i="8"/>
  <c r="AJ93" i="8"/>
  <c r="AI93" i="8"/>
  <c r="AH93" i="8"/>
  <c r="AG93" i="8"/>
  <c r="AF93" i="8"/>
  <c r="AE93" i="8"/>
  <c r="AD93" i="8"/>
  <c r="AC93" i="8"/>
  <c r="AB93" i="8"/>
  <c r="AK92" i="8"/>
  <c r="AJ92" i="8"/>
  <c r="AI92" i="8"/>
  <c r="AH92" i="8"/>
  <c r="AG92" i="8"/>
  <c r="AF92" i="8"/>
  <c r="AE92" i="8"/>
  <c r="AD92" i="8"/>
  <c r="AC92" i="8"/>
  <c r="AB92" i="8"/>
  <c r="V90" i="8"/>
  <c r="T90" i="8"/>
  <c r="R90" i="8"/>
  <c r="P90" i="8"/>
  <c r="N90" i="8"/>
  <c r="L90" i="8"/>
  <c r="J90" i="8"/>
  <c r="H90" i="8"/>
  <c r="F90" i="8"/>
  <c r="D90" i="8"/>
  <c r="AU85" i="8"/>
  <c r="V85" i="8"/>
  <c r="T85" i="8"/>
  <c r="R85" i="8"/>
  <c r="P85" i="8"/>
  <c r="N85" i="8"/>
  <c r="L85" i="8"/>
  <c r="J85" i="8"/>
  <c r="H85" i="8"/>
  <c r="F85" i="8"/>
  <c r="D85" i="8"/>
  <c r="AW84" i="8"/>
  <c r="AY84" i="8" s="1"/>
  <c r="AS84" i="8"/>
  <c r="AR84" i="8"/>
  <c r="AQ84" i="8"/>
  <c r="AO84" i="8"/>
  <c r="AK84" i="8"/>
  <c r="AX84" i="8" s="1"/>
  <c r="AJ84" i="8"/>
  <c r="AI84" i="8"/>
  <c r="AV84" i="8" s="1"/>
  <c r="AH84" i="8"/>
  <c r="AU84" i="8" s="1"/>
  <c r="AG84" i="8"/>
  <c r="AT84" i="8" s="1"/>
  <c r="AF84" i="8"/>
  <c r="AE84" i="8"/>
  <c r="AD84" i="8"/>
  <c r="AC84" i="8"/>
  <c r="AP84" i="8" s="1"/>
  <c r="AB84" i="8"/>
  <c r="AW83" i="8"/>
  <c r="AV83" i="8"/>
  <c r="AU83" i="8"/>
  <c r="AT83" i="8"/>
  <c r="AS83" i="8"/>
  <c r="AR83" i="8"/>
  <c r="AR85" i="8" s="1"/>
  <c r="AK83" i="8"/>
  <c r="AX83" i="8" s="1"/>
  <c r="AJ83" i="8"/>
  <c r="AI83" i="8"/>
  <c r="AH83" i="8"/>
  <c r="AG83" i="8"/>
  <c r="AF83" i="8"/>
  <c r="AE83" i="8"/>
  <c r="AE85" i="8" s="1"/>
  <c r="AD83" i="8"/>
  <c r="AQ83" i="8" s="1"/>
  <c r="AC83" i="8"/>
  <c r="AP83" i="8" s="1"/>
  <c r="AB83" i="8"/>
  <c r="AO83" i="8" s="1"/>
  <c r="AS82" i="8"/>
  <c r="AR82" i="8"/>
  <c r="AQ82" i="8"/>
  <c r="AP82" i="8"/>
  <c r="AO82" i="8"/>
  <c r="AK82" i="8"/>
  <c r="AX82" i="8" s="1"/>
  <c r="AJ82" i="8"/>
  <c r="AW82" i="8" s="1"/>
  <c r="AI82" i="8"/>
  <c r="AV82" i="8" s="1"/>
  <c r="AH82" i="8"/>
  <c r="AU82" i="8" s="1"/>
  <c r="AG82" i="8"/>
  <c r="AT82" i="8" s="1"/>
  <c r="AF82" i="8"/>
  <c r="AE82" i="8"/>
  <c r="AD82" i="8"/>
  <c r="AC82" i="8"/>
  <c r="AB82" i="8"/>
  <c r="AX81" i="8"/>
  <c r="AW81" i="8"/>
  <c r="AV81" i="8"/>
  <c r="AU81" i="8"/>
  <c r="AQ81" i="8"/>
  <c r="AK81" i="8"/>
  <c r="AJ81" i="8"/>
  <c r="AI81" i="8"/>
  <c r="AH81" i="8"/>
  <c r="AG81" i="8"/>
  <c r="AT81" i="8" s="1"/>
  <c r="AF81" i="8"/>
  <c r="AS81" i="8" s="1"/>
  <c r="AE81" i="8"/>
  <c r="AR81" i="8" s="1"/>
  <c r="AD81" i="8"/>
  <c r="AC81" i="8"/>
  <c r="AP81" i="8" s="1"/>
  <c r="AB81" i="8"/>
  <c r="AO81" i="8" s="1"/>
  <c r="AV80" i="8"/>
  <c r="AU80" i="8"/>
  <c r="AT80" i="8"/>
  <c r="AS80" i="8"/>
  <c r="AR80" i="8"/>
  <c r="AQ80" i="8"/>
  <c r="AP80" i="8"/>
  <c r="AK80" i="8"/>
  <c r="AX80" i="8" s="1"/>
  <c r="AJ80" i="8"/>
  <c r="AW80" i="8" s="1"/>
  <c r="AI80" i="8"/>
  <c r="AH80" i="8"/>
  <c r="AG80" i="8"/>
  <c r="AF80" i="8"/>
  <c r="AE80" i="8"/>
  <c r="AD80" i="8"/>
  <c r="AC80" i="8"/>
  <c r="AB80" i="8"/>
  <c r="AB85" i="8" s="1"/>
  <c r="AX79" i="8"/>
  <c r="AX85" i="8" s="1"/>
  <c r="AW79" i="8"/>
  <c r="AW85" i="8" s="1"/>
  <c r="AU79" i="8"/>
  <c r="AR79" i="8"/>
  <c r="AQ79" i="8"/>
  <c r="AP79" i="8"/>
  <c r="AO79" i="8"/>
  <c r="AK79" i="8"/>
  <c r="AJ79" i="8"/>
  <c r="AI79" i="8"/>
  <c r="AH79" i="8"/>
  <c r="AH85" i="8" s="1"/>
  <c r="AG79" i="8"/>
  <c r="AF79" i="8"/>
  <c r="AS79" i="8" s="1"/>
  <c r="AE79" i="8"/>
  <c r="AD79" i="8"/>
  <c r="AC79" i="8"/>
  <c r="AB79" i="8"/>
  <c r="AY78" i="8"/>
  <c r="V77" i="8"/>
  <c r="T77" i="8"/>
  <c r="R77" i="8"/>
  <c r="P77" i="8"/>
  <c r="N77" i="8"/>
  <c r="L77" i="8"/>
  <c r="J77" i="8"/>
  <c r="H77" i="8"/>
  <c r="F77" i="8"/>
  <c r="D77" i="8"/>
  <c r="W63" i="8"/>
  <c r="U63" i="8"/>
  <c r="S63" i="8"/>
  <c r="S118" i="8" s="1"/>
  <c r="Q63" i="8"/>
  <c r="Q118" i="8" s="1"/>
  <c r="U62" i="8"/>
  <c r="Q56" i="8"/>
  <c r="Q57" i="8" s="1"/>
  <c r="M56" i="8"/>
  <c r="K56" i="8"/>
  <c r="I56" i="8"/>
  <c r="W52" i="8"/>
  <c r="X52" i="8" s="1"/>
  <c r="U52" i="8"/>
  <c r="S52" i="8"/>
  <c r="Q52" i="8"/>
  <c r="O52" i="8"/>
  <c r="M52" i="8"/>
  <c r="K52" i="8"/>
  <c r="I52" i="8"/>
  <c r="G52" i="8"/>
  <c r="E52" i="8"/>
  <c r="AK51" i="8"/>
  <c r="AJ51" i="8"/>
  <c r="AG51" i="8"/>
  <c r="AF51" i="8"/>
  <c r="AC51" i="8"/>
  <c r="W51" i="8"/>
  <c r="U51" i="8"/>
  <c r="S51" i="8"/>
  <c r="AI51" i="8" s="1"/>
  <c r="Q51" i="8"/>
  <c r="AH51" i="8" s="1"/>
  <c r="O51" i="8"/>
  <c r="M51" i="8"/>
  <c r="K51" i="8"/>
  <c r="AE51" i="8" s="1"/>
  <c r="I51" i="8"/>
  <c r="AD51" i="8" s="1"/>
  <c r="G51" i="8"/>
  <c r="E51" i="8"/>
  <c r="AB51" i="8" s="1"/>
  <c r="AK50" i="8"/>
  <c r="AE50" i="8"/>
  <c r="AD50" i="8"/>
  <c r="W50" i="8"/>
  <c r="U50" i="8"/>
  <c r="AJ50" i="8" s="1"/>
  <c r="S50" i="8"/>
  <c r="AI50" i="8" s="1"/>
  <c r="Q50" i="8"/>
  <c r="AH50" i="8" s="1"/>
  <c r="O50" i="8"/>
  <c r="AG50" i="8" s="1"/>
  <c r="M50" i="8"/>
  <c r="AF50" i="8" s="1"/>
  <c r="K50" i="8"/>
  <c r="I50" i="8"/>
  <c r="G50" i="8"/>
  <c r="AC50" i="8" s="1"/>
  <c r="E50" i="8"/>
  <c r="AB50" i="8" s="1"/>
  <c r="AK49" i="8"/>
  <c r="AJ49" i="8"/>
  <c r="AI49" i="8"/>
  <c r="AH49" i="8"/>
  <c r="AG49" i="8"/>
  <c r="AF49" i="8"/>
  <c r="AC49" i="8"/>
  <c r="AB49" i="8"/>
  <c r="W49" i="8"/>
  <c r="U49" i="8"/>
  <c r="S49" i="8"/>
  <c r="Q49" i="8"/>
  <c r="O49" i="8"/>
  <c r="M49" i="8"/>
  <c r="K49" i="8"/>
  <c r="AE49" i="8" s="1"/>
  <c r="I49" i="8"/>
  <c r="AD49" i="8" s="1"/>
  <c r="G49" i="8"/>
  <c r="E49" i="8"/>
  <c r="AJ48" i="8"/>
  <c r="AI48" i="8"/>
  <c r="AD48" i="8"/>
  <c r="W48" i="8"/>
  <c r="U48" i="8"/>
  <c r="S48" i="8"/>
  <c r="Q48" i="8"/>
  <c r="AH48" i="8" s="1"/>
  <c r="O48" i="8"/>
  <c r="AG48" i="8" s="1"/>
  <c r="M48" i="8"/>
  <c r="AF48" i="8" s="1"/>
  <c r="K48" i="8"/>
  <c r="AE48" i="8" s="1"/>
  <c r="I48" i="8"/>
  <c r="G48" i="8"/>
  <c r="AC48" i="8" s="1"/>
  <c r="E48" i="8"/>
  <c r="AB48" i="8" s="1"/>
  <c r="AK47" i="8"/>
  <c r="AJ47" i="8"/>
  <c r="AI47" i="8"/>
  <c r="AH47" i="8"/>
  <c r="AG47" i="8"/>
  <c r="AF47" i="8"/>
  <c r="W47" i="8"/>
  <c r="U47" i="8"/>
  <c r="S47" i="8"/>
  <c r="Q47" i="8"/>
  <c r="O47" i="8"/>
  <c r="M47" i="8"/>
  <c r="K47" i="8"/>
  <c r="K57" i="8" s="1"/>
  <c r="I47" i="8"/>
  <c r="G47" i="8"/>
  <c r="E47" i="8"/>
  <c r="W46" i="8"/>
  <c r="AK46" i="8" s="1"/>
  <c r="U46" i="8"/>
  <c r="AJ46" i="8" s="1"/>
  <c r="S46" i="8"/>
  <c r="AI46" i="8" s="1"/>
  <c r="Q46" i="8"/>
  <c r="AH46" i="8" s="1"/>
  <c r="O46" i="8"/>
  <c r="AG46" i="8" s="1"/>
  <c r="M46" i="8"/>
  <c r="AF46" i="8" s="1"/>
  <c r="K46" i="8"/>
  <c r="AE46" i="8" s="1"/>
  <c r="I46" i="8"/>
  <c r="AD46" i="8" s="1"/>
  <c r="G46" i="8"/>
  <c r="AC46" i="8" s="1"/>
  <c r="E46" i="8"/>
  <c r="B43" i="8" s="1"/>
  <c r="B45" i="8" s="1"/>
  <c r="AK45" i="8"/>
  <c r="AJ45" i="8"/>
  <c r="AG45" i="8"/>
  <c r="AF45" i="8"/>
  <c r="AD45" i="8"/>
  <c r="AB45" i="8"/>
  <c r="W45" i="8"/>
  <c r="U45" i="8"/>
  <c r="S45" i="8"/>
  <c r="AI45" i="8" s="1"/>
  <c r="Q45" i="8"/>
  <c r="AH45" i="8" s="1"/>
  <c r="O45" i="8"/>
  <c r="M45" i="8"/>
  <c r="K45" i="8"/>
  <c r="AE45" i="8" s="1"/>
  <c r="I45" i="8"/>
  <c r="G45" i="8"/>
  <c r="AC45" i="8" s="1"/>
  <c r="E45" i="8"/>
  <c r="AE44" i="8"/>
  <c r="AB44" i="8"/>
  <c r="W44" i="8"/>
  <c r="E44" i="8"/>
  <c r="AK43" i="8"/>
  <c r="AJ43" i="8"/>
  <c r="AI43" i="8"/>
  <c r="AH43" i="8"/>
  <c r="AC43" i="8"/>
  <c r="AB43" i="8"/>
  <c r="W43" i="8"/>
  <c r="U43" i="8"/>
  <c r="S43" i="8"/>
  <c r="Q43" i="8"/>
  <c r="O43" i="8"/>
  <c r="AG43" i="8" s="1"/>
  <c r="M43" i="8"/>
  <c r="AF43" i="8" s="1"/>
  <c r="K43" i="8"/>
  <c r="I43" i="8"/>
  <c r="AD43" i="8" s="1"/>
  <c r="G43" i="8"/>
  <c r="E43" i="8"/>
  <c r="AK41" i="8"/>
  <c r="AF41" i="8"/>
  <c r="AE41" i="8"/>
  <c r="AC41" i="8"/>
  <c r="W41" i="8"/>
  <c r="U41" i="8"/>
  <c r="AJ41" i="8" s="1"/>
  <c r="S41" i="8"/>
  <c r="Q41" i="8"/>
  <c r="AH41" i="8" s="1"/>
  <c r="O41" i="8"/>
  <c r="AG41" i="8" s="1"/>
  <c r="M41" i="8"/>
  <c r="K41" i="8"/>
  <c r="I41" i="8"/>
  <c r="AD41" i="8" s="1"/>
  <c r="G41" i="8"/>
  <c r="E41" i="8"/>
  <c r="E56" i="8" s="1"/>
  <c r="AK40" i="8"/>
  <c r="AJ40" i="8"/>
  <c r="AI40" i="8"/>
  <c r="AH40" i="8"/>
  <c r="W40" i="8"/>
  <c r="U40" i="8"/>
  <c r="S40" i="8"/>
  <c r="Q40" i="8"/>
  <c r="O40" i="8"/>
  <c r="O62" i="8" s="1"/>
  <c r="M40" i="8"/>
  <c r="AF40" i="8" s="1"/>
  <c r="K40" i="8"/>
  <c r="I40" i="8"/>
  <c r="G40" i="8"/>
  <c r="E40" i="8"/>
  <c r="AJ39" i="8"/>
  <c r="AI39" i="8"/>
  <c r="AG39" i="8"/>
  <c r="AF39" i="8"/>
  <c r="AE39" i="8"/>
  <c r="AD39" i="8"/>
  <c r="AC39" i="8"/>
  <c r="AB39" i="8"/>
  <c r="W39" i="8"/>
  <c r="AK39" i="8" s="1"/>
  <c r="U39" i="8"/>
  <c r="S39" i="8"/>
  <c r="Q39" i="8"/>
  <c r="O39" i="8"/>
  <c r="M39" i="8"/>
  <c r="K39" i="8"/>
  <c r="I39" i="8"/>
  <c r="G39" i="8"/>
  <c r="E39" i="8"/>
  <c r="AJ37" i="8"/>
  <c r="AH37" i="8"/>
  <c r="AG37" i="8"/>
  <c r="AF37" i="8"/>
  <c r="AE37" i="8"/>
  <c r="AC37" i="8"/>
  <c r="W37" i="8"/>
  <c r="U37" i="8"/>
  <c r="S37" i="8"/>
  <c r="Q37" i="8"/>
  <c r="O37" i="8"/>
  <c r="M37" i="8"/>
  <c r="K37" i="8"/>
  <c r="I37" i="8"/>
  <c r="G37" i="8"/>
  <c r="E37" i="8"/>
  <c r="AB37" i="8" s="1"/>
  <c r="AE35" i="8"/>
  <c r="AK34" i="8"/>
  <c r="AJ34" i="8"/>
  <c r="AI34" i="8"/>
  <c r="AG34" i="8"/>
  <c r="AE34" i="8"/>
  <c r="AD34" i="8"/>
  <c r="AC34" i="8"/>
  <c r="AB34" i="8"/>
  <c r="W34" i="8"/>
  <c r="U34" i="8"/>
  <c r="S34" i="8"/>
  <c r="Q34" i="8"/>
  <c r="O34" i="8"/>
  <c r="M34" i="8"/>
  <c r="I34" i="8"/>
  <c r="G34" i="8"/>
  <c r="E34" i="8"/>
  <c r="O19" i="8"/>
  <c r="O18" i="8"/>
  <c r="O17" i="8"/>
  <c r="O16" i="8"/>
  <c r="O15" i="8"/>
  <c r="AO147" i="9" l="1"/>
  <c r="P211" i="1" s="1"/>
  <c r="N211" i="1"/>
  <c r="AD37" i="8"/>
  <c r="AE40" i="8"/>
  <c r="K62" i="8"/>
  <c r="AY79" i="8"/>
  <c r="K73" i="8"/>
  <c r="K74" i="8"/>
  <c r="AE74" i="8" s="1"/>
  <c r="K75" i="8"/>
  <c r="AE75" i="8" s="1"/>
  <c r="K76" i="8"/>
  <c r="AE76" i="8" s="1"/>
  <c r="K58" i="8"/>
  <c r="Q75" i="8"/>
  <c r="AH75" i="8" s="1"/>
  <c r="Q76" i="8"/>
  <c r="AH76" i="8" s="1"/>
  <c r="Q74" i="8"/>
  <c r="AH74" i="8" s="1"/>
  <c r="Q73" i="8"/>
  <c r="O102" i="8"/>
  <c r="O101" i="8"/>
  <c r="AH34" i="8"/>
  <c r="AE43" i="8"/>
  <c r="K143" i="8"/>
  <c r="AE143" i="8" s="1"/>
  <c r="K53" i="8"/>
  <c r="I57" i="8"/>
  <c r="AD47" i="8"/>
  <c r="S56" i="8"/>
  <c r="S57" i="8" s="1"/>
  <c r="AI41" i="8"/>
  <c r="X41" i="8"/>
  <c r="X56" i="8" s="1"/>
  <c r="X50" i="8"/>
  <c r="AY82" i="8"/>
  <c r="G62" i="8"/>
  <c r="E57" i="8"/>
  <c r="X51" i="8"/>
  <c r="U101" i="8"/>
  <c r="U103" i="8" s="1"/>
  <c r="U112" i="8" s="1"/>
  <c r="U102" i="8"/>
  <c r="S117" i="8"/>
  <c r="S119" i="8" s="1"/>
  <c r="X39" i="8"/>
  <c r="I62" i="8"/>
  <c r="I44" i="8"/>
  <c r="I53" i="8" s="1"/>
  <c r="AG40" i="8"/>
  <c r="AE47" i="8"/>
  <c r="M63" i="8"/>
  <c r="E63" i="8"/>
  <c r="M143" i="8"/>
  <c r="AF143" i="8" s="1"/>
  <c r="M44" i="8"/>
  <c r="M53" i="8"/>
  <c r="X46" i="8"/>
  <c r="I63" i="8"/>
  <c r="Q143" i="8"/>
  <c r="AH143" i="8" s="1"/>
  <c r="I59" i="8"/>
  <c r="W118" i="8"/>
  <c r="W117" i="8"/>
  <c r="M62" i="8"/>
  <c r="AI37" i="8"/>
  <c r="K63" i="8"/>
  <c r="S143" i="8"/>
  <c r="AI143" i="8" s="1"/>
  <c r="AB46" i="8"/>
  <c r="X48" i="8"/>
  <c r="M59" i="8"/>
  <c r="AI85" i="8"/>
  <c r="AV79" i="8"/>
  <c r="AV85" i="8" s="1"/>
  <c r="Q58" i="8"/>
  <c r="U113" i="8"/>
  <c r="E58" i="8"/>
  <c r="U143" i="8"/>
  <c r="AJ143" i="8" s="1"/>
  <c r="E53" i="8"/>
  <c r="O59" i="8"/>
  <c r="AJ85" i="8"/>
  <c r="AO80" i="8"/>
  <c r="AY80" i="8" s="1"/>
  <c r="U56" i="8"/>
  <c r="U64" i="8" s="1"/>
  <c r="U59" i="8"/>
  <c r="O44" i="8"/>
  <c r="O53" i="8"/>
  <c r="AK37" i="8"/>
  <c r="O63" i="8"/>
  <c r="AH39" i="8"/>
  <c r="X40" i="8"/>
  <c r="X62" i="8" s="1"/>
  <c r="X64" i="8" s="1"/>
  <c r="W62" i="8"/>
  <c r="G59" i="8"/>
  <c r="W143" i="8"/>
  <c r="AK143" i="8" s="1"/>
  <c r="W53" i="8"/>
  <c r="G44" i="8"/>
  <c r="AK44" i="8"/>
  <c r="G53" i="8"/>
  <c r="M57" i="8"/>
  <c r="Q59" i="8"/>
  <c r="AK85" i="8"/>
  <c r="AY81" i="8"/>
  <c r="AD85" i="8"/>
  <c r="O56" i="8"/>
  <c r="G63" i="8"/>
  <c r="U118" i="8"/>
  <c r="U125" i="8" s="1"/>
  <c r="U117" i="8"/>
  <c r="U119" i="8" s="1"/>
  <c r="X43" i="8"/>
  <c r="Q44" i="8"/>
  <c r="Q53" i="8" s="1"/>
  <c r="X45" i="8"/>
  <c r="AY83" i="8"/>
  <c r="Q121" i="8"/>
  <c r="Q122" i="8"/>
  <c r="Q123" i="8"/>
  <c r="Q124" i="8"/>
  <c r="Q126" i="8"/>
  <c r="Q125" i="8"/>
  <c r="S121" i="8"/>
  <c r="S122" i="8"/>
  <c r="S123" i="8"/>
  <c r="S124" i="8"/>
  <c r="S125" i="8"/>
  <c r="S126" i="8"/>
  <c r="K59" i="8"/>
  <c r="K60" i="8" s="1"/>
  <c r="S44" i="8"/>
  <c r="AB47" i="8"/>
  <c r="Q62" i="8"/>
  <c r="AP85" i="8"/>
  <c r="AC85" i="8"/>
  <c r="AF85" i="8"/>
  <c r="O143" i="8"/>
  <c r="AG143" i="8" s="1"/>
  <c r="AS85" i="8"/>
  <c r="W56" i="8"/>
  <c r="W59" i="8"/>
  <c r="AC40" i="8"/>
  <c r="AD40" i="8"/>
  <c r="AF34" i="8"/>
  <c r="AB40" i="8"/>
  <c r="E62" i="8"/>
  <c r="U44" i="8"/>
  <c r="U53" i="8" s="1"/>
  <c r="AC47" i="8"/>
  <c r="X49" i="8"/>
  <c r="G56" i="8"/>
  <c r="G57" i="8" s="1"/>
  <c r="S62" i="8"/>
  <c r="AQ85" i="8"/>
  <c r="Q117" i="8"/>
  <c r="Q119" i="8" s="1"/>
  <c r="AG85" i="8"/>
  <c r="AK48" i="8"/>
  <c r="Q127" i="8"/>
  <c r="E143" i="8"/>
  <c r="S127" i="8"/>
  <c r="U121" i="8"/>
  <c r="U122" i="8"/>
  <c r="U123" i="8"/>
  <c r="U124" i="8"/>
  <c r="Y41" i="8"/>
  <c r="G143" i="8"/>
  <c r="AC143" i="8" s="1"/>
  <c r="E59" i="8"/>
  <c r="W122" i="8"/>
  <c r="W123" i="8"/>
  <c r="W124" i="8"/>
  <c r="W125" i="8"/>
  <c r="AB41" i="8"/>
  <c r="I143" i="8"/>
  <c r="AD143" i="8" s="1"/>
  <c r="AT79" i="8"/>
  <c r="AT85" i="8" s="1"/>
  <c r="S75" i="8" l="1"/>
  <c r="AI75" i="8" s="1"/>
  <c r="S76" i="8"/>
  <c r="AI76" i="8" s="1"/>
  <c r="S74" i="8"/>
  <c r="AI74" i="8" s="1"/>
  <c r="S73" i="8"/>
  <c r="G73" i="8"/>
  <c r="G74" i="8"/>
  <c r="AC74" i="8" s="1"/>
  <c r="G76" i="8"/>
  <c r="AC76" i="8" s="1"/>
  <c r="G75" i="8"/>
  <c r="AC75" i="8" s="1"/>
  <c r="K82" i="8"/>
  <c r="K80" i="8"/>
  <c r="K135" i="8" s="1"/>
  <c r="AE135" i="8" s="1"/>
  <c r="K83" i="8"/>
  <c r="K84" i="8"/>
  <c r="K81" i="8"/>
  <c r="K79" i="8"/>
  <c r="AE78" i="8"/>
  <c r="X143" i="8"/>
  <c r="AL143" i="8" s="1"/>
  <c r="X44" i="8"/>
  <c r="W101" i="8"/>
  <c r="W102" i="8"/>
  <c r="W64" i="8"/>
  <c r="E88" i="8"/>
  <c r="E89" i="8"/>
  <c r="S59" i="8"/>
  <c r="Q77" i="8"/>
  <c r="AH73" i="8"/>
  <c r="AH134" i="8"/>
  <c r="AE134" i="8"/>
  <c r="AE73" i="8"/>
  <c r="K77" i="8"/>
  <c r="AI44" i="8"/>
  <c r="U111" i="8"/>
  <c r="M102" i="8"/>
  <c r="M101" i="8"/>
  <c r="M103" i="8" s="1"/>
  <c r="M64" i="8"/>
  <c r="I61" i="8"/>
  <c r="I101" i="8"/>
  <c r="I102" i="8"/>
  <c r="I64" i="8"/>
  <c r="G117" i="8"/>
  <c r="G118" i="8"/>
  <c r="Q60" i="8"/>
  <c r="U110" i="8"/>
  <c r="E60" i="8"/>
  <c r="AD44" i="8"/>
  <c r="W57" i="8"/>
  <c r="W127" i="8"/>
  <c r="M74" i="8"/>
  <c r="AF74" i="8" s="1"/>
  <c r="M75" i="8"/>
  <c r="AF75" i="8" s="1"/>
  <c r="M76" i="8"/>
  <c r="AF76" i="8" s="1"/>
  <c r="M73" i="8"/>
  <c r="U109" i="8"/>
  <c r="I117" i="8"/>
  <c r="I119" i="8" s="1"/>
  <c r="I118" i="8"/>
  <c r="B57" i="8"/>
  <c r="B58" i="8" s="1"/>
  <c r="E73" i="8"/>
  <c r="E74" i="8"/>
  <c r="E75" i="8"/>
  <c r="E76" i="8"/>
  <c r="M58" i="8"/>
  <c r="Q101" i="8"/>
  <c r="Q64" i="8"/>
  <c r="Q102" i="8"/>
  <c r="G58" i="8"/>
  <c r="O60" i="8"/>
  <c r="U107" i="8"/>
  <c r="I73" i="8"/>
  <c r="I74" i="8"/>
  <c r="AD74" i="8" s="1"/>
  <c r="I75" i="8"/>
  <c r="AD75" i="8" s="1"/>
  <c r="I76" i="8"/>
  <c r="AD76" i="8" s="1"/>
  <c r="M60" i="8"/>
  <c r="S101" i="8"/>
  <c r="S64" i="8"/>
  <c r="S102" i="8"/>
  <c r="E117" i="8"/>
  <c r="E119" i="8" s="1"/>
  <c r="E118" i="8"/>
  <c r="U108" i="8"/>
  <c r="I60" i="8"/>
  <c r="I58" i="8"/>
  <c r="W119" i="8"/>
  <c r="W121" i="8"/>
  <c r="AO85" i="8"/>
  <c r="AY85" i="8" s="1"/>
  <c r="AC44" i="8"/>
  <c r="U106" i="8"/>
  <c r="S53" i="8"/>
  <c r="X53" i="8" s="1"/>
  <c r="M117" i="8"/>
  <c r="M118" i="8"/>
  <c r="X63" i="8"/>
  <c r="K88" i="8"/>
  <c r="K89" i="8"/>
  <c r="K101" i="8"/>
  <c r="K102" i="8"/>
  <c r="K64" i="8"/>
  <c r="O117" i="8"/>
  <c r="O118" i="8"/>
  <c r="U60" i="8"/>
  <c r="S58" i="8"/>
  <c r="U57" i="8"/>
  <c r="U58" i="8" s="1"/>
  <c r="K61" i="8"/>
  <c r="AB143" i="8"/>
  <c r="Y143" i="8"/>
  <c r="AG44" i="8"/>
  <c r="G101" i="8"/>
  <c r="G102" i="8"/>
  <c r="G64" i="8"/>
  <c r="O64" i="8"/>
  <c r="AH44" i="8"/>
  <c r="Q89" i="8"/>
  <c r="Q88" i="8"/>
  <c r="Q90" i="8" s="1"/>
  <c r="X59" i="8"/>
  <c r="W60" i="8"/>
  <c r="U127" i="8"/>
  <c r="AJ44" i="8"/>
  <c r="U126" i="8"/>
  <c r="E101" i="8"/>
  <c r="E102" i="8"/>
  <c r="E64" i="8"/>
  <c r="W126" i="8"/>
  <c r="O57" i="8"/>
  <c r="O58" i="8"/>
  <c r="K117" i="8"/>
  <c r="K119" i="8" s="1"/>
  <c r="K118" i="8"/>
  <c r="AF44" i="8"/>
  <c r="G60" i="8"/>
  <c r="G61" i="8" s="1"/>
  <c r="O103" i="8"/>
  <c r="U88" i="8" l="1"/>
  <c r="U89" i="8"/>
  <c r="G96" i="8"/>
  <c r="AP96" i="8" s="1"/>
  <c r="G97" i="8"/>
  <c r="AP97" i="8" s="1"/>
  <c r="AC91" i="8"/>
  <c r="G94" i="8"/>
  <c r="AP94" i="8" s="1"/>
  <c r="G92" i="8"/>
  <c r="G93" i="8"/>
  <c r="AP93" i="8" s="1"/>
  <c r="G95" i="8"/>
  <c r="K123" i="8"/>
  <c r="K122" i="8"/>
  <c r="K124" i="8"/>
  <c r="K125" i="8"/>
  <c r="K127" i="8"/>
  <c r="K121" i="8"/>
  <c r="K126" i="8"/>
  <c r="X121" i="8"/>
  <c r="E121" i="8"/>
  <c r="E127" i="8"/>
  <c r="E122" i="8"/>
  <c r="E123" i="8"/>
  <c r="E124" i="8"/>
  <c r="E125" i="8"/>
  <c r="E126" i="8"/>
  <c r="AF134" i="8"/>
  <c r="AF73" i="8"/>
  <c r="M77" i="8"/>
  <c r="X101" i="8"/>
  <c r="X103" i="8" s="1"/>
  <c r="W103" i="8"/>
  <c r="M88" i="8"/>
  <c r="M89" i="8"/>
  <c r="AB76" i="8"/>
  <c r="M106" i="8"/>
  <c r="M108" i="8"/>
  <c r="M107" i="8"/>
  <c r="M109" i="8"/>
  <c r="M111" i="8"/>
  <c r="M110" i="8"/>
  <c r="M113" i="8"/>
  <c r="M112" i="8"/>
  <c r="U76" i="8"/>
  <c r="AJ76" i="8" s="1"/>
  <c r="U74" i="8"/>
  <c r="AJ74" i="8" s="1"/>
  <c r="U75" i="8"/>
  <c r="AJ75" i="8" s="1"/>
  <c r="U73" i="8"/>
  <c r="Q103" i="8"/>
  <c r="U83" i="8"/>
  <c r="U81" i="8"/>
  <c r="U80" i="8"/>
  <c r="U135" i="8" s="1"/>
  <c r="AJ135" i="8" s="1"/>
  <c r="U79" i="8"/>
  <c r="AJ78" i="8"/>
  <c r="U82" i="8"/>
  <c r="U84" i="8"/>
  <c r="O124" i="8"/>
  <c r="X124" i="8" s="1"/>
  <c r="O127" i="8"/>
  <c r="O121" i="8"/>
  <c r="O122" i="8"/>
  <c r="X122" i="8" s="1"/>
  <c r="O123" i="8"/>
  <c r="O126" i="8"/>
  <c r="O125" i="8"/>
  <c r="S103" i="8"/>
  <c r="AB75" i="8"/>
  <c r="E84" i="8"/>
  <c r="E82" i="8"/>
  <c r="E79" i="8"/>
  <c r="AB78" i="8"/>
  <c r="E81" i="8"/>
  <c r="E83" i="8"/>
  <c r="E80" i="8"/>
  <c r="U61" i="8"/>
  <c r="O119" i="8"/>
  <c r="O80" i="8"/>
  <c r="O83" i="8"/>
  <c r="O81" i="8"/>
  <c r="O82" i="8"/>
  <c r="O84" i="8"/>
  <c r="O79" i="8"/>
  <c r="O85" i="8" s="1"/>
  <c r="AG78" i="8"/>
  <c r="AB74" i="8"/>
  <c r="X118" i="8"/>
  <c r="AC134" i="8"/>
  <c r="AC73" i="8"/>
  <c r="G77" i="8"/>
  <c r="X117" i="8"/>
  <c r="O74" i="8"/>
  <c r="AG74" i="8" s="1"/>
  <c r="O75" i="8"/>
  <c r="AG75" i="8" s="1"/>
  <c r="O76" i="8"/>
  <c r="AG76" i="8" s="1"/>
  <c r="O73" i="8"/>
  <c r="X73" i="8" s="1"/>
  <c r="O61" i="8"/>
  <c r="AB73" i="8"/>
  <c r="E77" i="8"/>
  <c r="Q83" i="8"/>
  <c r="Q80" i="8"/>
  <c r="Q135" i="8" s="1"/>
  <c r="AH135" i="8" s="1"/>
  <c r="Q81" i="8"/>
  <c r="Q84" i="8"/>
  <c r="AH78" i="8"/>
  <c r="Q79" i="8"/>
  <c r="Q82" i="8"/>
  <c r="M124" i="8"/>
  <c r="M123" i="8"/>
  <c r="M126" i="8"/>
  <c r="X126" i="8" s="1"/>
  <c r="M127" i="8"/>
  <c r="M125" i="8"/>
  <c r="M122" i="8"/>
  <c r="M121" i="8"/>
  <c r="W83" i="8"/>
  <c r="W81" i="8"/>
  <c r="W84" i="8"/>
  <c r="W79" i="8"/>
  <c r="AK78" i="8"/>
  <c r="W80" i="8"/>
  <c r="W135" i="8" s="1"/>
  <c r="AK135" i="8" s="1"/>
  <c r="W82" i="8"/>
  <c r="I88" i="8"/>
  <c r="I89" i="8"/>
  <c r="W76" i="8"/>
  <c r="AK76" i="8" s="1"/>
  <c r="X57" i="8"/>
  <c r="W75" i="8"/>
  <c r="AK75" i="8" s="1"/>
  <c r="W74" i="8"/>
  <c r="AK74" i="8" s="1"/>
  <c r="W73" i="8"/>
  <c r="Q61" i="8"/>
  <c r="S60" i="8"/>
  <c r="S61" i="8" s="1"/>
  <c r="S77" i="8"/>
  <c r="AI73" i="8"/>
  <c r="AI134" i="8"/>
  <c r="I97" i="8"/>
  <c r="AQ97" i="8" s="1"/>
  <c r="I95" i="8"/>
  <c r="I92" i="8"/>
  <c r="I93" i="8"/>
  <c r="AQ93" i="8" s="1"/>
  <c r="I96" i="8"/>
  <c r="AQ96" i="8" s="1"/>
  <c r="AD91" i="8"/>
  <c r="I94" i="8"/>
  <c r="AQ94" i="8" s="1"/>
  <c r="G103" i="8"/>
  <c r="E103" i="8"/>
  <c r="K103" i="8"/>
  <c r="I82" i="8"/>
  <c r="I84" i="8"/>
  <c r="I79" i="8"/>
  <c r="AD78" i="8"/>
  <c r="I80" i="8"/>
  <c r="I135" i="8" s="1"/>
  <c r="AD135" i="8" s="1"/>
  <c r="I81" i="8"/>
  <c r="I83" i="8"/>
  <c r="I121" i="8"/>
  <c r="I125" i="8"/>
  <c r="I124" i="8"/>
  <c r="I126" i="8"/>
  <c r="I123" i="8"/>
  <c r="I127" i="8"/>
  <c r="I122" i="8"/>
  <c r="W58" i="8"/>
  <c r="G127" i="8"/>
  <c r="G122" i="8"/>
  <c r="G124" i="8"/>
  <c r="G125" i="8"/>
  <c r="G126" i="8"/>
  <c r="G121" i="8"/>
  <c r="G123" i="8"/>
  <c r="K85" i="8"/>
  <c r="S89" i="8"/>
  <c r="S88" i="8"/>
  <c r="S90" i="8" s="1"/>
  <c r="O89" i="8"/>
  <c r="O88" i="8"/>
  <c r="O90" i="8" s="1"/>
  <c r="AD134" i="8"/>
  <c r="AD73" i="8"/>
  <c r="I77" i="8"/>
  <c r="G119" i="8"/>
  <c r="I103" i="8"/>
  <c r="E90" i="8"/>
  <c r="X102" i="8"/>
  <c r="M119" i="8"/>
  <c r="W61" i="8"/>
  <c r="O110" i="8"/>
  <c r="O111" i="8"/>
  <c r="O112" i="8"/>
  <c r="O108" i="8"/>
  <c r="O113" i="8"/>
  <c r="O106" i="8"/>
  <c r="O107" i="8"/>
  <c r="O109" i="8"/>
  <c r="G84" i="8"/>
  <c r="G82" i="8"/>
  <c r="G79" i="8"/>
  <c r="AC78" i="8"/>
  <c r="G80" i="8"/>
  <c r="G135" i="8" s="1"/>
  <c r="AC135" i="8" s="1"/>
  <c r="G81" i="8"/>
  <c r="G83" i="8"/>
  <c r="U114" i="8"/>
  <c r="U131" i="8" s="1"/>
  <c r="AJ131" i="8" s="1"/>
  <c r="M80" i="8"/>
  <c r="M83" i="8"/>
  <c r="M84" i="8"/>
  <c r="M79" i="8"/>
  <c r="AF78" i="8"/>
  <c r="M81" i="8"/>
  <c r="M82" i="8"/>
  <c r="K97" i="8"/>
  <c r="AR97" i="8" s="1"/>
  <c r="K93" i="8"/>
  <c r="AR93" i="8" s="1"/>
  <c r="K94" i="8"/>
  <c r="AR94" i="8" s="1"/>
  <c r="AE91" i="8"/>
  <c r="K96" i="8"/>
  <c r="AR96" i="8" s="1"/>
  <c r="K95" i="8"/>
  <c r="K92" i="8"/>
  <c r="K90" i="8"/>
  <c r="G88" i="8"/>
  <c r="G89" i="8"/>
  <c r="M61" i="8"/>
  <c r="E61" i="8"/>
  <c r="S96" i="8" l="1"/>
  <c r="AV96" i="8" s="1"/>
  <c r="S93" i="8"/>
  <c r="AV93" i="8" s="1"/>
  <c r="S97" i="8"/>
  <c r="AV97" i="8" s="1"/>
  <c r="S95" i="8"/>
  <c r="AI91" i="8"/>
  <c r="S94" i="8"/>
  <c r="AV94" i="8" s="1"/>
  <c r="S92" i="8"/>
  <c r="AC132" i="8"/>
  <c r="AP95" i="8"/>
  <c r="U96" i="8"/>
  <c r="U93" i="8"/>
  <c r="AW93" i="8" s="1"/>
  <c r="U97" i="8"/>
  <c r="AW97" i="8" s="1"/>
  <c r="U95" i="8"/>
  <c r="AJ91" i="8"/>
  <c r="U94" i="8"/>
  <c r="AW94" i="8" s="1"/>
  <c r="U92" i="8"/>
  <c r="AR95" i="8"/>
  <c r="AE132" i="8"/>
  <c r="I85" i="8"/>
  <c r="I98" i="8"/>
  <c r="AQ98" i="8" s="1"/>
  <c r="AQ92" i="8"/>
  <c r="W77" i="8"/>
  <c r="AK134" i="8"/>
  <c r="AK73" i="8"/>
  <c r="AL74" i="8"/>
  <c r="E135" i="8"/>
  <c r="AD132" i="8"/>
  <c r="AQ95" i="8"/>
  <c r="W89" i="8"/>
  <c r="X58" i="8"/>
  <c r="W88" i="8"/>
  <c r="W90" i="8" s="1"/>
  <c r="E137" i="8"/>
  <c r="X119" i="8"/>
  <c r="AL75" i="8"/>
  <c r="AL76" i="8"/>
  <c r="G85" i="8"/>
  <c r="E96" i="8"/>
  <c r="E97" i="8"/>
  <c r="E94" i="8"/>
  <c r="E92" i="8"/>
  <c r="AB91" i="8"/>
  <c r="E93" i="8"/>
  <c r="E95" i="8"/>
  <c r="B60" i="8"/>
  <c r="B61" i="8" s="1"/>
  <c r="S110" i="8"/>
  <c r="S106" i="8"/>
  <c r="S111" i="8"/>
  <c r="S108" i="8"/>
  <c r="S107" i="8"/>
  <c r="S109" i="8"/>
  <c r="S112" i="8"/>
  <c r="S144" i="8" s="1"/>
  <c r="S113" i="8"/>
  <c r="U85" i="8"/>
  <c r="AG134" i="8"/>
  <c r="O77" i="8"/>
  <c r="AG73" i="8"/>
  <c r="K98" i="8"/>
  <c r="AR98" i="8" s="1"/>
  <c r="AR92" i="8"/>
  <c r="Q96" i="8"/>
  <c r="AU96" i="8" s="1"/>
  <c r="Q93" i="8"/>
  <c r="Q97" i="8"/>
  <c r="AU97" i="8" s="1"/>
  <c r="Q95" i="8"/>
  <c r="Q94" i="8"/>
  <c r="AU94" i="8" s="1"/>
  <c r="Q92" i="8"/>
  <c r="AH91" i="8"/>
  <c r="I113" i="8"/>
  <c r="I106" i="8"/>
  <c r="I108" i="8"/>
  <c r="I136" i="8" s="1"/>
  <c r="AD136" i="8" s="1"/>
  <c r="I107" i="8"/>
  <c r="I111" i="8"/>
  <c r="I109" i="8"/>
  <c r="I112" i="8"/>
  <c r="I144" i="8" s="1"/>
  <c r="I110" i="8"/>
  <c r="W85" i="8"/>
  <c r="AL73" i="8"/>
  <c r="U90" i="8"/>
  <c r="AJ134" i="8"/>
  <c r="U77" i="8"/>
  <c r="AJ73" i="8"/>
  <c r="K109" i="8"/>
  <c r="K137" i="8" s="1"/>
  <c r="K113" i="8"/>
  <c r="K111" i="8"/>
  <c r="K106" i="8"/>
  <c r="K108" i="8"/>
  <c r="K136" i="8" s="1"/>
  <c r="AE136" i="8" s="1"/>
  <c r="K107" i="8"/>
  <c r="K112" i="8"/>
  <c r="K144" i="8" s="1"/>
  <c r="K110" i="8"/>
  <c r="G137" i="8"/>
  <c r="E85" i="8"/>
  <c r="X125" i="8"/>
  <c r="S83" i="8"/>
  <c r="S81" i="8"/>
  <c r="S84" i="8"/>
  <c r="S79" i="8"/>
  <c r="AI78" i="8"/>
  <c r="S80" i="8"/>
  <c r="S135" i="8" s="1"/>
  <c r="AI135" i="8" s="1"/>
  <c r="S82" i="8"/>
  <c r="W95" i="8"/>
  <c r="W96" i="8"/>
  <c r="AX96" i="8" s="1"/>
  <c r="W97" i="8"/>
  <c r="AX97" i="8" s="1"/>
  <c r="AK91" i="8"/>
  <c r="W94" i="8"/>
  <c r="AX94" i="8" s="1"/>
  <c r="W92" i="8"/>
  <c r="W93" i="8"/>
  <c r="AX93" i="8" s="1"/>
  <c r="M85" i="8"/>
  <c r="M135" i="8"/>
  <c r="AF135" i="8" s="1"/>
  <c r="X60" i="8"/>
  <c r="M114" i="8"/>
  <c r="M131" i="8" s="1"/>
  <c r="AF131" i="8" s="1"/>
  <c r="M90" i="8"/>
  <c r="M137" i="8" s="1"/>
  <c r="G98" i="8"/>
  <c r="AP92" i="8"/>
  <c r="M97" i="8"/>
  <c r="AS97" i="8" s="1"/>
  <c r="M93" i="8"/>
  <c r="AS93" i="8" s="1"/>
  <c r="M92" i="8"/>
  <c r="AF91" i="8"/>
  <c r="M94" i="8"/>
  <c r="AS94" i="8" s="1"/>
  <c r="M96" i="8"/>
  <c r="AS96" i="8" s="1"/>
  <c r="M95" i="8"/>
  <c r="O114" i="8"/>
  <c r="O131" i="8" s="1"/>
  <c r="AG131" i="8" s="1"/>
  <c r="E108" i="8"/>
  <c r="E114" i="8" s="1"/>
  <c r="E131" i="8" s="1"/>
  <c r="AB131" i="8" s="1"/>
  <c r="E107" i="8"/>
  <c r="E106" i="8"/>
  <c r="E111" i="8"/>
  <c r="E113" i="8"/>
  <c r="E109" i="8"/>
  <c r="E110" i="8"/>
  <c r="E112" i="8"/>
  <c r="E144" i="8" s="1"/>
  <c r="I90" i="8"/>
  <c r="I137" i="8" s="1"/>
  <c r="Q85" i="8"/>
  <c r="E134" i="8"/>
  <c r="G90" i="8"/>
  <c r="G110" i="8"/>
  <c r="G109" i="8"/>
  <c r="G111" i="8"/>
  <c r="G112" i="8"/>
  <c r="G144" i="8" s="1"/>
  <c r="G107" i="8"/>
  <c r="G108" i="8"/>
  <c r="G106" i="8"/>
  <c r="G113" i="8"/>
  <c r="O97" i="8"/>
  <c r="AT97" i="8" s="1"/>
  <c r="O94" i="8"/>
  <c r="AT94" i="8" s="1"/>
  <c r="O93" i="8"/>
  <c r="AT93" i="8" s="1"/>
  <c r="O95" i="8"/>
  <c r="O92" i="8"/>
  <c r="O96" i="8"/>
  <c r="AT96" i="8" s="1"/>
  <c r="AG91" i="8"/>
  <c r="O135" i="8"/>
  <c r="AG135" i="8" s="1"/>
  <c r="X123" i="8"/>
  <c r="X127" i="8" s="1"/>
  <c r="Q110" i="8"/>
  <c r="Q108" i="8"/>
  <c r="Q111" i="8"/>
  <c r="Q106" i="8"/>
  <c r="Q112" i="8"/>
  <c r="Q144" i="8" s="1"/>
  <c r="Q113" i="8"/>
  <c r="Q109" i="8"/>
  <c r="Q107" i="8"/>
  <c r="W108" i="8"/>
  <c r="W107" i="8"/>
  <c r="W109" i="8"/>
  <c r="X109" i="8" s="1"/>
  <c r="W106" i="8"/>
  <c r="W110" i="8"/>
  <c r="W111" i="8"/>
  <c r="W112" i="8"/>
  <c r="W113" i="8"/>
  <c r="AD137" i="8" l="1"/>
  <c r="AE137" i="8"/>
  <c r="AF137" i="8"/>
  <c r="AB134" i="8"/>
  <c r="X134" i="8"/>
  <c r="AL134" i="8" s="1"/>
  <c r="X107" i="8"/>
  <c r="G114" i="8"/>
  <c r="G131" i="8" s="1"/>
  <c r="AC137" i="8"/>
  <c r="Q136" i="8"/>
  <c r="AH136" i="8" s="1"/>
  <c r="AU92" i="8"/>
  <c r="Q98" i="8"/>
  <c r="AU98" i="8" s="1"/>
  <c r="U98" i="8"/>
  <c r="AW98" i="8" s="1"/>
  <c r="U136" i="8"/>
  <c r="AJ136" i="8" s="1"/>
  <c r="AW92" i="8"/>
  <c r="AU95" i="8"/>
  <c r="AH132" i="8"/>
  <c r="O144" i="8"/>
  <c r="AE144" i="8"/>
  <c r="K145" i="8"/>
  <c r="AE145" i="8" s="1"/>
  <c r="AO93" i="8"/>
  <c r="W137" i="8"/>
  <c r="AW95" i="8"/>
  <c r="S136" i="8"/>
  <c r="AI136" i="8" s="1"/>
  <c r="S98" i="8"/>
  <c r="AV98" i="8" s="1"/>
  <c r="AV92" i="8"/>
  <c r="O136" i="8"/>
  <c r="AG136" i="8" s="1"/>
  <c r="AT92" i="8"/>
  <c r="O98" i="8"/>
  <c r="AT98" i="8" s="1"/>
  <c r="AB144" i="8"/>
  <c r="E145" i="8"/>
  <c r="AL78" i="8"/>
  <c r="X61" i="8"/>
  <c r="AU93" i="8"/>
  <c r="Q137" i="8"/>
  <c r="AL91" i="8"/>
  <c r="AC144" i="8"/>
  <c r="G145" i="8"/>
  <c r="AH144" i="8"/>
  <c r="Q145" i="8"/>
  <c r="AT95" i="8"/>
  <c r="AG132" i="8"/>
  <c r="M98" i="8"/>
  <c r="AS98" i="8" s="1"/>
  <c r="M136" i="8"/>
  <c r="AF136" i="8" s="1"/>
  <c r="AS92" i="8"/>
  <c r="S85" i="8"/>
  <c r="E136" i="8"/>
  <c r="AO92" i="8"/>
  <c r="E98" i="8"/>
  <c r="X108" i="8"/>
  <c r="W114" i="8"/>
  <c r="W131" i="8" s="1"/>
  <c r="AB137" i="8"/>
  <c r="X113" i="8"/>
  <c r="K114" i="8"/>
  <c r="K131" i="8" s="1"/>
  <c r="I114" i="8"/>
  <c r="I131" i="8" s="1"/>
  <c r="AI144" i="8"/>
  <c r="S145" i="8"/>
  <c r="AO94" i="8"/>
  <c r="AY94" i="8" s="1"/>
  <c r="M144" i="8"/>
  <c r="AW96" i="8"/>
  <c r="U144" i="8"/>
  <c r="AV95" i="8"/>
  <c r="AI132" i="8"/>
  <c r="AX95" i="8"/>
  <c r="AK132" i="8"/>
  <c r="X112" i="8"/>
  <c r="W144" i="8"/>
  <c r="AO97" i="8"/>
  <c r="AY97" i="8" s="1"/>
  <c r="AO95" i="8"/>
  <c r="AB132" i="8"/>
  <c r="AL132" i="8"/>
  <c r="X111" i="8"/>
  <c r="W98" i="8"/>
  <c r="AX98" i="8" s="1"/>
  <c r="W136" i="8"/>
  <c r="AK136" i="8" s="1"/>
  <c r="AX92" i="8"/>
  <c r="U137" i="8"/>
  <c r="AO96" i="8"/>
  <c r="AY96" i="8" s="1"/>
  <c r="X135" i="8"/>
  <c r="AL135" i="8" s="1"/>
  <c r="AB135" i="8"/>
  <c r="AD144" i="8"/>
  <c r="I145" i="8"/>
  <c r="S114" i="8"/>
  <c r="S131" i="8" s="1"/>
  <c r="AF132" i="8"/>
  <c r="AS95" i="8"/>
  <c r="Q114" i="8"/>
  <c r="Q131" i="8" s="1"/>
  <c r="X110" i="8"/>
  <c r="S137" i="8"/>
  <c r="AP98" i="8"/>
  <c r="AD98" i="8"/>
  <c r="X106" i="8"/>
  <c r="Y107" i="8" s="1"/>
  <c r="G136" i="8"/>
  <c r="AC136" i="8" s="1"/>
  <c r="O137" i="8"/>
  <c r="X137" i="8" s="1"/>
  <c r="AL137" i="8" l="1"/>
  <c r="Z137" i="8"/>
  <c r="AB136" i="8"/>
  <c r="X136" i="8"/>
  <c r="AL136" i="8" s="1"/>
  <c r="AG144" i="8"/>
  <c r="O145" i="8"/>
  <c r="AY95" i="8"/>
  <c r="AE131" i="8"/>
  <c r="AH137" i="8"/>
  <c r="AD131" i="8"/>
  <c r="AC131" i="8"/>
  <c r="AI137" i="8"/>
  <c r="AJ144" i="8"/>
  <c r="U145" i="8"/>
  <c r="AJ132" i="8"/>
  <c r="AG137" i="8"/>
  <c r="AJ137" i="8"/>
  <c r="E146" i="8"/>
  <c r="AB146" i="8" s="1"/>
  <c r="AB145" i="8"/>
  <c r="AN135" i="8"/>
  <c r="AM135" i="8"/>
  <c r="AH131" i="8"/>
  <c r="AF144" i="8"/>
  <c r="M145" i="8"/>
  <c r="AK131" i="8"/>
  <c r="AK137" i="8"/>
  <c r="X114" i="8"/>
  <c r="Q146" i="8"/>
  <c r="AH146" i="8" s="1"/>
  <c r="AH145" i="8"/>
  <c r="AY93" i="8"/>
  <c r="AK144" i="8"/>
  <c r="W145" i="8"/>
  <c r="AK145" i="8" s="1"/>
  <c r="AO98" i="8"/>
  <c r="AY98" i="8" s="1"/>
  <c r="I146" i="8"/>
  <c r="AD146" i="8" s="1"/>
  <c r="AD145" i="8"/>
  <c r="AI131" i="8"/>
  <c r="X144" i="8"/>
  <c r="S146" i="8"/>
  <c r="AI146" i="8" s="1"/>
  <c r="AI145" i="8"/>
  <c r="AY92" i="8"/>
  <c r="G146" i="8"/>
  <c r="AC146" i="8" s="1"/>
  <c r="AC145" i="8"/>
  <c r="M146" i="8" l="1"/>
  <c r="AF146" i="8" s="1"/>
  <c r="AF145" i="8"/>
  <c r="O146" i="8"/>
  <c r="AG146" i="8" s="1"/>
  <c r="AG145" i="8"/>
  <c r="U146" i="8"/>
  <c r="AJ145" i="8"/>
  <c r="AL144" i="8"/>
  <c r="X145" i="8"/>
  <c r="X131" i="8"/>
  <c r="Y114" i="8"/>
  <c r="AL145" i="8" l="1"/>
  <c r="X146" i="8"/>
  <c r="AL146" i="8" s="1"/>
  <c r="AL131" i="8"/>
  <c r="AN145" i="8" l="1"/>
  <c r="AN147" i="8" s="1"/>
  <c r="AM145" i="8"/>
  <c r="AM147" i="8" s="1"/>
  <c r="AO147" i="8" l="1"/>
  <c r="AK146" i="7" l="1"/>
  <c r="AJ146" i="7"/>
  <c r="X140" i="7"/>
  <c r="V127" i="7"/>
  <c r="T127" i="7"/>
  <c r="R127" i="7"/>
  <c r="P127" i="7"/>
  <c r="N127" i="7"/>
  <c r="L127" i="7"/>
  <c r="J127" i="7"/>
  <c r="H127" i="7"/>
  <c r="F127" i="7"/>
  <c r="D127" i="7"/>
  <c r="AK126" i="7"/>
  <c r="AJ126" i="7"/>
  <c r="AI126" i="7"/>
  <c r="AH126" i="7"/>
  <c r="AG126" i="7"/>
  <c r="AF126" i="7"/>
  <c r="AE126" i="7"/>
  <c r="AD126" i="7"/>
  <c r="AC126" i="7"/>
  <c r="AB126" i="7"/>
  <c r="AK125" i="7"/>
  <c r="AJ125" i="7"/>
  <c r="AI125" i="7"/>
  <c r="AH125" i="7"/>
  <c r="AG125" i="7"/>
  <c r="AF125" i="7"/>
  <c r="AE125" i="7"/>
  <c r="AD125" i="7"/>
  <c r="AC125" i="7"/>
  <c r="AB125" i="7"/>
  <c r="AK124" i="7"/>
  <c r="AJ124" i="7"/>
  <c r="AI124" i="7"/>
  <c r="AH124" i="7"/>
  <c r="AG124" i="7"/>
  <c r="AF124" i="7"/>
  <c r="AE124" i="7"/>
  <c r="AD124" i="7"/>
  <c r="AC124" i="7"/>
  <c r="AB124" i="7"/>
  <c r="AK123" i="7"/>
  <c r="AJ123" i="7"/>
  <c r="AI123" i="7"/>
  <c r="AH123" i="7"/>
  <c r="AG123" i="7"/>
  <c r="AF123" i="7"/>
  <c r="AE123" i="7"/>
  <c r="AD123" i="7"/>
  <c r="AC123" i="7"/>
  <c r="AB123" i="7"/>
  <c r="AK122" i="7"/>
  <c r="AJ122" i="7"/>
  <c r="AI122" i="7"/>
  <c r="AH122" i="7"/>
  <c r="AG122" i="7"/>
  <c r="AF122" i="7"/>
  <c r="AE122" i="7"/>
  <c r="AD122" i="7"/>
  <c r="AC122" i="7"/>
  <c r="AB122" i="7"/>
  <c r="AK121" i="7"/>
  <c r="AJ121" i="7"/>
  <c r="AI121" i="7"/>
  <c r="AH121" i="7"/>
  <c r="AG121" i="7"/>
  <c r="AF121" i="7"/>
  <c r="AE121" i="7"/>
  <c r="AD121" i="7"/>
  <c r="AC121" i="7"/>
  <c r="AB121" i="7"/>
  <c r="V119" i="7"/>
  <c r="T119" i="7"/>
  <c r="R119" i="7"/>
  <c r="P119" i="7"/>
  <c r="N119" i="7"/>
  <c r="L119" i="7"/>
  <c r="J119" i="7"/>
  <c r="H119" i="7"/>
  <c r="F119" i="7"/>
  <c r="D119" i="7"/>
  <c r="V114" i="7"/>
  <c r="T114" i="7"/>
  <c r="R114" i="7"/>
  <c r="P114" i="7"/>
  <c r="N114" i="7"/>
  <c r="L114" i="7"/>
  <c r="J114" i="7"/>
  <c r="H114" i="7"/>
  <c r="F114" i="7"/>
  <c r="D114" i="7"/>
  <c r="AK113" i="7"/>
  <c r="AJ113" i="7"/>
  <c r="AI113" i="7"/>
  <c r="AH113" i="7"/>
  <c r="AG113" i="7"/>
  <c r="AF113" i="7"/>
  <c r="AE113" i="7"/>
  <c r="AC113" i="7"/>
  <c r="AB113" i="7"/>
  <c r="AK112" i="7"/>
  <c r="AJ112" i="7"/>
  <c r="AI112" i="7"/>
  <c r="AH112" i="7"/>
  <c r="AG112" i="7"/>
  <c r="AF112" i="7"/>
  <c r="AE112" i="7"/>
  <c r="AC112" i="7"/>
  <c r="AB112" i="7"/>
  <c r="AK111" i="7"/>
  <c r="AJ111" i="7"/>
  <c r="AI111" i="7"/>
  <c r="AH111" i="7"/>
  <c r="AG111" i="7"/>
  <c r="AF111" i="7"/>
  <c r="AE111" i="7"/>
  <c r="AD111" i="7"/>
  <c r="AC111" i="7"/>
  <c r="AB111" i="7"/>
  <c r="AK110" i="7"/>
  <c r="AJ110" i="7"/>
  <c r="AI110" i="7"/>
  <c r="AH110" i="7"/>
  <c r="AG110" i="7"/>
  <c r="AF110" i="7"/>
  <c r="AE110" i="7"/>
  <c r="AD110" i="7"/>
  <c r="AC110" i="7"/>
  <c r="AB110" i="7"/>
  <c r="AK109" i="7"/>
  <c r="AJ109" i="7"/>
  <c r="AI109" i="7"/>
  <c r="AH109" i="7"/>
  <c r="AG109" i="7"/>
  <c r="AF109" i="7"/>
  <c r="AE109" i="7"/>
  <c r="AD109" i="7"/>
  <c r="AC109" i="7"/>
  <c r="AB109" i="7"/>
  <c r="AK108" i="7"/>
  <c r="AJ108" i="7"/>
  <c r="AI108" i="7"/>
  <c r="AH108" i="7"/>
  <c r="AG108" i="7"/>
  <c r="AF108" i="7"/>
  <c r="AE108" i="7"/>
  <c r="AD108" i="7"/>
  <c r="AC108" i="7"/>
  <c r="AB108" i="7"/>
  <c r="AK107" i="7"/>
  <c r="AJ107" i="7"/>
  <c r="AI107" i="7"/>
  <c r="AH107" i="7"/>
  <c r="AG107" i="7"/>
  <c r="AF107" i="7"/>
  <c r="AE107" i="7"/>
  <c r="AD107" i="7"/>
  <c r="AC107" i="7"/>
  <c r="AB107" i="7"/>
  <c r="AK106" i="7"/>
  <c r="AJ106" i="7"/>
  <c r="AI106" i="7"/>
  <c r="AH106" i="7"/>
  <c r="AG106" i="7"/>
  <c r="AF106" i="7"/>
  <c r="AE106" i="7"/>
  <c r="AD106" i="7"/>
  <c r="AC106" i="7"/>
  <c r="AB106" i="7"/>
  <c r="AE103" i="7"/>
  <c r="AC103" i="7"/>
  <c r="AB103" i="7"/>
  <c r="V103" i="7"/>
  <c r="AK103" i="7" s="1"/>
  <c r="T103" i="7"/>
  <c r="AJ103" i="7" s="1"/>
  <c r="R103" i="7"/>
  <c r="AI103" i="7" s="1"/>
  <c r="P103" i="7"/>
  <c r="AH103" i="7" s="1"/>
  <c r="N103" i="7"/>
  <c r="AG103" i="7" s="1"/>
  <c r="L103" i="7"/>
  <c r="AF103" i="7" s="1"/>
  <c r="J103" i="7"/>
  <c r="H103" i="7"/>
  <c r="F103" i="7"/>
  <c r="D103" i="7"/>
  <c r="AK102" i="7"/>
  <c r="AJ102" i="7"/>
  <c r="AI102" i="7"/>
  <c r="AH102" i="7"/>
  <c r="AG102" i="7"/>
  <c r="AF102" i="7"/>
  <c r="AE102" i="7"/>
  <c r="AD102" i="7"/>
  <c r="AC102" i="7"/>
  <c r="AB102" i="7"/>
  <c r="AK101" i="7"/>
  <c r="AJ101" i="7"/>
  <c r="AI101" i="7"/>
  <c r="AH101" i="7"/>
  <c r="AG101" i="7"/>
  <c r="AF101" i="7"/>
  <c r="AE101" i="7"/>
  <c r="AD101" i="7"/>
  <c r="AC101" i="7"/>
  <c r="AB101" i="7"/>
  <c r="AE98" i="7"/>
  <c r="AC98" i="7"/>
  <c r="V98" i="7"/>
  <c r="AK98" i="7" s="1"/>
  <c r="T98" i="7"/>
  <c r="AJ98" i="7" s="1"/>
  <c r="R98" i="7"/>
  <c r="AI98" i="7" s="1"/>
  <c r="P98" i="7"/>
  <c r="AH98" i="7" s="1"/>
  <c r="N98" i="7"/>
  <c r="AG98" i="7" s="1"/>
  <c r="L98" i="7"/>
  <c r="AF98" i="7" s="1"/>
  <c r="J98" i="7"/>
  <c r="H98" i="7"/>
  <c r="F98" i="7"/>
  <c r="D98" i="7"/>
  <c r="AB98" i="7" s="1"/>
  <c r="AK97" i="7"/>
  <c r="AJ97" i="7"/>
  <c r="AI97" i="7"/>
  <c r="AH97" i="7"/>
  <c r="AG97" i="7"/>
  <c r="AF97" i="7"/>
  <c r="AE97" i="7"/>
  <c r="AD97" i="7"/>
  <c r="AC97" i="7"/>
  <c r="AB97" i="7"/>
  <c r="AK96" i="7"/>
  <c r="AJ96" i="7"/>
  <c r="AI96" i="7"/>
  <c r="AH96" i="7"/>
  <c r="AG96" i="7"/>
  <c r="AF96" i="7"/>
  <c r="AE96" i="7"/>
  <c r="AD96" i="7"/>
  <c r="AC96" i="7"/>
  <c r="AB96" i="7"/>
  <c r="AK95" i="7"/>
  <c r="AJ95" i="7"/>
  <c r="AI95" i="7"/>
  <c r="AH95" i="7"/>
  <c r="AG95" i="7"/>
  <c r="AF95" i="7"/>
  <c r="AE95" i="7"/>
  <c r="AD95" i="7"/>
  <c r="AC95" i="7"/>
  <c r="AB95" i="7"/>
  <c r="AK94" i="7"/>
  <c r="AJ94" i="7"/>
  <c r="AI94" i="7"/>
  <c r="AH94" i="7"/>
  <c r="AG94" i="7"/>
  <c r="AF94" i="7"/>
  <c r="AE94" i="7"/>
  <c r="AD94" i="7"/>
  <c r="AC94" i="7"/>
  <c r="AB94" i="7"/>
  <c r="AK93" i="7"/>
  <c r="AJ93" i="7"/>
  <c r="AI93" i="7"/>
  <c r="AH93" i="7"/>
  <c r="AG93" i="7"/>
  <c r="AF93" i="7"/>
  <c r="AE93" i="7"/>
  <c r="AD93" i="7"/>
  <c r="AC93" i="7"/>
  <c r="AB93" i="7"/>
  <c r="AK92" i="7"/>
  <c r="AJ92" i="7"/>
  <c r="AI92" i="7"/>
  <c r="AH92" i="7"/>
  <c r="AG92" i="7"/>
  <c r="AF92" i="7"/>
  <c r="AE92" i="7"/>
  <c r="AD92" i="7"/>
  <c r="AC92" i="7"/>
  <c r="AB92" i="7"/>
  <c r="V90" i="7"/>
  <c r="T90" i="7"/>
  <c r="R90" i="7"/>
  <c r="P90" i="7"/>
  <c r="N90" i="7"/>
  <c r="L90" i="7"/>
  <c r="J90" i="7"/>
  <c r="H90" i="7"/>
  <c r="F90" i="7"/>
  <c r="D90" i="7"/>
  <c r="AB85" i="7"/>
  <c r="V85" i="7"/>
  <c r="T85" i="7"/>
  <c r="R85" i="7"/>
  <c r="P85" i="7"/>
  <c r="N85" i="7"/>
  <c r="L85" i="7"/>
  <c r="J85" i="7"/>
  <c r="H85" i="7"/>
  <c r="F85" i="7"/>
  <c r="D85" i="7"/>
  <c r="AK84" i="7"/>
  <c r="AJ84" i="7"/>
  <c r="AI84" i="7"/>
  <c r="AH84" i="7"/>
  <c r="AG84" i="7"/>
  <c r="AF84" i="7"/>
  <c r="AE84" i="7"/>
  <c r="AD84" i="7"/>
  <c r="AC84" i="7"/>
  <c r="AB84" i="7"/>
  <c r="AK83" i="7"/>
  <c r="AJ83" i="7"/>
  <c r="AI83" i="7"/>
  <c r="AH83" i="7"/>
  <c r="AG83" i="7"/>
  <c r="AF83" i="7"/>
  <c r="AE83" i="7"/>
  <c r="AD83" i="7"/>
  <c r="AC83" i="7"/>
  <c r="AB83" i="7"/>
  <c r="AK82" i="7"/>
  <c r="AJ82" i="7"/>
  <c r="AI82" i="7"/>
  <c r="AH82" i="7"/>
  <c r="AG82" i="7"/>
  <c r="AF82" i="7"/>
  <c r="AE82" i="7"/>
  <c r="AD82" i="7"/>
  <c r="AC82" i="7"/>
  <c r="AB82" i="7"/>
  <c r="AK81" i="7"/>
  <c r="AJ81" i="7"/>
  <c r="AI81" i="7"/>
  <c r="AH81" i="7"/>
  <c r="AG81" i="7"/>
  <c r="AF81" i="7"/>
  <c r="AE81" i="7"/>
  <c r="AD81" i="7"/>
  <c r="AC81" i="7"/>
  <c r="AB81" i="7"/>
  <c r="AK80" i="7"/>
  <c r="AJ80" i="7"/>
  <c r="AI80" i="7"/>
  <c r="AH80" i="7"/>
  <c r="AG80" i="7"/>
  <c r="AF80" i="7"/>
  <c r="AE80" i="7"/>
  <c r="AD80" i="7"/>
  <c r="AC80" i="7"/>
  <c r="AB80" i="7"/>
  <c r="AK79" i="7"/>
  <c r="AJ79" i="7"/>
  <c r="AI79" i="7"/>
  <c r="AH79" i="7"/>
  <c r="AG79" i="7"/>
  <c r="AF79" i="7"/>
  <c r="AE79" i="7"/>
  <c r="AD79" i="7"/>
  <c r="AC79" i="7"/>
  <c r="AB79" i="7"/>
  <c r="V77" i="7"/>
  <c r="T77" i="7"/>
  <c r="R77" i="7"/>
  <c r="P77" i="7"/>
  <c r="N77" i="7"/>
  <c r="L77" i="7"/>
  <c r="J77" i="7"/>
  <c r="H77" i="7"/>
  <c r="F77" i="7"/>
  <c r="D77" i="7"/>
  <c r="Q73" i="7"/>
  <c r="S63" i="7"/>
  <c r="R63" i="7"/>
  <c r="E63" i="7"/>
  <c r="E118" i="7" s="1"/>
  <c r="E125" i="7" s="1"/>
  <c r="AO125" i="7" s="1"/>
  <c r="R62" i="7"/>
  <c r="Q57" i="7"/>
  <c r="M57" i="7"/>
  <c r="Q56" i="7"/>
  <c r="M56" i="7"/>
  <c r="K56" i="7"/>
  <c r="E53" i="7"/>
  <c r="AK52" i="7"/>
  <c r="AJ52" i="7"/>
  <c r="AI52" i="7"/>
  <c r="AE52" i="7"/>
  <c r="AD52" i="7"/>
  <c r="W52" i="7"/>
  <c r="U52" i="7"/>
  <c r="S52" i="7"/>
  <c r="Q52" i="7"/>
  <c r="AH52" i="7" s="1"/>
  <c r="O52" i="7"/>
  <c r="AG52" i="7" s="1"/>
  <c r="M52" i="7"/>
  <c r="AF52" i="7" s="1"/>
  <c r="K52" i="7"/>
  <c r="I52" i="7"/>
  <c r="G52" i="7"/>
  <c r="AC52" i="7" s="1"/>
  <c r="E52" i="7"/>
  <c r="AB52" i="7" s="1"/>
  <c r="AK51" i="7"/>
  <c r="AI51" i="7"/>
  <c r="AH51" i="7"/>
  <c r="AG51" i="7"/>
  <c r="AC51" i="7"/>
  <c r="AB51" i="7"/>
  <c r="X51" i="7"/>
  <c r="W51" i="7"/>
  <c r="U51" i="7"/>
  <c r="AJ51" i="7" s="1"/>
  <c r="S51" i="7"/>
  <c r="Q51" i="7"/>
  <c r="O51" i="7"/>
  <c r="M51" i="7"/>
  <c r="AF51" i="7" s="1"/>
  <c r="K51" i="7"/>
  <c r="AE51" i="7" s="1"/>
  <c r="I51" i="7"/>
  <c r="AD51" i="7" s="1"/>
  <c r="G51" i="7"/>
  <c r="E51" i="7"/>
  <c r="AI50" i="7"/>
  <c r="AF50" i="7"/>
  <c r="AE50" i="7"/>
  <c r="W50" i="7"/>
  <c r="AK50" i="7" s="1"/>
  <c r="U50" i="7"/>
  <c r="AJ50" i="7" s="1"/>
  <c r="S50" i="7"/>
  <c r="Q50" i="7"/>
  <c r="AH50" i="7" s="1"/>
  <c r="O50" i="7"/>
  <c r="AG50" i="7" s="1"/>
  <c r="M50" i="7"/>
  <c r="K50" i="7"/>
  <c r="I50" i="7"/>
  <c r="AD50" i="7" s="1"/>
  <c r="G50" i="7"/>
  <c r="AC50" i="7" s="1"/>
  <c r="E50" i="7"/>
  <c r="AB50" i="7" s="1"/>
  <c r="AK49" i="7"/>
  <c r="AJ49" i="7"/>
  <c r="AI49" i="7"/>
  <c r="AG49" i="7"/>
  <c r="AD49" i="7"/>
  <c r="AC49" i="7"/>
  <c r="W49" i="7"/>
  <c r="U49" i="7"/>
  <c r="S49" i="7"/>
  <c r="Q49" i="7"/>
  <c r="AH49" i="7" s="1"/>
  <c r="O49" i="7"/>
  <c r="M49" i="7"/>
  <c r="AF49" i="7" s="1"/>
  <c r="K49" i="7"/>
  <c r="AE49" i="7" s="1"/>
  <c r="I49" i="7"/>
  <c r="G49" i="7"/>
  <c r="E49" i="7"/>
  <c r="AB49" i="7" s="1"/>
  <c r="AI48" i="7"/>
  <c r="AE48" i="7"/>
  <c r="AB48" i="7"/>
  <c r="W48" i="7"/>
  <c r="AK48" i="7" s="1"/>
  <c r="U48" i="7"/>
  <c r="AJ48" i="7" s="1"/>
  <c r="S48" i="7"/>
  <c r="Q48" i="7"/>
  <c r="O48" i="7"/>
  <c r="AG48" i="7" s="1"/>
  <c r="M48" i="7"/>
  <c r="AF48" i="7" s="1"/>
  <c r="K48" i="7"/>
  <c r="I48" i="7"/>
  <c r="AD48" i="7" s="1"/>
  <c r="G48" i="7"/>
  <c r="AC48" i="7" s="1"/>
  <c r="E48" i="7"/>
  <c r="AK47" i="7"/>
  <c r="AG47" i="7"/>
  <c r="AF47" i="7"/>
  <c r="AC47" i="7"/>
  <c r="X47" i="7"/>
  <c r="W47" i="7"/>
  <c r="U47" i="7"/>
  <c r="AJ47" i="7" s="1"/>
  <c r="S47" i="7"/>
  <c r="AI47" i="7" s="1"/>
  <c r="Q47" i="7"/>
  <c r="O47" i="7"/>
  <c r="M47" i="7"/>
  <c r="M60" i="7" s="1"/>
  <c r="K47" i="7"/>
  <c r="AE47" i="7" s="1"/>
  <c r="I47" i="7"/>
  <c r="G47" i="7"/>
  <c r="E47" i="7"/>
  <c r="AE46" i="7"/>
  <c r="AD46" i="7"/>
  <c r="AC46" i="7"/>
  <c r="W46" i="7"/>
  <c r="AK46" i="7" s="1"/>
  <c r="U46" i="7"/>
  <c r="S46" i="7"/>
  <c r="AI46" i="7" s="1"/>
  <c r="Q46" i="7"/>
  <c r="AH46" i="7" s="1"/>
  <c r="O46" i="7"/>
  <c r="AG46" i="7" s="1"/>
  <c r="M46" i="7"/>
  <c r="AF46" i="7" s="1"/>
  <c r="K46" i="7"/>
  <c r="K53" i="7" s="1"/>
  <c r="I46" i="7"/>
  <c r="G46" i="7"/>
  <c r="E46" i="7"/>
  <c r="AB46" i="7" s="1"/>
  <c r="AI45" i="7"/>
  <c r="AH45" i="7"/>
  <c r="AD45" i="7"/>
  <c r="AB45" i="7"/>
  <c r="W45" i="7"/>
  <c r="U45" i="7"/>
  <c r="AJ45" i="7" s="1"/>
  <c r="S45" i="7"/>
  <c r="Q45" i="7"/>
  <c r="O45" i="7"/>
  <c r="AG45" i="7" s="1"/>
  <c r="M45" i="7"/>
  <c r="AF45" i="7" s="1"/>
  <c r="K45" i="7"/>
  <c r="AE45" i="7" s="1"/>
  <c r="I45" i="7"/>
  <c r="G45" i="7"/>
  <c r="AC45" i="7" s="1"/>
  <c r="E45" i="7"/>
  <c r="K44" i="7"/>
  <c r="AE44" i="7" s="1"/>
  <c r="E44" i="7"/>
  <c r="AK43" i="7"/>
  <c r="AI43" i="7"/>
  <c r="AF43" i="7"/>
  <c r="AE43" i="7"/>
  <c r="W43" i="7"/>
  <c r="U43" i="7"/>
  <c r="U44" i="7" s="1"/>
  <c r="S43" i="7"/>
  <c r="Q43" i="7"/>
  <c r="O43" i="7"/>
  <c r="AG43" i="7" s="1"/>
  <c r="M43" i="7"/>
  <c r="K43" i="7"/>
  <c r="I43" i="7"/>
  <c r="AD43" i="7" s="1"/>
  <c r="G43" i="7"/>
  <c r="AC43" i="7" s="1"/>
  <c r="E43" i="7"/>
  <c r="AB43" i="7" s="1"/>
  <c r="AJ41" i="7"/>
  <c r="AI41" i="7"/>
  <c r="AH41" i="7"/>
  <c r="AF41" i="7"/>
  <c r="W41" i="7"/>
  <c r="U41" i="7"/>
  <c r="S41" i="7"/>
  <c r="Q41" i="7"/>
  <c r="Q59" i="7" s="1"/>
  <c r="O41" i="7"/>
  <c r="M41" i="7"/>
  <c r="M59" i="7" s="1"/>
  <c r="K41" i="7"/>
  <c r="AE41" i="7" s="1"/>
  <c r="I41" i="7"/>
  <c r="I56" i="7" s="1"/>
  <c r="G41" i="7"/>
  <c r="G56" i="7" s="1"/>
  <c r="E41" i="7"/>
  <c r="Y41" i="7" s="1"/>
  <c r="Z41" i="7" s="1"/>
  <c r="AK40" i="7"/>
  <c r="AG40" i="7"/>
  <c r="AD40" i="7"/>
  <c r="AC40" i="7"/>
  <c r="W40" i="7"/>
  <c r="U40" i="7"/>
  <c r="S40" i="7"/>
  <c r="Q40" i="7"/>
  <c r="O40" i="7"/>
  <c r="M40" i="7"/>
  <c r="K40" i="7"/>
  <c r="AE40" i="7" s="1"/>
  <c r="I40" i="7"/>
  <c r="G40" i="7"/>
  <c r="E40" i="7"/>
  <c r="AI39" i="7"/>
  <c r="AG39" i="7"/>
  <c r="AE39" i="7"/>
  <c r="AB39" i="7"/>
  <c r="W39" i="7"/>
  <c r="AK39" i="7" s="1"/>
  <c r="U39" i="7"/>
  <c r="AJ39" i="7" s="1"/>
  <c r="S39" i="7"/>
  <c r="Q39" i="7"/>
  <c r="O39" i="7"/>
  <c r="M39" i="7"/>
  <c r="K39" i="7"/>
  <c r="I39" i="7"/>
  <c r="G39" i="7"/>
  <c r="AC39" i="7" s="1"/>
  <c r="E39" i="7"/>
  <c r="E122" i="7" s="1"/>
  <c r="AO122" i="7" s="1"/>
  <c r="AJ37" i="7"/>
  <c r="AI37" i="7"/>
  <c r="AH37" i="7"/>
  <c r="AE37" i="7"/>
  <c r="AC37" i="7"/>
  <c r="X37" i="7"/>
  <c r="W37" i="7"/>
  <c r="AK37" i="7" s="1"/>
  <c r="U37" i="7"/>
  <c r="S37" i="7"/>
  <c r="Q37" i="7"/>
  <c r="O37" i="7"/>
  <c r="M37" i="7"/>
  <c r="AF37" i="7" s="1"/>
  <c r="K37" i="7"/>
  <c r="I37" i="7"/>
  <c r="AD37" i="7" s="1"/>
  <c r="G37" i="7"/>
  <c r="E37" i="7"/>
  <c r="AB37" i="7" s="1"/>
  <c r="AJ34" i="7"/>
  <c r="AI34" i="7"/>
  <c r="AH34" i="7"/>
  <c r="AF34" i="7"/>
  <c r="AC34" i="7"/>
  <c r="AB34" i="7"/>
  <c r="W34" i="7"/>
  <c r="AK34" i="7" s="1"/>
  <c r="U34" i="7"/>
  <c r="S34" i="7"/>
  <c r="Q34" i="7"/>
  <c r="O34" i="7"/>
  <c r="M34" i="7"/>
  <c r="K34" i="7"/>
  <c r="I34" i="7"/>
  <c r="AD34" i="7" s="1"/>
  <c r="G34" i="7"/>
  <c r="E34" i="7"/>
  <c r="V21" i="7"/>
  <c r="M82" i="7" l="1"/>
  <c r="M79" i="7"/>
  <c r="M83" i="7"/>
  <c r="M80" i="7"/>
  <c r="M84" i="7"/>
  <c r="AF78" i="7"/>
  <c r="AS78" i="7" s="1"/>
  <c r="M81" i="7"/>
  <c r="AJ44" i="7"/>
  <c r="X39" i="7"/>
  <c r="X52" i="7"/>
  <c r="M73" i="7"/>
  <c r="M74" i="7"/>
  <c r="AF74" i="7" s="1"/>
  <c r="M76" i="7"/>
  <c r="AF76" i="7" s="1"/>
  <c r="M75" i="7"/>
  <c r="AF75" i="7" s="1"/>
  <c r="AH73" i="7"/>
  <c r="AH134" i="7"/>
  <c r="S125" i="7"/>
  <c r="AV125" i="7" s="1"/>
  <c r="M62" i="7"/>
  <c r="AF40" i="7"/>
  <c r="M44" i="7"/>
  <c r="Q74" i="7"/>
  <c r="AH74" i="7" s="1"/>
  <c r="Q75" i="7"/>
  <c r="AH75" i="7" s="1"/>
  <c r="Q76" i="7"/>
  <c r="AH76" i="7" s="1"/>
  <c r="AE34" i="7"/>
  <c r="X34" i="7"/>
  <c r="X50" i="7"/>
  <c r="X48" i="7"/>
  <c r="AG34" i="7"/>
  <c r="U62" i="7"/>
  <c r="X40" i="7"/>
  <c r="X62" i="7" s="1"/>
  <c r="M61" i="7"/>
  <c r="Q143" i="7"/>
  <c r="AH143" i="7" s="1"/>
  <c r="AH43" i="7"/>
  <c r="Q44" i="7"/>
  <c r="Q53" i="7"/>
  <c r="E60" i="7"/>
  <c r="AB47" i="7"/>
  <c r="E57" i="7"/>
  <c r="S62" i="7"/>
  <c r="O59" i="7"/>
  <c r="AG41" i="7"/>
  <c r="G57" i="7"/>
  <c r="Q63" i="7"/>
  <c r="AK85" i="7"/>
  <c r="U143" i="7"/>
  <c r="AJ143" i="7" s="1"/>
  <c r="U53" i="7"/>
  <c r="AJ43" i="7"/>
  <c r="I57" i="7"/>
  <c r="AD47" i="7"/>
  <c r="E117" i="7"/>
  <c r="E119" i="7" s="1"/>
  <c r="Q61" i="7"/>
  <c r="AB44" i="7"/>
  <c r="S56" i="7"/>
  <c r="S59" i="7" s="1"/>
  <c r="M58" i="7"/>
  <c r="S117" i="7"/>
  <c r="S118" i="7"/>
  <c r="G58" i="7"/>
  <c r="Q62" i="7"/>
  <c r="AH40" i="7"/>
  <c r="I63" i="7"/>
  <c r="AD39" i="7"/>
  <c r="W143" i="7"/>
  <c r="AK143" i="7" s="1"/>
  <c r="W44" i="7"/>
  <c r="K57" i="7"/>
  <c r="U59" i="7"/>
  <c r="X43" i="7"/>
  <c r="X49" i="7"/>
  <c r="O56" i="7"/>
  <c r="AK45" i="7"/>
  <c r="X45" i="7"/>
  <c r="M63" i="7"/>
  <c r="AF39" i="7"/>
  <c r="AI40" i="7"/>
  <c r="W56" i="7"/>
  <c r="AK41" i="7"/>
  <c r="X41" i="7"/>
  <c r="X56" i="7" s="1"/>
  <c r="O60" i="7"/>
  <c r="Q58" i="7"/>
  <c r="AH39" i="7"/>
  <c r="O63" i="7"/>
  <c r="AJ40" i="7"/>
  <c r="X46" i="7"/>
  <c r="Q60" i="7"/>
  <c r="AH48" i="7"/>
  <c r="U56" i="7"/>
  <c r="K63" i="7"/>
  <c r="S143" i="7"/>
  <c r="AI143" i="7" s="1"/>
  <c r="AC85" i="7"/>
  <c r="S126" i="7"/>
  <c r="AV126" i="7" s="1"/>
  <c r="S123" i="7"/>
  <c r="AV123" i="7" s="1"/>
  <c r="S124" i="7"/>
  <c r="AV124" i="7" s="1"/>
  <c r="S121" i="7"/>
  <c r="AV121" i="7" s="1"/>
  <c r="S127" i="7"/>
  <c r="B43" i="7"/>
  <c r="B45" i="7" s="1"/>
  <c r="G44" i="7"/>
  <c r="AH47" i="7"/>
  <c r="G59" i="7"/>
  <c r="E62" i="7"/>
  <c r="W63" i="7"/>
  <c r="AD85" i="7"/>
  <c r="AF85" i="7"/>
  <c r="AG37" i="7"/>
  <c r="U63" i="7"/>
  <c r="I44" i="7"/>
  <c r="I59" i="7"/>
  <c r="O62" i="7"/>
  <c r="AB40" i="7"/>
  <c r="E59" i="7"/>
  <c r="S57" i="7"/>
  <c r="K59" i="7"/>
  <c r="S122" i="7"/>
  <c r="AV122" i="7" s="1"/>
  <c r="E143" i="7"/>
  <c r="AB41" i="7"/>
  <c r="AG85" i="7"/>
  <c r="G143" i="7"/>
  <c r="AC143" i="7" s="1"/>
  <c r="G62" i="7"/>
  <c r="AC41" i="7"/>
  <c r="K143" i="7"/>
  <c r="AE143" i="7" s="1"/>
  <c r="O44" i="7"/>
  <c r="AJ46" i="7"/>
  <c r="E56" i="7"/>
  <c r="AH85" i="7"/>
  <c r="I143" i="7"/>
  <c r="AD143" i="7" s="1"/>
  <c r="E124" i="7"/>
  <c r="AO124" i="7" s="1"/>
  <c r="E121" i="7"/>
  <c r="AO121" i="7" s="1"/>
  <c r="E126" i="7"/>
  <c r="AO126" i="7" s="1"/>
  <c r="E123" i="7"/>
  <c r="AO123" i="7" s="1"/>
  <c r="I62" i="7"/>
  <c r="AD41" i="7"/>
  <c r="M143" i="7"/>
  <c r="AF143" i="7" s="1"/>
  <c r="W62" i="7"/>
  <c r="AI85" i="7"/>
  <c r="AE85" i="7"/>
  <c r="G63" i="7"/>
  <c r="K62" i="7"/>
  <c r="O143" i="7"/>
  <c r="AG143" i="7" s="1"/>
  <c r="S44" i="7"/>
  <c r="S53" i="7" s="1"/>
  <c r="AJ85" i="7"/>
  <c r="AS81" i="7"/>
  <c r="E127" i="7"/>
  <c r="S60" i="7" l="1"/>
  <c r="AO127" i="7"/>
  <c r="AV127" i="7"/>
  <c r="O61" i="7"/>
  <c r="E76" i="7"/>
  <c r="E73" i="7"/>
  <c r="E75" i="7"/>
  <c r="E74" i="7"/>
  <c r="AC44" i="7"/>
  <c r="G53" i="7"/>
  <c r="K118" i="7"/>
  <c r="K117" i="7"/>
  <c r="K119" i="7" s="1"/>
  <c r="Q83" i="7"/>
  <c r="Q80" i="7"/>
  <c r="Q84" i="7"/>
  <c r="Q81" i="7"/>
  <c r="Q79" i="7"/>
  <c r="AH78" i="7"/>
  <c r="AU78" i="7" s="1"/>
  <c r="Q82" i="7"/>
  <c r="M117" i="7"/>
  <c r="M118" i="7"/>
  <c r="K73" i="7"/>
  <c r="K74" i="7"/>
  <c r="AE74" i="7" s="1"/>
  <c r="K76" i="7"/>
  <c r="AE76" i="7" s="1"/>
  <c r="K75" i="7"/>
  <c r="AE75" i="7" s="1"/>
  <c r="U101" i="7"/>
  <c r="U103" i="7" s="1"/>
  <c r="U102" i="7"/>
  <c r="U64" i="7"/>
  <c r="X63" i="7"/>
  <c r="S58" i="7"/>
  <c r="I102" i="7"/>
  <c r="I64" i="7"/>
  <c r="I101" i="7"/>
  <c r="I103" i="7" s="1"/>
  <c r="AK44" i="7"/>
  <c r="W53" i="7"/>
  <c r="AF44" i="7"/>
  <c r="M53" i="7"/>
  <c r="G101" i="7"/>
  <c r="G103" i="7" s="1"/>
  <c r="G102" i="7"/>
  <c r="G64" i="7"/>
  <c r="AB143" i="7"/>
  <c r="Y143" i="7"/>
  <c r="W59" i="7"/>
  <c r="W58" i="7"/>
  <c r="W57" i="7"/>
  <c r="AS82" i="7"/>
  <c r="AS83" i="7"/>
  <c r="AS79" i="7"/>
  <c r="AS85" i="7" s="1"/>
  <c r="AS80" i="7"/>
  <c r="G118" i="7"/>
  <c r="G117" i="7"/>
  <c r="G119" i="7" s="1"/>
  <c r="O102" i="7"/>
  <c r="O101" i="7"/>
  <c r="O103" i="7" s="1"/>
  <c r="O64" i="7"/>
  <c r="Q88" i="7"/>
  <c r="Q89" i="7"/>
  <c r="O82" i="7"/>
  <c r="O79" i="7"/>
  <c r="O83" i="7"/>
  <c r="O80" i="7"/>
  <c r="O84" i="7"/>
  <c r="AG78" i="7"/>
  <c r="AT78" i="7" s="1"/>
  <c r="O81" i="7"/>
  <c r="AI44" i="7"/>
  <c r="AD44" i="7"/>
  <c r="I53" i="7"/>
  <c r="O117" i="7"/>
  <c r="O118" i="7"/>
  <c r="Q96" i="7"/>
  <c r="AU96" i="7" s="1"/>
  <c r="Q93" i="7"/>
  <c r="AU93" i="7" s="1"/>
  <c r="Q97" i="7"/>
  <c r="AU97" i="7" s="1"/>
  <c r="Q94" i="7"/>
  <c r="AU94" i="7" s="1"/>
  <c r="Q92" i="7"/>
  <c r="AH91" i="7"/>
  <c r="Q95" i="7"/>
  <c r="AU95" i="7" s="1"/>
  <c r="AH44" i="7"/>
  <c r="U117" i="7"/>
  <c r="U119" i="7" s="1"/>
  <c r="U118" i="7"/>
  <c r="G88" i="7"/>
  <c r="G89" i="7"/>
  <c r="K58" i="7"/>
  <c r="Q117" i="7"/>
  <c r="Q118" i="7"/>
  <c r="S75" i="7"/>
  <c r="AI75" i="7" s="1"/>
  <c r="S76" i="7"/>
  <c r="AI76" i="7" s="1"/>
  <c r="S74" i="7"/>
  <c r="AI74" i="7" s="1"/>
  <c r="S73" i="7"/>
  <c r="S102" i="7"/>
  <c r="S101" i="7"/>
  <c r="S103" i="7" s="1"/>
  <c r="S64" i="7"/>
  <c r="U60" i="7"/>
  <c r="U61" i="7" s="1"/>
  <c r="W117" i="7"/>
  <c r="W118" i="7"/>
  <c r="G73" i="7"/>
  <c r="G75" i="7"/>
  <c r="AC75" i="7" s="1"/>
  <c r="G74" i="7"/>
  <c r="AC74" i="7" s="1"/>
  <c r="G76" i="7"/>
  <c r="AC76" i="7" s="1"/>
  <c r="W101" i="7"/>
  <c r="W102" i="7"/>
  <c r="W64" i="7"/>
  <c r="E58" i="7"/>
  <c r="B57" i="7" s="1"/>
  <c r="B58" i="7" s="1"/>
  <c r="E101" i="7"/>
  <c r="E102" i="7"/>
  <c r="E64" i="7"/>
  <c r="Q77" i="7"/>
  <c r="O57" i="7"/>
  <c r="I118" i="7"/>
  <c r="I117" i="7"/>
  <c r="I119" i="7" s="1"/>
  <c r="Q102" i="7"/>
  <c r="Q101" i="7"/>
  <c r="Q103" i="7" s="1"/>
  <c r="Q64" i="7"/>
  <c r="AF91" i="7"/>
  <c r="M95" i="7"/>
  <c r="AS95" i="7" s="1"/>
  <c r="M92" i="7"/>
  <c r="M96" i="7"/>
  <c r="AS96" i="7" s="1"/>
  <c r="M93" i="7"/>
  <c r="AS93" i="7" s="1"/>
  <c r="M97" i="7"/>
  <c r="AS97" i="7" s="1"/>
  <c r="M94" i="7"/>
  <c r="AS94" i="7" s="1"/>
  <c r="AS84" i="7"/>
  <c r="E84" i="7"/>
  <c r="E81" i="7"/>
  <c r="AB78" i="7"/>
  <c r="AO78" i="7" s="1"/>
  <c r="E82" i="7"/>
  <c r="E79" i="7"/>
  <c r="E80" i="7"/>
  <c r="E83" i="7"/>
  <c r="B60" i="7"/>
  <c r="B61" i="7" s="1"/>
  <c r="K102" i="7"/>
  <c r="K64" i="7"/>
  <c r="K101" i="7"/>
  <c r="G60" i="7"/>
  <c r="U57" i="7"/>
  <c r="U58" i="7"/>
  <c r="S119" i="7"/>
  <c r="I73" i="7"/>
  <c r="I76" i="7"/>
  <c r="AD76" i="7" s="1"/>
  <c r="I75" i="7"/>
  <c r="AD75" i="7" s="1"/>
  <c r="I74" i="7"/>
  <c r="AD74" i="7" s="1"/>
  <c r="I58" i="7"/>
  <c r="M102" i="7"/>
  <c r="M64" i="7"/>
  <c r="M101" i="7"/>
  <c r="M103" i="7" s="1"/>
  <c r="AF73" i="7"/>
  <c r="M77" i="7"/>
  <c r="AF134" i="7"/>
  <c r="M85" i="7"/>
  <c r="K60" i="7"/>
  <c r="E61" i="7"/>
  <c r="AG44" i="7"/>
  <c r="O53" i="7"/>
  <c r="X143" i="7"/>
  <c r="AL143" i="7" s="1"/>
  <c r="X44" i="7"/>
  <c r="M88" i="7"/>
  <c r="M89" i="7"/>
  <c r="I60" i="7"/>
  <c r="I61" i="7" s="1"/>
  <c r="X64" i="7"/>
  <c r="I97" i="7" l="1"/>
  <c r="AQ97" i="7" s="1"/>
  <c r="AD91" i="7"/>
  <c r="I95" i="7"/>
  <c r="AQ95" i="7" s="1"/>
  <c r="I92" i="7"/>
  <c r="I96" i="7"/>
  <c r="AQ96" i="7" s="1"/>
  <c r="I93" i="7"/>
  <c r="AQ93" i="7" s="1"/>
  <c r="I94" i="7"/>
  <c r="AQ94" i="7" s="1"/>
  <c r="U93" i="7"/>
  <c r="AW93" i="7" s="1"/>
  <c r="U97" i="7"/>
  <c r="AW97" i="7" s="1"/>
  <c r="U96" i="7"/>
  <c r="AW96" i="7" s="1"/>
  <c r="U94" i="7"/>
  <c r="AW94" i="7" s="1"/>
  <c r="AJ91" i="7"/>
  <c r="U95" i="7"/>
  <c r="AW95" i="7" s="1"/>
  <c r="U92" i="7"/>
  <c r="AD103" i="7"/>
  <c r="G113" i="7"/>
  <c r="G110" i="7"/>
  <c r="AP110" i="7" s="1"/>
  <c r="G106" i="7"/>
  <c r="G107" i="7"/>
  <c r="AP107" i="7" s="1"/>
  <c r="G111" i="7"/>
  <c r="AP111" i="7" s="1"/>
  <c r="G108" i="7"/>
  <c r="AP108" i="7" s="1"/>
  <c r="G112" i="7"/>
  <c r="G109" i="7"/>
  <c r="AP109" i="7" s="1"/>
  <c r="U113" i="7"/>
  <c r="AW113" i="7" s="1"/>
  <c r="U107" i="7"/>
  <c r="AW107" i="7" s="1"/>
  <c r="U112" i="7"/>
  <c r="U109" i="7"/>
  <c r="AW109" i="7" s="1"/>
  <c r="U110" i="7"/>
  <c r="AW110" i="7" s="1"/>
  <c r="U106" i="7"/>
  <c r="U111" i="7"/>
  <c r="AW111" i="7" s="1"/>
  <c r="U108" i="7"/>
  <c r="AW108" i="7" s="1"/>
  <c r="AU79" i="7"/>
  <c r="AU84" i="7"/>
  <c r="AU81" i="7"/>
  <c r="AU80" i="7"/>
  <c r="AU83" i="7"/>
  <c r="AU82" i="7"/>
  <c r="AE78" i="7"/>
  <c r="AR78" i="7" s="1"/>
  <c r="K82" i="7"/>
  <c r="K79" i="7"/>
  <c r="K83" i="7"/>
  <c r="K80" i="7"/>
  <c r="K84" i="7"/>
  <c r="K81" i="7"/>
  <c r="O74" i="7"/>
  <c r="AG74" i="7" s="1"/>
  <c r="O75" i="7"/>
  <c r="AG75" i="7" s="1"/>
  <c r="O76" i="7"/>
  <c r="AG76" i="7" s="1"/>
  <c r="O73" i="7"/>
  <c r="S112" i="7"/>
  <c r="S109" i="7"/>
  <c r="AV109" i="7" s="1"/>
  <c r="S113" i="7"/>
  <c r="AV113" i="7" s="1"/>
  <c r="S106" i="7"/>
  <c r="S110" i="7"/>
  <c r="AV110" i="7" s="1"/>
  <c r="S107" i="7"/>
  <c r="AV107" i="7" s="1"/>
  <c r="S111" i="7"/>
  <c r="AV111" i="7" s="1"/>
  <c r="S108" i="7"/>
  <c r="AV108" i="7" s="1"/>
  <c r="AD134" i="7"/>
  <c r="AD73" i="7"/>
  <c r="I77" i="7"/>
  <c r="Q90" i="7"/>
  <c r="W76" i="7"/>
  <c r="AK76" i="7" s="1"/>
  <c r="W73" i="7"/>
  <c r="W75" i="7"/>
  <c r="AK75" i="7" s="1"/>
  <c r="W74" i="7"/>
  <c r="AK74" i="7" s="1"/>
  <c r="X57" i="7"/>
  <c r="Q85" i="7"/>
  <c r="AI73" i="7"/>
  <c r="AI134" i="7"/>
  <c r="S77" i="7"/>
  <c r="Q98" i="7"/>
  <c r="AU92" i="7"/>
  <c r="U88" i="7"/>
  <c r="U89" i="7"/>
  <c r="AT83" i="7"/>
  <c r="AT84" i="7"/>
  <c r="AT79" i="7"/>
  <c r="AT80" i="7"/>
  <c r="AT81" i="7"/>
  <c r="AT82" i="7"/>
  <c r="G124" i="7"/>
  <c r="AP124" i="7" s="1"/>
  <c r="G123" i="7"/>
  <c r="AP123" i="7" s="1"/>
  <c r="G121" i="7"/>
  <c r="AP121" i="7" s="1"/>
  <c r="G125" i="7"/>
  <c r="AP125" i="7" s="1"/>
  <c r="G122" i="7"/>
  <c r="AP122" i="7" s="1"/>
  <c r="G127" i="7"/>
  <c r="G126" i="7"/>
  <c r="AP126" i="7" s="1"/>
  <c r="S88" i="7"/>
  <c r="S89" i="7"/>
  <c r="M119" i="7"/>
  <c r="AB76" i="7"/>
  <c r="O111" i="7"/>
  <c r="AT111" i="7" s="1"/>
  <c r="O108" i="7"/>
  <c r="AT108" i="7" s="1"/>
  <c r="O112" i="7"/>
  <c r="O109" i="7"/>
  <c r="AT109" i="7" s="1"/>
  <c r="O113" i="7"/>
  <c r="AT113" i="7" s="1"/>
  <c r="O106" i="7"/>
  <c r="O110" i="7"/>
  <c r="AT110" i="7" s="1"/>
  <c r="O107" i="7"/>
  <c r="AT107" i="7" s="1"/>
  <c r="AB74" i="7"/>
  <c r="U75" i="7"/>
  <c r="AJ75" i="7" s="1"/>
  <c r="U76" i="7"/>
  <c r="AJ76" i="7" s="1"/>
  <c r="U74" i="7"/>
  <c r="AJ74" i="7" s="1"/>
  <c r="U73" i="7"/>
  <c r="Q110" i="7"/>
  <c r="AU110" i="7" s="1"/>
  <c r="Q107" i="7"/>
  <c r="AU107" i="7" s="1"/>
  <c r="Q112" i="7"/>
  <c r="Q109" i="7"/>
  <c r="AU109" i="7" s="1"/>
  <c r="Q111" i="7"/>
  <c r="AU111" i="7" s="1"/>
  <c r="Q108" i="7"/>
  <c r="AU108" i="7" s="1"/>
  <c r="Q113" i="7"/>
  <c r="AU113" i="7" s="1"/>
  <c r="Q106" i="7"/>
  <c r="X102" i="7"/>
  <c r="AC134" i="7"/>
  <c r="AC73" i="7"/>
  <c r="G77" i="7"/>
  <c r="Q119" i="7"/>
  <c r="K126" i="7"/>
  <c r="AR126" i="7" s="1"/>
  <c r="K123" i="7"/>
  <c r="AR123" i="7" s="1"/>
  <c r="K127" i="7"/>
  <c r="K121" i="7"/>
  <c r="AR121" i="7" s="1"/>
  <c r="K122" i="7"/>
  <c r="AR122" i="7" s="1"/>
  <c r="K125" i="7"/>
  <c r="AR125" i="7" s="1"/>
  <c r="K124" i="7"/>
  <c r="AR124" i="7" s="1"/>
  <c r="W88" i="7"/>
  <c r="W89" i="7"/>
  <c r="M98" i="7"/>
  <c r="AS92" i="7"/>
  <c r="I106" i="7"/>
  <c r="I113" i="7"/>
  <c r="AQ113" i="7" s="1"/>
  <c r="I110" i="7"/>
  <c r="AQ110" i="7" s="1"/>
  <c r="I107" i="7"/>
  <c r="AQ107" i="7" s="1"/>
  <c r="I109" i="7"/>
  <c r="AQ109" i="7" s="1"/>
  <c r="I111" i="7"/>
  <c r="AQ111" i="7" s="1"/>
  <c r="I108" i="7"/>
  <c r="AQ108" i="7" s="1"/>
  <c r="I112" i="7"/>
  <c r="AB75" i="7"/>
  <c r="E85" i="7"/>
  <c r="E134" i="7"/>
  <c r="AB73" i="7"/>
  <c r="X73" i="7"/>
  <c r="E77" i="7"/>
  <c r="W103" i="7"/>
  <c r="X101" i="7"/>
  <c r="X53" i="7"/>
  <c r="O95" i="7"/>
  <c r="AT95" i="7" s="1"/>
  <c r="O92" i="7"/>
  <c r="O96" i="7"/>
  <c r="AT96" i="7" s="1"/>
  <c r="O93" i="7"/>
  <c r="AT93" i="7" s="1"/>
  <c r="O97" i="7"/>
  <c r="AT97" i="7" s="1"/>
  <c r="O94" i="7"/>
  <c r="AT94" i="7" s="1"/>
  <c r="AG91" i="7"/>
  <c r="AD78" i="7"/>
  <c r="AQ78" i="7" s="1"/>
  <c r="I82" i="7"/>
  <c r="I79" i="7"/>
  <c r="I83" i="7"/>
  <c r="I80" i="7"/>
  <c r="I84" i="7"/>
  <c r="I81" i="7"/>
  <c r="K61" i="7"/>
  <c r="AE134" i="7"/>
  <c r="AE73" i="7"/>
  <c r="K77" i="7"/>
  <c r="M108" i="7"/>
  <c r="AS108" i="7" s="1"/>
  <c r="M113" i="7"/>
  <c r="AS113" i="7" s="1"/>
  <c r="M109" i="7"/>
  <c r="AS109" i="7" s="1"/>
  <c r="M106" i="7"/>
  <c r="M110" i="7"/>
  <c r="AS110" i="7" s="1"/>
  <c r="M107" i="7"/>
  <c r="AS107" i="7" s="1"/>
  <c r="M112" i="7"/>
  <c r="M111" i="7"/>
  <c r="AS111" i="7" s="1"/>
  <c r="Q123" i="7"/>
  <c r="AU123" i="7" s="1"/>
  <c r="Q121" i="7"/>
  <c r="AU121" i="7" s="1"/>
  <c r="Q127" i="7"/>
  <c r="Q125" i="7"/>
  <c r="AU125" i="7" s="1"/>
  <c r="Q122" i="7"/>
  <c r="AU122" i="7" s="1"/>
  <c r="Q126" i="7"/>
  <c r="AU126" i="7" s="1"/>
  <c r="Q124" i="7"/>
  <c r="AU124" i="7" s="1"/>
  <c r="K88" i="7"/>
  <c r="K90" i="7" s="1"/>
  <c r="K89" i="7"/>
  <c r="W119" i="7"/>
  <c r="X117" i="7"/>
  <c r="I122" i="7"/>
  <c r="AQ122" i="7" s="1"/>
  <c r="I127" i="7"/>
  <c r="I123" i="7"/>
  <c r="AQ123" i="7" s="1"/>
  <c r="I124" i="7"/>
  <c r="AQ124" i="7" s="1"/>
  <c r="I121" i="7"/>
  <c r="AQ121" i="7" s="1"/>
  <c r="I125" i="7"/>
  <c r="AQ125" i="7" s="1"/>
  <c r="I126" i="7"/>
  <c r="AQ126" i="7" s="1"/>
  <c r="U83" i="7"/>
  <c r="U80" i="7"/>
  <c r="U135" i="7" s="1"/>
  <c r="AJ135" i="7" s="1"/>
  <c r="U84" i="7"/>
  <c r="U81" i="7"/>
  <c r="AJ78" i="7"/>
  <c r="AW78" i="7" s="1"/>
  <c r="U82" i="7"/>
  <c r="U79" i="7"/>
  <c r="G90" i="7"/>
  <c r="O125" i="7"/>
  <c r="AT125" i="7" s="1"/>
  <c r="O122" i="7"/>
  <c r="AT122" i="7" s="1"/>
  <c r="O126" i="7"/>
  <c r="AT126" i="7" s="1"/>
  <c r="O123" i="7"/>
  <c r="AT123" i="7" s="1"/>
  <c r="O124" i="7"/>
  <c r="AT124" i="7" s="1"/>
  <c r="O121" i="7"/>
  <c r="AT121" i="7" s="1"/>
  <c r="O127" i="7"/>
  <c r="O85" i="7"/>
  <c r="S83" i="7"/>
  <c r="S80" i="7"/>
  <c r="S84" i="7"/>
  <c r="S81" i="7"/>
  <c r="S82" i="7"/>
  <c r="S79" i="7"/>
  <c r="S85" i="7" s="1"/>
  <c r="AI78" i="7"/>
  <c r="AV78" i="7" s="1"/>
  <c r="X59" i="7"/>
  <c r="W60" i="7"/>
  <c r="E103" i="7"/>
  <c r="M90" i="7"/>
  <c r="M137" i="7" s="1"/>
  <c r="E89" i="7"/>
  <c r="E88" i="7"/>
  <c r="M121" i="7"/>
  <c r="AS121" i="7" s="1"/>
  <c r="M123" i="7"/>
  <c r="AS123" i="7" s="1"/>
  <c r="M122" i="7"/>
  <c r="AS122" i="7" s="1"/>
  <c r="M127" i="7"/>
  <c r="M125" i="7"/>
  <c r="AS125" i="7" s="1"/>
  <c r="M126" i="7"/>
  <c r="AS126" i="7" s="1"/>
  <c r="M124" i="7"/>
  <c r="AS124" i="7" s="1"/>
  <c r="E97" i="7"/>
  <c r="E94" i="7"/>
  <c r="AB91" i="7"/>
  <c r="E95" i="7"/>
  <c r="E92" i="7"/>
  <c r="E96" i="7"/>
  <c r="E93" i="7"/>
  <c r="AO84" i="7"/>
  <c r="AO81" i="7"/>
  <c r="AO82" i="7"/>
  <c r="AO80" i="7"/>
  <c r="AO79" i="7"/>
  <c r="AO83" i="7"/>
  <c r="G84" i="7"/>
  <c r="G81" i="7"/>
  <c r="AC78" i="7"/>
  <c r="AP78" i="7" s="1"/>
  <c r="G82" i="7"/>
  <c r="G79" i="7"/>
  <c r="G80" i="7"/>
  <c r="G83" i="7"/>
  <c r="X118" i="7"/>
  <c r="W126" i="7"/>
  <c r="W123" i="7"/>
  <c r="W124" i="7"/>
  <c r="W127" i="7"/>
  <c r="W121" i="7"/>
  <c r="W125" i="7"/>
  <c r="W122" i="7"/>
  <c r="I88" i="7"/>
  <c r="I89" i="7"/>
  <c r="G61" i="7"/>
  <c r="K103" i="7"/>
  <c r="O58" i="7"/>
  <c r="X58" i="7" s="1"/>
  <c r="U123" i="7"/>
  <c r="AW123" i="7" s="1"/>
  <c r="U124" i="7"/>
  <c r="AW124" i="7" s="1"/>
  <c r="U127" i="7"/>
  <c r="U121" i="7"/>
  <c r="AW121" i="7" s="1"/>
  <c r="U125" i="7"/>
  <c r="AW125" i="7" s="1"/>
  <c r="U122" i="7"/>
  <c r="AW122" i="7" s="1"/>
  <c r="U126" i="7"/>
  <c r="AW126" i="7" s="1"/>
  <c r="O119" i="7"/>
  <c r="S61" i="7"/>
  <c r="AF137" i="7" l="1"/>
  <c r="E90" i="7"/>
  <c r="E137" i="7" s="1"/>
  <c r="E98" i="7"/>
  <c r="AO92" i="7"/>
  <c r="M144" i="7"/>
  <c r="AS112" i="7"/>
  <c r="AG73" i="7"/>
  <c r="AL73" i="7" s="1"/>
  <c r="O77" i="7"/>
  <c r="AG134" i="7"/>
  <c r="X124" i="7"/>
  <c r="AX124" i="7"/>
  <c r="AY124" i="7" s="1"/>
  <c r="X121" i="7"/>
  <c r="AX121" i="7"/>
  <c r="AT85" i="7"/>
  <c r="AW127" i="7"/>
  <c r="AO95" i="7"/>
  <c r="AS127" i="7"/>
  <c r="AT127" i="7"/>
  <c r="AQ84" i="7"/>
  <c r="AQ81" i="7"/>
  <c r="AQ83" i="7"/>
  <c r="AQ79" i="7"/>
  <c r="AQ80" i="7"/>
  <c r="AQ82" i="7"/>
  <c r="S90" i="7"/>
  <c r="S137" i="7" s="1"/>
  <c r="M114" i="7"/>
  <c r="M131" i="7" s="1"/>
  <c r="AF131" i="7" s="1"/>
  <c r="AS106" i="7"/>
  <c r="AS114" i="7" s="1"/>
  <c r="M135" i="7"/>
  <c r="AF135" i="7" s="1"/>
  <c r="U90" i="7"/>
  <c r="Q136" i="7"/>
  <c r="AH136" i="7" s="1"/>
  <c r="AP127" i="7"/>
  <c r="AP106" i="7"/>
  <c r="AP114" i="7" s="1"/>
  <c r="G114" i="7"/>
  <c r="G131" i="7" s="1"/>
  <c r="AC131" i="7" s="1"/>
  <c r="AV83" i="7"/>
  <c r="AV80" i="7"/>
  <c r="AV84" i="7"/>
  <c r="AV81" i="7"/>
  <c r="AV79" i="7"/>
  <c r="AV82" i="7"/>
  <c r="O98" i="7"/>
  <c r="AT92" i="7"/>
  <c r="O136" i="7"/>
  <c r="AG136" i="7" s="1"/>
  <c r="X123" i="7"/>
  <c r="AX123" i="7"/>
  <c r="AY123" i="7" s="1"/>
  <c r="AO85" i="7"/>
  <c r="AU85" i="7"/>
  <c r="AQ127" i="7"/>
  <c r="G97" i="7"/>
  <c r="AP97" i="7" s="1"/>
  <c r="G94" i="7"/>
  <c r="AP94" i="7" s="1"/>
  <c r="AC91" i="7"/>
  <c r="G95" i="7"/>
  <c r="AP95" i="7" s="1"/>
  <c r="G92" i="7"/>
  <c r="G96" i="7"/>
  <c r="AP96" i="7" s="1"/>
  <c r="G93" i="7"/>
  <c r="AP93" i="7" s="1"/>
  <c r="S135" i="7"/>
  <c r="AI135" i="7" s="1"/>
  <c r="AS98" i="7"/>
  <c r="AF132" i="7"/>
  <c r="Q144" i="7"/>
  <c r="AU112" i="7"/>
  <c r="AH132" i="7"/>
  <c r="AU98" i="7"/>
  <c r="Q137" i="7"/>
  <c r="U114" i="7"/>
  <c r="U131" i="7" s="1"/>
  <c r="AJ131" i="7" s="1"/>
  <c r="AW106" i="7"/>
  <c r="Q114" i="7"/>
  <c r="Q131" i="7" s="1"/>
  <c r="AH131" i="7" s="1"/>
  <c r="AU106" i="7"/>
  <c r="AO97" i="7"/>
  <c r="AB134" i="7"/>
  <c r="I114" i="7"/>
  <c r="I131" i="7" s="1"/>
  <c r="AD131" i="7" s="1"/>
  <c r="AQ106" i="7"/>
  <c r="AL74" i="7"/>
  <c r="K108" i="7"/>
  <c r="AR108" i="7" s="1"/>
  <c r="K112" i="7"/>
  <c r="K113" i="7"/>
  <c r="AR113" i="7" s="1"/>
  <c r="K106" i="7"/>
  <c r="K110" i="7"/>
  <c r="AR110" i="7" s="1"/>
  <c r="K109" i="7"/>
  <c r="AR109" i="7" s="1"/>
  <c r="K107" i="7"/>
  <c r="AR107" i="7" s="1"/>
  <c r="K111" i="7"/>
  <c r="AR111" i="7" s="1"/>
  <c r="G85" i="7"/>
  <c r="AL75" i="7"/>
  <c r="M136" i="7"/>
  <c r="AF136" i="7" s="1"/>
  <c r="AT106" i="7"/>
  <c r="O114" i="7"/>
  <c r="O131" i="7" s="1"/>
  <c r="AG131" i="7" s="1"/>
  <c r="Q135" i="7"/>
  <c r="AH135" i="7" s="1"/>
  <c r="S114" i="7"/>
  <c r="S131" i="7" s="1"/>
  <c r="AV106" i="7"/>
  <c r="AV114" i="7" s="1"/>
  <c r="K85" i="7"/>
  <c r="AD113" i="7"/>
  <c r="AP113" i="7"/>
  <c r="I98" i="7"/>
  <c r="I136" i="7"/>
  <c r="AD136" i="7" s="1"/>
  <c r="AQ92" i="7"/>
  <c r="X126" i="7"/>
  <c r="AX126" i="7"/>
  <c r="AY126" i="7" s="1"/>
  <c r="S96" i="7"/>
  <c r="AV96" i="7" s="1"/>
  <c r="S93" i="7"/>
  <c r="AV93" i="7" s="1"/>
  <c r="S97" i="7"/>
  <c r="AV97" i="7" s="1"/>
  <c r="S94" i="7"/>
  <c r="AV94" i="7" s="1"/>
  <c r="S92" i="7"/>
  <c r="AI91" i="7"/>
  <c r="S95" i="7"/>
  <c r="AV95" i="7" s="1"/>
  <c r="AU127" i="7"/>
  <c r="I135" i="7"/>
  <c r="AD135" i="7" s="1"/>
  <c r="O135" i="7"/>
  <c r="AG135" i="7" s="1"/>
  <c r="AL76" i="7"/>
  <c r="AK134" i="7"/>
  <c r="W77" i="7"/>
  <c r="AK73" i="7"/>
  <c r="AO94" i="7"/>
  <c r="O88" i="7"/>
  <c r="O89" i="7"/>
  <c r="W83" i="7"/>
  <c r="W80" i="7"/>
  <c r="W135" i="7" s="1"/>
  <c r="AK135" i="7" s="1"/>
  <c r="W84" i="7"/>
  <c r="W81" i="7"/>
  <c r="X60" i="7"/>
  <c r="AL78" i="7" s="1"/>
  <c r="AK78" i="7"/>
  <c r="AX78" i="7" s="1"/>
  <c r="W82" i="7"/>
  <c r="W79" i="7"/>
  <c r="G135" i="7"/>
  <c r="AC135" i="7" s="1"/>
  <c r="W61" i="7"/>
  <c r="U85" i="7"/>
  <c r="I90" i="7"/>
  <c r="I137" i="7" s="1"/>
  <c r="AP84" i="7"/>
  <c r="AP83" i="7"/>
  <c r="AP80" i="7"/>
  <c r="AP82" i="7"/>
  <c r="AP79" i="7"/>
  <c r="AP81" i="7"/>
  <c r="AO93" i="7"/>
  <c r="X119" i="7"/>
  <c r="X103" i="7"/>
  <c r="I144" i="7"/>
  <c r="AQ112" i="7"/>
  <c r="AJ134" i="7"/>
  <c r="U77" i="7"/>
  <c r="U137" i="7" s="1"/>
  <c r="AJ73" i="7"/>
  <c r="AR82" i="7"/>
  <c r="AR83" i="7"/>
  <c r="AR80" i="7"/>
  <c r="AR79" i="7"/>
  <c r="AR84" i="7"/>
  <c r="AR81" i="7"/>
  <c r="U144" i="7"/>
  <c r="AW112" i="7"/>
  <c r="U98" i="7"/>
  <c r="AW92" i="7"/>
  <c r="U136" i="7"/>
  <c r="AJ136" i="7" s="1"/>
  <c r="AP112" i="7"/>
  <c r="G144" i="7"/>
  <c r="AD112" i="7"/>
  <c r="AR127" i="7"/>
  <c r="AE91" i="7"/>
  <c r="K95" i="7"/>
  <c r="AR95" i="7" s="1"/>
  <c r="K92" i="7"/>
  <c r="K96" i="7"/>
  <c r="AR96" i="7" s="1"/>
  <c r="K93" i="7"/>
  <c r="AR93" i="7" s="1"/>
  <c r="K97" i="7"/>
  <c r="AR97" i="7" s="1"/>
  <c r="K94" i="7"/>
  <c r="AR94" i="7" s="1"/>
  <c r="E108" i="7"/>
  <c r="AO108" i="7" s="1"/>
  <c r="E110" i="7"/>
  <c r="AO110" i="7" s="1"/>
  <c r="E107" i="7"/>
  <c r="AO107" i="7" s="1"/>
  <c r="E111" i="7"/>
  <c r="AO111" i="7" s="1"/>
  <c r="E106" i="7"/>
  <c r="E113" i="7"/>
  <c r="AO113" i="7" s="1"/>
  <c r="E112" i="7"/>
  <c r="E109" i="7"/>
  <c r="AO109" i="7" s="1"/>
  <c r="AX122" i="7"/>
  <c r="AY122" i="7" s="1"/>
  <c r="X122" i="7"/>
  <c r="AW83" i="7"/>
  <c r="AW80" i="7"/>
  <c r="AW81" i="7"/>
  <c r="AW84" i="7"/>
  <c r="AW79" i="7"/>
  <c r="AW85" i="7" s="1"/>
  <c r="AW82" i="7"/>
  <c r="AX125" i="7"/>
  <c r="AY125" i="7" s="1"/>
  <c r="X125" i="7"/>
  <c r="AO96" i="7"/>
  <c r="I85" i="7"/>
  <c r="W112" i="7"/>
  <c r="W109" i="7"/>
  <c r="W111" i="7"/>
  <c r="W106" i="7"/>
  <c r="W113" i="7"/>
  <c r="W110" i="7"/>
  <c r="W107" i="7"/>
  <c r="W108" i="7"/>
  <c r="W90" i="7"/>
  <c r="O144" i="7"/>
  <c r="AT112" i="7"/>
  <c r="S144" i="7"/>
  <c r="AV112" i="7"/>
  <c r="AD137" i="7" l="1"/>
  <c r="AI137" i="7"/>
  <c r="AY84" i="7"/>
  <c r="AB137" i="7"/>
  <c r="AX127" i="7"/>
  <c r="AX107" i="7"/>
  <c r="X107" i="7"/>
  <c r="AH137" i="7"/>
  <c r="X127" i="7"/>
  <c r="AB132" i="7"/>
  <c r="AO98" i="7"/>
  <c r="AJ132" i="7"/>
  <c r="AW98" i="7"/>
  <c r="W137" i="7"/>
  <c r="X134" i="7"/>
  <c r="K135" i="7"/>
  <c r="AE135" i="7" s="1"/>
  <c r="X106" i="7"/>
  <c r="W114" i="7"/>
  <c r="W131" i="7" s="1"/>
  <c r="AX106" i="7"/>
  <c r="AY109" i="7"/>
  <c r="X109" i="7"/>
  <c r="AX109" i="7"/>
  <c r="X61" i="7"/>
  <c r="AR106" i="7"/>
  <c r="K114" i="7"/>
  <c r="K131" i="7" s="1"/>
  <c r="AH144" i="7"/>
  <c r="Q145" i="7"/>
  <c r="AG132" i="7"/>
  <c r="AT98" i="7"/>
  <c r="K136" i="7"/>
  <c r="AE136" i="7" s="1"/>
  <c r="AR92" i="7"/>
  <c r="K98" i="7"/>
  <c r="G136" i="7"/>
  <c r="AC136" i="7" s="1"/>
  <c r="G98" i="7"/>
  <c r="AP92" i="7"/>
  <c r="X113" i="7"/>
  <c r="AX113" i="7"/>
  <c r="AD144" i="7"/>
  <c r="I145" i="7"/>
  <c r="AO106" i="7"/>
  <c r="E114" i="7"/>
  <c r="E131" i="7" s="1"/>
  <c r="E135" i="7"/>
  <c r="W144" i="7"/>
  <c r="X112" i="7"/>
  <c r="AX112" i="7"/>
  <c r="W97" i="7"/>
  <c r="W93" i="7"/>
  <c r="AX93" i="7" s="1"/>
  <c r="AY93" i="7" s="1"/>
  <c r="W96" i="7"/>
  <c r="AX96" i="7" s="1"/>
  <c r="W94" i="7"/>
  <c r="AK91" i="7"/>
  <c r="AL91" i="7" s="1"/>
  <c r="W95" i="7"/>
  <c r="AX95" i="7" s="1"/>
  <c r="AY95" i="7" s="1"/>
  <c r="W92" i="7"/>
  <c r="O90" i="7"/>
  <c r="O137" i="7" s="1"/>
  <c r="G137" i="7"/>
  <c r="S98" i="7"/>
  <c r="AV92" i="7"/>
  <c r="S136" i="7"/>
  <c r="AI136" i="7" s="1"/>
  <c r="AU114" i="7"/>
  <c r="AX108" i="7"/>
  <c r="X108" i="7"/>
  <c r="X110" i="7"/>
  <c r="AX110" i="7"/>
  <c r="AO112" i="7"/>
  <c r="AY112" i="7" s="1"/>
  <c r="E144" i="7"/>
  <c r="AY121" i="7"/>
  <c r="AY127" i="7" s="1"/>
  <c r="AX111" i="7"/>
  <c r="X111" i="7"/>
  <c r="AT114" i="7"/>
  <c r="K144" i="7"/>
  <c r="AR112" i="7"/>
  <c r="AV85" i="7"/>
  <c r="E136" i="7"/>
  <c r="AI131" i="7"/>
  <c r="AI144" i="7"/>
  <c r="S145" i="7"/>
  <c r="AY107" i="7"/>
  <c r="AC144" i="7"/>
  <c r="G145" i="7"/>
  <c r="AY96" i="7"/>
  <c r="AY108" i="7"/>
  <c r="W85" i="7"/>
  <c r="AQ85" i="7"/>
  <c r="K137" i="7"/>
  <c r="AR85" i="7"/>
  <c r="AY111" i="7"/>
  <c r="AY110" i="7"/>
  <c r="AG144" i="7"/>
  <c r="O145" i="7"/>
  <c r="AQ98" i="7"/>
  <c r="AD132" i="7"/>
  <c r="AF144" i="7"/>
  <c r="M145" i="7"/>
  <c r="AJ144" i="7"/>
  <c r="U145" i="7"/>
  <c r="AY113" i="7"/>
  <c r="AJ137" i="7"/>
  <c r="AP85" i="7"/>
  <c r="AX83" i="7"/>
  <c r="AY83" i="7" s="1"/>
  <c r="AX82" i="7"/>
  <c r="AY82" i="7" s="1"/>
  <c r="AX84" i="7"/>
  <c r="AX79" i="7"/>
  <c r="AY79" i="7" s="1"/>
  <c r="AX81" i="7"/>
  <c r="AY81" i="7" s="1"/>
  <c r="AX80" i="7"/>
  <c r="AY80" i="7" s="1"/>
  <c r="AQ114" i="7"/>
  <c r="AW114" i="7"/>
  <c r="AY78" i="7"/>
  <c r="AG137" i="7" l="1"/>
  <c r="Y107" i="7"/>
  <c r="Z107" i="7" s="1"/>
  <c r="X114" i="7"/>
  <c r="AB144" i="7"/>
  <c r="E145" i="7"/>
  <c r="AV98" i="7"/>
  <c r="AK144" i="7"/>
  <c r="W145" i="7"/>
  <c r="AK145" i="7" s="1"/>
  <c r="U146" i="7"/>
  <c r="AJ145" i="7"/>
  <c r="AB135" i="7"/>
  <c r="X135" i="7"/>
  <c r="AL135" i="7" s="1"/>
  <c r="M146" i="7"/>
  <c r="AF146" i="7" s="1"/>
  <c r="AF145" i="7"/>
  <c r="AD145" i="7"/>
  <c r="I146" i="7"/>
  <c r="AD146" i="7" s="1"/>
  <c r="Q146" i="7"/>
  <c r="AH146" i="7" s="1"/>
  <c r="AH145" i="7"/>
  <c r="AC137" i="7"/>
  <c r="AK137" i="7"/>
  <c r="W136" i="7"/>
  <c r="AK136" i="7" s="1"/>
  <c r="W98" i="7"/>
  <c r="AL132" i="7" s="1"/>
  <c r="AX92" i="7"/>
  <c r="AY92" i="7" s="1"/>
  <c r="AE137" i="7"/>
  <c r="AX94" i="7"/>
  <c r="AY94" i="7" s="1"/>
  <c r="AE131" i="7"/>
  <c r="O146" i="7"/>
  <c r="AG146" i="7" s="1"/>
  <c r="AG145" i="7"/>
  <c r="G146" i="7"/>
  <c r="AC146" i="7" s="1"/>
  <c r="AC145" i="7"/>
  <c r="AE144" i="7"/>
  <c r="K145" i="7"/>
  <c r="AR114" i="7"/>
  <c r="X144" i="7"/>
  <c r="AX85" i="7"/>
  <c r="AY85" i="7" s="1"/>
  <c r="S146" i="7"/>
  <c r="AI146" i="7" s="1"/>
  <c r="AI145" i="7"/>
  <c r="AB136" i="7"/>
  <c r="X136" i="7"/>
  <c r="AL136" i="7" s="1"/>
  <c r="AX97" i="7"/>
  <c r="AY97" i="7" s="1"/>
  <c r="AP98" i="7"/>
  <c r="AX114" i="7"/>
  <c r="AR98" i="7"/>
  <c r="AE132" i="7"/>
  <c r="AL134" i="7"/>
  <c r="Y135" i="7"/>
  <c r="AB131" i="7"/>
  <c r="AY106" i="7"/>
  <c r="AY114" i="7" s="1"/>
  <c r="AO114" i="7"/>
  <c r="AK131" i="7"/>
  <c r="X137" i="7"/>
  <c r="AL144" i="7" l="1"/>
  <c r="X145" i="7"/>
  <c r="AN135" i="7"/>
  <c r="AM135" i="7"/>
  <c r="AC132" i="7"/>
  <c r="X131" i="7"/>
  <c r="Y114" i="7"/>
  <c r="AX98" i="7"/>
  <c r="AY98" i="7" s="1"/>
  <c r="AL137" i="7"/>
  <c r="Z137" i="7"/>
  <c r="K146" i="7"/>
  <c r="AE146" i="7" s="1"/>
  <c r="AE145" i="7"/>
  <c r="AI132" i="7"/>
  <c r="AB145" i="7"/>
  <c r="E146" i="7"/>
  <c r="AB146" i="7" s="1"/>
  <c r="AL131" i="7" l="1"/>
  <c r="AK132" i="7"/>
  <c r="X146" i="7"/>
  <c r="AL146" i="7" s="1"/>
  <c r="AL145" i="7"/>
  <c r="AN145" i="7" l="1"/>
  <c r="AN147" i="7" s="1"/>
  <c r="AM145" i="7"/>
  <c r="AM147" i="7" s="1"/>
  <c r="AO147" i="7" l="1"/>
  <c r="AK146" i="6" l="1"/>
  <c r="AJ146" i="6"/>
  <c r="X140" i="6"/>
  <c r="V127" i="6"/>
  <c r="T127" i="6"/>
  <c r="R127" i="6"/>
  <c r="P127" i="6"/>
  <c r="N127" i="6"/>
  <c r="L127" i="6"/>
  <c r="J127" i="6"/>
  <c r="H127" i="6"/>
  <c r="F127" i="6"/>
  <c r="D127" i="6"/>
  <c r="AK126" i="6"/>
  <c r="AJ126" i="6"/>
  <c r="AI126" i="6"/>
  <c r="AH126" i="6"/>
  <c r="AG126" i="6"/>
  <c r="AF126" i="6"/>
  <c r="AE126" i="6"/>
  <c r="AD126" i="6"/>
  <c r="AC126" i="6"/>
  <c r="AB126" i="6"/>
  <c r="AK125" i="6"/>
  <c r="AJ125" i="6"/>
  <c r="AI125" i="6"/>
  <c r="AH125" i="6"/>
  <c r="AG125" i="6"/>
  <c r="AF125" i="6"/>
  <c r="AE125" i="6"/>
  <c r="AD125" i="6"/>
  <c r="AC125" i="6"/>
  <c r="AB125" i="6"/>
  <c r="AK124" i="6"/>
  <c r="AJ124" i="6"/>
  <c r="AI124" i="6"/>
  <c r="AH124" i="6"/>
  <c r="AG124" i="6"/>
  <c r="AF124" i="6"/>
  <c r="AE124" i="6"/>
  <c r="AD124" i="6"/>
  <c r="AC124" i="6"/>
  <c r="AB124" i="6"/>
  <c r="AK123" i="6"/>
  <c r="AJ123" i="6"/>
  <c r="AI123" i="6"/>
  <c r="AH123" i="6"/>
  <c r="AG123" i="6"/>
  <c r="AF123" i="6"/>
  <c r="AE123" i="6"/>
  <c r="AD123" i="6"/>
  <c r="AC123" i="6"/>
  <c r="AB123" i="6"/>
  <c r="AK122" i="6"/>
  <c r="AJ122" i="6"/>
  <c r="AI122" i="6"/>
  <c r="AH122" i="6"/>
  <c r="AG122" i="6"/>
  <c r="AF122" i="6"/>
  <c r="AE122" i="6"/>
  <c r="AD122" i="6"/>
  <c r="AC122" i="6"/>
  <c r="AB122" i="6"/>
  <c r="AK121" i="6"/>
  <c r="AJ121" i="6"/>
  <c r="AI121" i="6"/>
  <c r="AH121" i="6"/>
  <c r="AG121" i="6"/>
  <c r="AF121" i="6"/>
  <c r="AE121" i="6"/>
  <c r="AD121" i="6"/>
  <c r="AC121" i="6"/>
  <c r="AB121" i="6"/>
  <c r="V119" i="6"/>
  <c r="T119" i="6"/>
  <c r="R119" i="6"/>
  <c r="P119" i="6"/>
  <c r="N119" i="6"/>
  <c r="L119" i="6"/>
  <c r="J119" i="6"/>
  <c r="H119" i="6"/>
  <c r="F119" i="6"/>
  <c r="D119" i="6"/>
  <c r="V114" i="6"/>
  <c r="T114" i="6"/>
  <c r="R114" i="6"/>
  <c r="P114" i="6"/>
  <c r="N114" i="6"/>
  <c r="L114" i="6"/>
  <c r="J114" i="6"/>
  <c r="H114" i="6"/>
  <c r="F114" i="6"/>
  <c r="D114" i="6"/>
  <c r="AK113" i="6"/>
  <c r="AJ113" i="6"/>
  <c r="AI113" i="6"/>
  <c r="AH113" i="6"/>
  <c r="AG113" i="6"/>
  <c r="AF113" i="6"/>
  <c r="AE113" i="6"/>
  <c r="AD113" i="6"/>
  <c r="AC113" i="6"/>
  <c r="AB113" i="6"/>
  <c r="AK112" i="6"/>
  <c r="AJ112" i="6"/>
  <c r="AI112" i="6"/>
  <c r="AH112" i="6"/>
  <c r="AG112" i="6"/>
  <c r="AF112" i="6"/>
  <c r="AE112" i="6"/>
  <c r="AD112" i="6"/>
  <c r="AC112" i="6"/>
  <c r="AB112" i="6"/>
  <c r="AK111" i="6"/>
  <c r="AJ111" i="6"/>
  <c r="AI111" i="6"/>
  <c r="AH111" i="6"/>
  <c r="AG111" i="6"/>
  <c r="AF111" i="6"/>
  <c r="AE111" i="6"/>
  <c r="AD111" i="6"/>
  <c r="AC111" i="6"/>
  <c r="AB111" i="6"/>
  <c r="AK110" i="6"/>
  <c r="AJ110" i="6"/>
  <c r="AI110" i="6"/>
  <c r="AH110" i="6"/>
  <c r="AG110" i="6"/>
  <c r="AF110" i="6"/>
  <c r="AE110" i="6"/>
  <c r="AD110" i="6"/>
  <c r="AC110" i="6"/>
  <c r="AB110" i="6"/>
  <c r="AT109" i="6"/>
  <c r="AK109" i="6"/>
  <c r="AJ109" i="6"/>
  <c r="AI109" i="6"/>
  <c r="AH109" i="6"/>
  <c r="AG109" i="6"/>
  <c r="AF109" i="6"/>
  <c r="AE109" i="6"/>
  <c r="AD109" i="6"/>
  <c r="AC109" i="6"/>
  <c r="AB109" i="6"/>
  <c r="AK108" i="6"/>
  <c r="AJ108" i="6"/>
  <c r="AI108" i="6"/>
  <c r="AH108" i="6"/>
  <c r="AG108" i="6"/>
  <c r="AF108" i="6"/>
  <c r="AE108" i="6"/>
  <c r="AD108" i="6"/>
  <c r="AC108" i="6"/>
  <c r="AB108" i="6"/>
  <c r="AK107" i="6"/>
  <c r="AJ107" i="6"/>
  <c r="AI107" i="6"/>
  <c r="AH107" i="6"/>
  <c r="AG107" i="6"/>
  <c r="AF107" i="6"/>
  <c r="AE107" i="6"/>
  <c r="AD107" i="6"/>
  <c r="AC107" i="6"/>
  <c r="AB107" i="6"/>
  <c r="AK106" i="6"/>
  <c r="AJ106" i="6"/>
  <c r="AI106" i="6"/>
  <c r="AH106" i="6"/>
  <c r="AG106" i="6"/>
  <c r="AF106" i="6"/>
  <c r="AE106" i="6"/>
  <c r="AD106" i="6"/>
  <c r="AC106" i="6"/>
  <c r="AB106" i="6"/>
  <c r="AH103" i="6"/>
  <c r="AF103" i="6"/>
  <c r="V103" i="6"/>
  <c r="AK103" i="6" s="1"/>
  <c r="T103" i="6"/>
  <c r="AJ103" i="6" s="1"/>
  <c r="R103" i="6"/>
  <c r="AI103" i="6" s="1"/>
  <c r="P103" i="6"/>
  <c r="N103" i="6"/>
  <c r="AG103" i="6" s="1"/>
  <c r="L103" i="6"/>
  <c r="J103" i="6"/>
  <c r="H103" i="6"/>
  <c r="AE103" i="6" s="1"/>
  <c r="F103" i="6"/>
  <c r="AC103" i="6" s="1"/>
  <c r="D103" i="6"/>
  <c r="AB103" i="6" s="1"/>
  <c r="AK102" i="6"/>
  <c r="AJ102" i="6"/>
  <c r="AI102" i="6"/>
  <c r="AH102" i="6"/>
  <c r="AG102" i="6"/>
  <c r="AF102" i="6"/>
  <c r="AE102" i="6"/>
  <c r="AD102" i="6"/>
  <c r="AC102" i="6"/>
  <c r="AB102" i="6"/>
  <c r="AK101" i="6"/>
  <c r="AJ101" i="6"/>
  <c r="AI101" i="6"/>
  <c r="AH101" i="6"/>
  <c r="AG101" i="6"/>
  <c r="AF101" i="6"/>
  <c r="AE101" i="6"/>
  <c r="AD101" i="6"/>
  <c r="AC101" i="6"/>
  <c r="AB101" i="6"/>
  <c r="AF98" i="6"/>
  <c r="AE98" i="6"/>
  <c r="AC98" i="6"/>
  <c r="AB98" i="6"/>
  <c r="V98" i="6"/>
  <c r="AK98" i="6" s="1"/>
  <c r="T98" i="6"/>
  <c r="AJ98" i="6" s="1"/>
  <c r="R98" i="6"/>
  <c r="AI98" i="6" s="1"/>
  <c r="P98" i="6"/>
  <c r="AH98" i="6" s="1"/>
  <c r="N98" i="6"/>
  <c r="AG98" i="6" s="1"/>
  <c r="L98" i="6"/>
  <c r="J98" i="6"/>
  <c r="H98" i="6"/>
  <c r="F98" i="6"/>
  <c r="D98" i="6"/>
  <c r="AK97" i="6"/>
  <c r="AJ97" i="6"/>
  <c r="AI97" i="6"/>
  <c r="AH97" i="6"/>
  <c r="AG97" i="6"/>
  <c r="AF97" i="6"/>
  <c r="AE97" i="6"/>
  <c r="AD97" i="6"/>
  <c r="AC97" i="6"/>
  <c r="AB97" i="6"/>
  <c r="AK96" i="6"/>
  <c r="AJ96" i="6"/>
  <c r="AI96" i="6"/>
  <c r="AH96" i="6"/>
  <c r="AG96" i="6"/>
  <c r="AF96" i="6"/>
  <c r="AE96" i="6"/>
  <c r="AD96" i="6"/>
  <c r="AC96" i="6"/>
  <c r="AB96" i="6"/>
  <c r="AK95" i="6"/>
  <c r="AJ95" i="6"/>
  <c r="AI95" i="6"/>
  <c r="AH95" i="6"/>
  <c r="AG95" i="6"/>
  <c r="AF95" i="6"/>
  <c r="AE95" i="6"/>
  <c r="AD95" i="6"/>
  <c r="AC95" i="6"/>
  <c r="AB95" i="6"/>
  <c r="AK94" i="6"/>
  <c r="AJ94" i="6"/>
  <c r="AI94" i="6"/>
  <c r="AH94" i="6"/>
  <c r="AG94" i="6"/>
  <c r="AF94" i="6"/>
  <c r="AE94" i="6"/>
  <c r="AD94" i="6"/>
  <c r="AC94" i="6"/>
  <c r="AB94" i="6"/>
  <c r="AK93" i="6"/>
  <c r="AJ93" i="6"/>
  <c r="AI93" i="6"/>
  <c r="AH93" i="6"/>
  <c r="AG93" i="6"/>
  <c r="AF93" i="6"/>
  <c r="AE93" i="6"/>
  <c r="AD93" i="6"/>
  <c r="AC93" i="6"/>
  <c r="AB93" i="6"/>
  <c r="AK92" i="6"/>
  <c r="AJ92" i="6"/>
  <c r="AI92" i="6"/>
  <c r="AH92" i="6"/>
  <c r="AG92" i="6"/>
  <c r="AF92" i="6"/>
  <c r="AE92" i="6"/>
  <c r="AD92" i="6"/>
  <c r="AC92" i="6"/>
  <c r="AB92" i="6"/>
  <c r="V90" i="6"/>
  <c r="T90" i="6"/>
  <c r="R90" i="6"/>
  <c r="P90" i="6"/>
  <c r="N90" i="6"/>
  <c r="L90" i="6"/>
  <c r="J90" i="6"/>
  <c r="H90" i="6"/>
  <c r="F90" i="6"/>
  <c r="D90" i="6"/>
  <c r="AE85" i="6"/>
  <c r="V85" i="6"/>
  <c r="T85" i="6"/>
  <c r="R85" i="6"/>
  <c r="P85" i="6"/>
  <c r="N85" i="6"/>
  <c r="L85" i="6"/>
  <c r="J85" i="6"/>
  <c r="H85" i="6"/>
  <c r="F85" i="6"/>
  <c r="D85" i="6"/>
  <c r="AK84" i="6"/>
  <c r="AJ84" i="6"/>
  <c r="AI84" i="6"/>
  <c r="AH84" i="6"/>
  <c r="AG84" i="6"/>
  <c r="AF84" i="6"/>
  <c r="AE84" i="6"/>
  <c r="AD84" i="6"/>
  <c r="AC84" i="6"/>
  <c r="AB84" i="6"/>
  <c r="AK83" i="6"/>
  <c r="AJ83" i="6"/>
  <c r="AI83" i="6"/>
  <c r="AH83" i="6"/>
  <c r="AG83" i="6"/>
  <c r="AF83" i="6"/>
  <c r="AE83" i="6"/>
  <c r="AD83" i="6"/>
  <c r="AC83" i="6"/>
  <c r="AB83" i="6"/>
  <c r="AK82" i="6"/>
  <c r="AJ82" i="6"/>
  <c r="AI82" i="6"/>
  <c r="AH82" i="6"/>
  <c r="AG82" i="6"/>
  <c r="AF82" i="6"/>
  <c r="AE82" i="6"/>
  <c r="AD82" i="6"/>
  <c r="AC82" i="6"/>
  <c r="AB82" i="6"/>
  <c r="AK81" i="6"/>
  <c r="AJ81" i="6"/>
  <c r="AI81" i="6"/>
  <c r="AH81" i="6"/>
  <c r="AG81" i="6"/>
  <c r="AF81" i="6"/>
  <c r="AE81" i="6"/>
  <c r="AD81" i="6"/>
  <c r="AD85" i="6" s="1"/>
  <c r="AC81" i="6"/>
  <c r="AB81" i="6"/>
  <c r="AK80" i="6"/>
  <c r="AJ80" i="6"/>
  <c r="AI80" i="6"/>
  <c r="AH80" i="6"/>
  <c r="AG80" i="6"/>
  <c r="AF80" i="6"/>
  <c r="AE80" i="6"/>
  <c r="AD80" i="6"/>
  <c r="AC80" i="6"/>
  <c r="AB80" i="6"/>
  <c r="AK79" i="6"/>
  <c r="AJ79" i="6"/>
  <c r="AI79" i="6"/>
  <c r="AH79" i="6"/>
  <c r="AG79" i="6"/>
  <c r="AG85" i="6" s="1"/>
  <c r="AF79" i="6"/>
  <c r="AF85" i="6" s="1"/>
  <c r="AE79" i="6"/>
  <c r="AD79" i="6"/>
  <c r="AC79" i="6"/>
  <c r="AB79" i="6"/>
  <c r="V77" i="6"/>
  <c r="T77" i="6"/>
  <c r="R77" i="6"/>
  <c r="P77" i="6"/>
  <c r="N77" i="6"/>
  <c r="L77" i="6"/>
  <c r="J77" i="6"/>
  <c r="H77" i="6"/>
  <c r="F77" i="6"/>
  <c r="D77" i="6"/>
  <c r="I63" i="6"/>
  <c r="AB52" i="6"/>
  <c r="W52" i="6"/>
  <c r="X52" i="6" s="1"/>
  <c r="U52" i="6"/>
  <c r="AJ52" i="6" s="1"/>
  <c r="S52" i="6"/>
  <c r="AI52" i="6" s="1"/>
  <c r="Q52" i="6"/>
  <c r="AH52" i="6" s="1"/>
  <c r="O52" i="6"/>
  <c r="AG52" i="6" s="1"/>
  <c r="M52" i="6"/>
  <c r="AF52" i="6" s="1"/>
  <c r="K52" i="6"/>
  <c r="AE52" i="6" s="1"/>
  <c r="I52" i="6"/>
  <c r="AD52" i="6" s="1"/>
  <c r="G52" i="6"/>
  <c r="AC52" i="6" s="1"/>
  <c r="E52" i="6"/>
  <c r="AI51" i="6"/>
  <c r="AH51" i="6"/>
  <c r="W51" i="6"/>
  <c r="U51" i="6"/>
  <c r="AJ51" i="6" s="1"/>
  <c r="S51" i="6"/>
  <c r="Q51" i="6"/>
  <c r="O51" i="6"/>
  <c r="AG51" i="6" s="1"/>
  <c r="M51" i="6"/>
  <c r="AF51" i="6" s="1"/>
  <c r="K51" i="6"/>
  <c r="AE51" i="6" s="1"/>
  <c r="I51" i="6"/>
  <c r="AD51" i="6" s="1"/>
  <c r="G51" i="6"/>
  <c r="AC51" i="6" s="1"/>
  <c r="E51" i="6"/>
  <c r="AB51" i="6" s="1"/>
  <c r="AK50" i="6"/>
  <c r="AI50" i="6"/>
  <c r="W50" i="6"/>
  <c r="AG49" i="6"/>
  <c r="AE49" i="6"/>
  <c r="W49" i="6"/>
  <c r="AK49" i="6" s="1"/>
  <c r="U49" i="6"/>
  <c r="AJ49" i="6" s="1"/>
  <c r="S49" i="6"/>
  <c r="AI49" i="6" s="1"/>
  <c r="Q49" i="6"/>
  <c r="AH49" i="6" s="1"/>
  <c r="O49" i="6"/>
  <c r="M49" i="6"/>
  <c r="AF49" i="6" s="1"/>
  <c r="K49" i="6"/>
  <c r="I49" i="6"/>
  <c r="G49" i="6"/>
  <c r="AC49" i="6" s="1"/>
  <c r="E49" i="6"/>
  <c r="AB49" i="6" s="1"/>
  <c r="AH48" i="6"/>
  <c r="W48" i="6"/>
  <c r="AK48" i="6" s="1"/>
  <c r="U48" i="6"/>
  <c r="AJ48" i="6" s="1"/>
  <c r="S48" i="6"/>
  <c r="AI48" i="6" s="1"/>
  <c r="Q48" i="6"/>
  <c r="O48" i="6"/>
  <c r="AG48" i="6" s="1"/>
  <c r="M48" i="6"/>
  <c r="AF48" i="6" s="1"/>
  <c r="K48" i="6"/>
  <c r="AE48" i="6" s="1"/>
  <c r="I48" i="6"/>
  <c r="AD48" i="6" s="1"/>
  <c r="G48" i="6"/>
  <c r="AC48" i="6" s="1"/>
  <c r="E48" i="6"/>
  <c r="AB48" i="6" s="1"/>
  <c r="Q47" i="6"/>
  <c r="I47" i="6"/>
  <c r="AD47" i="6" s="1"/>
  <c r="AI46" i="6"/>
  <c r="AH46" i="6"/>
  <c r="AG46" i="6"/>
  <c r="W46" i="6"/>
  <c r="U46" i="6"/>
  <c r="S46" i="6"/>
  <c r="Q46" i="6"/>
  <c r="O46" i="6"/>
  <c r="M46" i="6"/>
  <c r="AF46" i="6" s="1"/>
  <c r="K46" i="6"/>
  <c r="AE46" i="6" s="1"/>
  <c r="I46" i="6"/>
  <c r="AD46" i="6" s="1"/>
  <c r="G46" i="6"/>
  <c r="AC46" i="6" s="1"/>
  <c r="E46" i="6"/>
  <c r="AB46" i="6" s="1"/>
  <c r="AI45" i="6"/>
  <c r="W45" i="6"/>
  <c r="U45" i="6"/>
  <c r="AJ45" i="6" s="1"/>
  <c r="S45" i="6"/>
  <c r="Q45" i="6"/>
  <c r="AH45" i="6" s="1"/>
  <c r="O45" i="6"/>
  <c r="AG45" i="6" s="1"/>
  <c r="M45" i="6"/>
  <c r="AF45" i="6" s="1"/>
  <c r="K45" i="6"/>
  <c r="AE45" i="6" s="1"/>
  <c r="I45" i="6"/>
  <c r="AD45" i="6" s="1"/>
  <c r="G45" i="6"/>
  <c r="AC45" i="6" s="1"/>
  <c r="E45" i="6"/>
  <c r="AB45" i="6" s="1"/>
  <c r="AK43" i="6"/>
  <c r="AJ43" i="6"/>
  <c r="W43" i="6"/>
  <c r="W44" i="6" s="1"/>
  <c r="AK44" i="6" s="1"/>
  <c r="U43" i="6"/>
  <c r="U44" i="6" s="1"/>
  <c r="S43" i="6"/>
  <c r="S143" i="6" s="1"/>
  <c r="AI143" i="6" s="1"/>
  <c r="Q43" i="6"/>
  <c r="O43" i="6"/>
  <c r="AG43" i="6" s="1"/>
  <c r="M43" i="6"/>
  <c r="M143" i="6" s="1"/>
  <c r="AF143" i="6" s="1"/>
  <c r="K43" i="6"/>
  <c r="AE43" i="6" s="1"/>
  <c r="I43" i="6"/>
  <c r="AD43" i="6" s="1"/>
  <c r="G43" i="6"/>
  <c r="AC43" i="6" s="1"/>
  <c r="E43" i="6"/>
  <c r="W41" i="6"/>
  <c r="W56" i="6" s="1"/>
  <c r="U41" i="6"/>
  <c r="U56" i="6" s="1"/>
  <c r="S41" i="6"/>
  <c r="Q41" i="6"/>
  <c r="AH41" i="6" s="1"/>
  <c r="O41" i="6"/>
  <c r="M41" i="6"/>
  <c r="K41" i="6"/>
  <c r="K56" i="6" s="1"/>
  <c r="I41" i="6"/>
  <c r="AD41" i="6" s="1"/>
  <c r="G41" i="6"/>
  <c r="AC41" i="6" s="1"/>
  <c r="E41" i="6"/>
  <c r="E56" i="6" s="1"/>
  <c r="AI40" i="6"/>
  <c r="AF40" i="6"/>
  <c r="AE40" i="6"/>
  <c r="AD40" i="6"/>
  <c r="W40" i="6"/>
  <c r="W62" i="6" s="1"/>
  <c r="U40" i="6"/>
  <c r="U62" i="6" s="1"/>
  <c r="S40" i="6"/>
  <c r="S62" i="6" s="1"/>
  <c r="Q40" i="6"/>
  <c r="O40" i="6"/>
  <c r="M40" i="6"/>
  <c r="M62" i="6" s="1"/>
  <c r="K40" i="6"/>
  <c r="I40" i="6"/>
  <c r="G40" i="6"/>
  <c r="AC40" i="6" s="1"/>
  <c r="E40" i="6"/>
  <c r="AB40" i="6" s="1"/>
  <c r="AI39" i="6"/>
  <c r="AG39" i="6"/>
  <c r="W39" i="6"/>
  <c r="U39" i="6"/>
  <c r="AJ39" i="6" s="1"/>
  <c r="S39" i="6"/>
  <c r="Q39" i="6"/>
  <c r="Q63" i="6" s="1"/>
  <c r="O39" i="6"/>
  <c r="M39" i="6"/>
  <c r="AF39" i="6" s="1"/>
  <c r="K39" i="6"/>
  <c r="I39" i="6"/>
  <c r="AD39" i="6" s="1"/>
  <c r="G39" i="6"/>
  <c r="AC39" i="6" s="1"/>
  <c r="E39" i="6"/>
  <c r="AC37" i="6"/>
  <c r="W37" i="6"/>
  <c r="AK37" i="6" s="1"/>
  <c r="U37" i="6"/>
  <c r="AJ37" i="6" s="1"/>
  <c r="S37" i="6"/>
  <c r="AI37" i="6" s="1"/>
  <c r="Q37" i="6"/>
  <c r="AH37" i="6" s="1"/>
  <c r="O37" i="6"/>
  <c r="M37" i="6"/>
  <c r="AF37" i="6" s="1"/>
  <c r="K37" i="6"/>
  <c r="AE37" i="6" s="1"/>
  <c r="I37" i="6"/>
  <c r="AD37" i="6" s="1"/>
  <c r="G37" i="6"/>
  <c r="E37" i="6"/>
  <c r="AJ34" i="6"/>
  <c r="AH34" i="6"/>
  <c r="AG34" i="6"/>
  <c r="AD34" i="6"/>
  <c r="W34" i="6"/>
  <c r="AK34" i="6" s="1"/>
  <c r="U34" i="6"/>
  <c r="S34" i="6"/>
  <c r="AI34" i="6" s="1"/>
  <c r="Q34" i="6"/>
  <c r="O34" i="6"/>
  <c r="M34" i="6"/>
  <c r="K34" i="6"/>
  <c r="AE34" i="6" s="1"/>
  <c r="I34" i="6"/>
  <c r="G34" i="6"/>
  <c r="E34" i="6"/>
  <c r="AB34" i="6" s="1"/>
  <c r="O29" i="6"/>
  <c r="O28" i="6"/>
  <c r="M27" i="6"/>
  <c r="U50" i="6" s="1"/>
  <c r="AJ50" i="6" s="1"/>
  <c r="L27" i="6"/>
  <c r="K27" i="6"/>
  <c r="Q50" i="6" s="1"/>
  <c r="AH50" i="6" s="1"/>
  <c r="J27" i="6"/>
  <c r="O50" i="6" s="1"/>
  <c r="AG50" i="6" s="1"/>
  <c r="I27" i="6"/>
  <c r="M50" i="6" s="1"/>
  <c r="AF50" i="6" s="1"/>
  <c r="H27" i="6"/>
  <c r="K50" i="6" s="1"/>
  <c r="AE50" i="6" s="1"/>
  <c r="G27" i="6"/>
  <c r="I50" i="6" s="1"/>
  <c r="AD50" i="6" s="1"/>
  <c r="F27" i="6"/>
  <c r="G50" i="6" s="1"/>
  <c r="AC50" i="6" s="1"/>
  <c r="E27" i="6"/>
  <c r="O27" i="6" s="1"/>
  <c r="O24" i="6"/>
  <c r="X47" i="6" s="1"/>
  <c r="N24" i="6"/>
  <c r="W47" i="6" s="1"/>
  <c r="M24" i="6"/>
  <c r="U47" i="6" s="1"/>
  <c r="AJ47" i="6" s="1"/>
  <c r="L24" i="6"/>
  <c r="S47" i="6" s="1"/>
  <c r="AI47" i="6" s="1"/>
  <c r="K24" i="6"/>
  <c r="J24" i="6"/>
  <c r="O47" i="6" s="1"/>
  <c r="I24" i="6"/>
  <c r="M47" i="6" s="1"/>
  <c r="H24" i="6"/>
  <c r="K47" i="6" s="1"/>
  <c r="G24" i="6"/>
  <c r="F24" i="6"/>
  <c r="G47" i="6" s="1"/>
  <c r="AC47" i="6" s="1"/>
  <c r="E24" i="6"/>
  <c r="E47" i="6" s="1"/>
  <c r="V21" i="6"/>
  <c r="O44" i="6" l="1"/>
  <c r="M63" i="6"/>
  <c r="M118" i="6" s="1"/>
  <c r="Q44" i="6"/>
  <c r="O63" i="6"/>
  <c r="O117" i="6" s="1"/>
  <c r="AJ40" i="6"/>
  <c r="AB41" i="6"/>
  <c r="M44" i="6"/>
  <c r="AK40" i="6"/>
  <c r="AG41" i="6"/>
  <c r="K143" i="6"/>
  <c r="AE143" i="6" s="1"/>
  <c r="K63" i="6"/>
  <c r="K118" i="6" s="1"/>
  <c r="AB39" i="6"/>
  <c r="U53" i="6"/>
  <c r="O56" i="6"/>
  <c r="O57" i="6" s="1"/>
  <c r="O58" i="6" s="1"/>
  <c r="AH39" i="6"/>
  <c r="AI43" i="6"/>
  <c r="X49" i="6"/>
  <c r="AD49" i="6"/>
  <c r="G63" i="6"/>
  <c r="G118" i="6" s="1"/>
  <c r="E57" i="6"/>
  <c r="W57" i="6"/>
  <c r="AK47" i="6"/>
  <c r="Q117" i="6"/>
  <c r="Q119" i="6" s="1"/>
  <c r="Q118" i="6"/>
  <c r="X46" i="6"/>
  <c r="AF34" i="6"/>
  <c r="G62" i="6"/>
  <c r="AK39" i="6"/>
  <c r="W63" i="6"/>
  <c r="W64" i="6" s="1"/>
  <c r="X48" i="6"/>
  <c r="O118" i="6"/>
  <c r="O123" i="6" s="1"/>
  <c r="AT123" i="6" s="1"/>
  <c r="AF47" i="6"/>
  <c r="AG37" i="6"/>
  <c r="X39" i="6"/>
  <c r="AH40" i="6"/>
  <c r="G143" i="6"/>
  <c r="AC143" i="6" s="1"/>
  <c r="G44" i="6"/>
  <c r="G53" i="6"/>
  <c r="AF43" i="6"/>
  <c r="AJ46" i="6"/>
  <c r="AH85" i="6"/>
  <c r="AG47" i="6"/>
  <c r="I143" i="6"/>
  <c r="AD143" i="6" s="1"/>
  <c r="AF44" i="6"/>
  <c r="AK46" i="6"/>
  <c r="X51" i="6"/>
  <c r="AI85" i="6"/>
  <c r="Q56" i="6"/>
  <c r="Q57" i="6" s="1"/>
  <c r="AE47" i="6"/>
  <c r="K57" i="6"/>
  <c r="K58" i="6" s="1"/>
  <c r="E143" i="6"/>
  <c r="AB43" i="6"/>
  <c r="B43" i="6"/>
  <c r="B45" i="6" s="1"/>
  <c r="E44" i="6"/>
  <c r="E53" i="6"/>
  <c r="E63" i="6"/>
  <c r="O62" i="6"/>
  <c r="AG40" i="6"/>
  <c r="K53" i="6"/>
  <c r="AG44" i="6"/>
  <c r="G117" i="6"/>
  <c r="AB47" i="6"/>
  <c r="K117" i="6"/>
  <c r="Q62" i="6"/>
  <c r="M53" i="6"/>
  <c r="X45" i="6"/>
  <c r="AH47" i="6"/>
  <c r="E50" i="6"/>
  <c r="AB50" i="6" s="1"/>
  <c r="AK52" i="6"/>
  <c r="G56" i="6"/>
  <c r="G59" i="6"/>
  <c r="E62" i="6"/>
  <c r="AK85" i="6"/>
  <c r="AJ44" i="6"/>
  <c r="X34" i="6"/>
  <c r="X37" i="6"/>
  <c r="S101" i="6"/>
  <c r="S102" i="6"/>
  <c r="Y41" i="6"/>
  <c r="Z41" i="6" s="1"/>
  <c r="E59" i="6"/>
  <c r="I56" i="6"/>
  <c r="I59" i="6" s="1"/>
  <c r="I62" i="6"/>
  <c r="AJ85" i="6"/>
  <c r="M117" i="6"/>
  <c r="M119" i="6" s="1"/>
  <c r="S56" i="6"/>
  <c r="S57" i="6" s="1"/>
  <c r="S59" i="6"/>
  <c r="S60" i="6" s="1"/>
  <c r="AI41" i="6"/>
  <c r="AB37" i="6"/>
  <c r="AE39" i="6"/>
  <c r="U101" i="6"/>
  <c r="U102" i="6"/>
  <c r="Q143" i="6"/>
  <c r="AH143" i="6" s="1"/>
  <c r="Q53" i="6"/>
  <c r="AH43" i="6"/>
  <c r="I44" i="6"/>
  <c r="I53" i="6" s="1"/>
  <c r="U57" i="6"/>
  <c r="K59" i="6"/>
  <c r="K62" i="6"/>
  <c r="M56" i="6"/>
  <c r="M57" i="6" s="1"/>
  <c r="AF41" i="6"/>
  <c r="AC34" i="6"/>
  <c r="M125" i="6"/>
  <c r="AS125" i="6" s="1"/>
  <c r="M122" i="6"/>
  <c r="AS122" i="6" s="1"/>
  <c r="M126" i="6"/>
  <c r="AS126" i="6" s="1"/>
  <c r="M121" i="6"/>
  <c r="AS121" i="6" s="1"/>
  <c r="M124" i="6"/>
  <c r="AS124" i="6" s="1"/>
  <c r="M123" i="6"/>
  <c r="AS123" i="6" s="1"/>
  <c r="W101" i="6"/>
  <c r="W102" i="6"/>
  <c r="AE41" i="6"/>
  <c r="K44" i="6"/>
  <c r="W53" i="6"/>
  <c r="M102" i="6"/>
  <c r="M101" i="6"/>
  <c r="M103" i="6" s="1"/>
  <c r="M113" i="6" s="1"/>
  <c r="AS113" i="6" s="1"/>
  <c r="I117" i="6"/>
  <c r="I118" i="6"/>
  <c r="I124" i="6" s="1"/>
  <c r="AQ124" i="6" s="1"/>
  <c r="Q122" i="6"/>
  <c r="AU122" i="6" s="1"/>
  <c r="M108" i="6"/>
  <c r="AS108" i="6" s="1"/>
  <c r="M107" i="6"/>
  <c r="AS107" i="6" s="1"/>
  <c r="M111" i="6"/>
  <c r="AS111" i="6" s="1"/>
  <c r="O143" i="6"/>
  <c r="AG143" i="6" s="1"/>
  <c r="S44" i="6"/>
  <c r="AK45" i="6"/>
  <c r="AK51" i="6"/>
  <c r="S63" i="6"/>
  <c r="U63" i="6"/>
  <c r="U64" i="6" s="1"/>
  <c r="O125" i="6"/>
  <c r="AT125" i="6" s="1"/>
  <c r="U143" i="6"/>
  <c r="AJ143" i="6" s="1"/>
  <c r="AB85" i="6"/>
  <c r="M127" i="6"/>
  <c r="Q126" i="6"/>
  <c r="AU126" i="6" s="1"/>
  <c r="Q123" i="6"/>
  <c r="AU123" i="6" s="1"/>
  <c r="Q121" i="6"/>
  <c r="AU121" i="6" s="1"/>
  <c r="Q127" i="6"/>
  <c r="Q125" i="6"/>
  <c r="AU125" i="6" s="1"/>
  <c r="Q124" i="6"/>
  <c r="AU124" i="6" s="1"/>
  <c r="AJ41" i="6"/>
  <c r="W143" i="6"/>
  <c r="AK143" i="6" s="1"/>
  <c r="U59" i="6"/>
  <c r="AC85" i="6"/>
  <c r="X41" i="6"/>
  <c r="X56" i="6" s="1"/>
  <c r="AK41" i="6"/>
  <c r="X43" i="6"/>
  <c r="O53" i="6"/>
  <c r="W59" i="6"/>
  <c r="W60" i="6" s="1"/>
  <c r="X40" i="6"/>
  <c r="X62" i="6" s="1"/>
  <c r="K125" i="6" l="1"/>
  <c r="AR125" i="6" s="1"/>
  <c r="K124" i="6"/>
  <c r="AR124" i="6" s="1"/>
  <c r="K123" i="6"/>
  <c r="AR123" i="6" s="1"/>
  <c r="K127" i="6"/>
  <c r="G127" i="6"/>
  <c r="G122" i="6"/>
  <c r="AP122" i="6" s="1"/>
  <c r="G126" i="6"/>
  <c r="AP126" i="6" s="1"/>
  <c r="G125" i="6"/>
  <c r="AP125" i="6" s="1"/>
  <c r="G123" i="6"/>
  <c r="AP123" i="6" s="1"/>
  <c r="G121" i="6"/>
  <c r="AP121" i="6" s="1"/>
  <c r="AP127" i="6" s="1"/>
  <c r="G124" i="6"/>
  <c r="AP124" i="6" s="1"/>
  <c r="Q59" i="6"/>
  <c r="Q60" i="6" s="1"/>
  <c r="G119" i="6"/>
  <c r="K119" i="6"/>
  <c r="O121" i="6"/>
  <c r="AT121" i="6" s="1"/>
  <c r="M106" i="6"/>
  <c r="AH44" i="6"/>
  <c r="O59" i="6"/>
  <c r="M109" i="6"/>
  <c r="AS109" i="6" s="1"/>
  <c r="X50" i="6"/>
  <c r="M110" i="6"/>
  <c r="AS110" i="6" s="1"/>
  <c r="M75" i="6"/>
  <c r="AF75" i="6" s="1"/>
  <c r="M76" i="6"/>
  <c r="AF76" i="6" s="1"/>
  <c r="M73" i="6"/>
  <c r="M74" i="6"/>
  <c r="AF74" i="6" s="1"/>
  <c r="S82" i="6"/>
  <c r="S79" i="6"/>
  <c r="S80" i="6"/>
  <c r="S84" i="6"/>
  <c r="S83" i="6"/>
  <c r="AI78" i="6"/>
  <c r="AV78" i="6" s="1"/>
  <c r="S81" i="6"/>
  <c r="K88" i="6"/>
  <c r="K89" i="6"/>
  <c r="W82" i="6"/>
  <c r="W79" i="6"/>
  <c r="W80" i="6"/>
  <c r="W81" i="6"/>
  <c r="AK78" i="6"/>
  <c r="AX78" i="6" s="1"/>
  <c r="W84" i="6"/>
  <c r="W83" i="6"/>
  <c r="S76" i="6"/>
  <c r="AI76" i="6" s="1"/>
  <c r="S73" i="6"/>
  <c r="S75" i="6"/>
  <c r="AI75" i="6" s="1"/>
  <c r="S74" i="6"/>
  <c r="AI74" i="6" s="1"/>
  <c r="U61" i="6"/>
  <c r="AS106" i="6"/>
  <c r="O124" i="6"/>
  <c r="AT124" i="6" s="1"/>
  <c r="M59" i="6"/>
  <c r="X59" i="6" s="1"/>
  <c r="S103" i="6"/>
  <c r="I119" i="6"/>
  <c r="I123" i="6"/>
  <c r="AQ123" i="6" s="1"/>
  <c r="I121" i="6"/>
  <c r="AQ121" i="6" s="1"/>
  <c r="AS127" i="6"/>
  <c r="K60" i="6"/>
  <c r="W73" i="6"/>
  <c r="W74" i="6"/>
  <c r="AK74" i="6" s="1"/>
  <c r="W76" i="6"/>
  <c r="AK76" i="6" s="1"/>
  <c r="W75" i="6"/>
  <c r="AK75" i="6" s="1"/>
  <c r="I102" i="6"/>
  <c r="I101" i="6"/>
  <c r="I103" i="6" s="1"/>
  <c r="I64" i="6"/>
  <c r="W61" i="6"/>
  <c r="K102" i="6"/>
  <c r="K101" i="6"/>
  <c r="K103" i="6" s="1"/>
  <c r="K64" i="6"/>
  <c r="X143" i="6"/>
  <c r="AL143" i="6" s="1"/>
  <c r="X44" i="6"/>
  <c r="O89" i="6"/>
  <c r="O88" i="6"/>
  <c r="Q84" i="6"/>
  <c r="Q81" i="6"/>
  <c r="Q79" i="6"/>
  <c r="Q83" i="6"/>
  <c r="Q80" i="6"/>
  <c r="Q82" i="6"/>
  <c r="AH78" i="6"/>
  <c r="AU78" i="6" s="1"/>
  <c r="O101" i="6"/>
  <c r="O102" i="6"/>
  <c r="X102" i="6" s="1"/>
  <c r="O64" i="6"/>
  <c r="K74" i="6"/>
  <c r="AE74" i="6" s="1"/>
  <c r="K75" i="6"/>
  <c r="AE75" i="6" s="1"/>
  <c r="K76" i="6"/>
  <c r="AE76" i="6" s="1"/>
  <c r="K73" i="6"/>
  <c r="W58" i="6"/>
  <c r="AB44" i="6"/>
  <c r="W118" i="6"/>
  <c r="W117" i="6"/>
  <c r="O122" i="6"/>
  <c r="AT122" i="6" s="1"/>
  <c r="U103" i="6"/>
  <c r="I57" i="6"/>
  <c r="X57" i="6" s="1"/>
  <c r="I58" i="6"/>
  <c r="O126" i="6"/>
  <c r="AT126" i="6" s="1"/>
  <c r="AT127" i="6" s="1"/>
  <c r="AI44" i="6"/>
  <c r="I122" i="6"/>
  <c r="AQ122" i="6" s="1"/>
  <c r="U60" i="6"/>
  <c r="K121" i="6"/>
  <c r="AR121" i="6" s="1"/>
  <c r="Q76" i="6"/>
  <c r="AH76" i="6" s="1"/>
  <c r="Q74" i="6"/>
  <c r="AH74" i="6" s="1"/>
  <c r="Q73" i="6"/>
  <c r="Q75" i="6"/>
  <c r="AH75" i="6" s="1"/>
  <c r="AC44" i="6"/>
  <c r="X63" i="6"/>
  <c r="X64" i="6" s="1"/>
  <c r="S117" i="6"/>
  <c r="S118" i="6"/>
  <c r="M58" i="6"/>
  <c r="M64" i="6"/>
  <c r="E101" i="6"/>
  <c r="E102" i="6"/>
  <c r="E64" i="6"/>
  <c r="Q101" i="6"/>
  <c r="Q102" i="6"/>
  <c r="Q64" i="6"/>
  <c r="O119" i="6"/>
  <c r="S58" i="6"/>
  <c r="AB143" i="6"/>
  <c r="Y143" i="6"/>
  <c r="I125" i="6"/>
  <c r="AQ125" i="6" s="1"/>
  <c r="U73" i="6"/>
  <c r="U75" i="6"/>
  <c r="AJ75" i="6" s="1"/>
  <c r="U76" i="6"/>
  <c r="AJ76" i="6" s="1"/>
  <c r="U74" i="6"/>
  <c r="AJ74" i="6" s="1"/>
  <c r="K126" i="6"/>
  <c r="AR126" i="6" s="1"/>
  <c r="E60" i="6"/>
  <c r="Q61" i="6"/>
  <c r="E73" i="6"/>
  <c r="E74" i="6"/>
  <c r="E75" i="6"/>
  <c r="E76" i="6"/>
  <c r="S53" i="6"/>
  <c r="X53" i="6" s="1"/>
  <c r="W103" i="6"/>
  <c r="E117" i="6"/>
  <c r="E118" i="6"/>
  <c r="S61" i="6"/>
  <c r="O127" i="6"/>
  <c r="U118" i="6"/>
  <c r="U117" i="6"/>
  <c r="U119" i="6" s="1"/>
  <c r="AD44" i="6"/>
  <c r="K122" i="6"/>
  <c r="AR122" i="6" s="1"/>
  <c r="Q58" i="6"/>
  <c r="O75" i="6"/>
  <c r="AG75" i="6" s="1"/>
  <c r="O76" i="6"/>
  <c r="AG76" i="6" s="1"/>
  <c r="O74" i="6"/>
  <c r="AG74" i="6" s="1"/>
  <c r="O73" i="6"/>
  <c r="G60" i="6"/>
  <c r="E58" i="6"/>
  <c r="B57" i="6" s="1"/>
  <c r="B58" i="6" s="1"/>
  <c r="I60" i="6"/>
  <c r="I61" i="6"/>
  <c r="G101" i="6"/>
  <c r="G64" i="6"/>
  <c r="G102" i="6"/>
  <c r="I126" i="6"/>
  <c r="AQ126" i="6" s="1"/>
  <c r="M112" i="6"/>
  <c r="AU127" i="6"/>
  <c r="I127" i="6"/>
  <c r="AE44" i="6"/>
  <c r="S64" i="6"/>
  <c r="U58" i="6"/>
  <c r="G57" i="6"/>
  <c r="G58" i="6" s="1"/>
  <c r="Q103" i="6" l="1"/>
  <c r="O60" i="6"/>
  <c r="O61" i="6"/>
  <c r="X101" i="6"/>
  <c r="X103" i="6" s="1"/>
  <c r="G103" i="6"/>
  <c r="G110" i="6" s="1"/>
  <c r="AP110" i="6" s="1"/>
  <c r="G88" i="6"/>
  <c r="G89" i="6"/>
  <c r="Q110" i="6"/>
  <c r="AU110" i="6" s="1"/>
  <c r="Q106" i="6"/>
  <c r="Q107" i="6"/>
  <c r="AU107" i="6" s="1"/>
  <c r="Q109" i="6"/>
  <c r="AU109" i="6" s="1"/>
  <c r="Q111" i="6"/>
  <c r="AU111" i="6" s="1"/>
  <c r="Q113" i="6"/>
  <c r="AU113" i="6" s="1"/>
  <c r="Q108" i="6"/>
  <c r="AU108" i="6" s="1"/>
  <c r="Q112" i="6"/>
  <c r="I109" i="6"/>
  <c r="AQ109" i="6" s="1"/>
  <c r="I106" i="6"/>
  <c r="I112" i="6"/>
  <c r="I108" i="6"/>
  <c r="AQ108" i="6" s="1"/>
  <c r="I113" i="6"/>
  <c r="AQ113" i="6" s="1"/>
  <c r="I111" i="6"/>
  <c r="AQ111" i="6" s="1"/>
  <c r="I107" i="6"/>
  <c r="AQ107" i="6" s="1"/>
  <c r="I110" i="6"/>
  <c r="AQ110" i="6" s="1"/>
  <c r="AV79" i="6"/>
  <c r="AV84" i="6"/>
  <c r="AV81" i="6"/>
  <c r="AV82" i="6"/>
  <c r="AV80" i="6"/>
  <c r="AV83" i="6"/>
  <c r="Q89" i="6"/>
  <c r="Q88" i="6"/>
  <c r="Q90" i="6" s="1"/>
  <c r="I83" i="6"/>
  <c r="I80" i="6"/>
  <c r="AD78" i="6"/>
  <c r="AQ78" i="6" s="1"/>
  <c r="I84" i="6"/>
  <c r="I82" i="6"/>
  <c r="I79" i="6"/>
  <c r="I81" i="6"/>
  <c r="AD103" i="6"/>
  <c r="G113" i="6"/>
  <c r="AP113" i="6" s="1"/>
  <c r="G108" i="6"/>
  <c r="AP108" i="6" s="1"/>
  <c r="W110" i="6"/>
  <c r="W109" i="6"/>
  <c r="W106" i="6"/>
  <c r="W113" i="6"/>
  <c r="W108" i="6"/>
  <c r="W111" i="6"/>
  <c r="W107" i="6"/>
  <c r="W112" i="6"/>
  <c r="O90" i="6"/>
  <c r="Q94" i="6"/>
  <c r="AU94" i="6" s="1"/>
  <c r="AH91" i="6"/>
  <c r="Q92" i="6"/>
  <c r="Q97" i="6"/>
  <c r="AU97" i="6" s="1"/>
  <c r="Q96" i="6"/>
  <c r="AU96" i="6" s="1"/>
  <c r="Q93" i="6"/>
  <c r="AU93" i="6" s="1"/>
  <c r="Q95" i="6"/>
  <c r="AU95" i="6" s="1"/>
  <c r="W127" i="6"/>
  <c r="W122" i="6"/>
  <c r="X118" i="6"/>
  <c r="W125" i="6"/>
  <c r="W124" i="6"/>
  <c r="W123" i="6"/>
  <c r="W126" i="6"/>
  <c r="W121" i="6"/>
  <c r="O103" i="6"/>
  <c r="S127" i="6"/>
  <c r="S122" i="6"/>
  <c r="AV122" i="6" s="1"/>
  <c r="S125" i="6"/>
  <c r="AV125" i="6" s="1"/>
  <c r="S126" i="6"/>
  <c r="AV126" i="6" s="1"/>
  <c r="S123" i="6"/>
  <c r="AV123" i="6" s="1"/>
  <c r="S121" i="6"/>
  <c r="AV121" i="6" s="1"/>
  <c r="S124" i="6"/>
  <c r="AV124" i="6" s="1"/>
  <c r="I74" i="6"/>
  <c r="AD74" i="6" s="1"/>
  <c r="I75" i="6"/>
  <c r="AD75" i="6" s="1"/>
  <c r="I76" i="6"/>
  <c r="AD76" i="6" s="1"/>
  <c r="I73" i="6"/>
  <c r="AU81" i="6"/>
  <c r="AU82" i="6"/>
  <c r="AU83" i="6"/>
  <c r="AU79" i="6"/>
  <c r="AU80" i="6"/>
  <c r="AU84" i="6"/>
  <c r="AK134" i="6"/>
  <c r="L117" i="1" s="1"/>
  <c r="W77" i="6"/>
  <c r="AK73" i="6"/>
  <c r="U96" i="6"/>
  <c r="AW96" i="6" s="1"/>
  <c r="U94" i="6"/>
  <c r="AW94" i="6" s="1"/>
  <c r="AJ91" i="6"/>
  <c r="U92" i="6"/>
  <c r="U97" i="6"/>
  <c r="AW97" i="6" s="1"/>
  <c r="U93" i="6"/>
  <c r="AW93" i="6" s="1"/>
  <c r="U95" i="6"/>
  <c r="AW95" i="6" s="1"/>
  <c r="W119" i="6"/>
  <c r="X117" i="6"/>
  <c r="S85" i="6"/>
  <c r="AH134" i="6"/>
  <c r="I117" i="1" s="1"/>
  <c r="Q77" i="6"/>
  <c r="AH73" i="6"/>
  <c r="S94" i="6"/>
  <c r="AV94" i="6" s="1"/>
  <c r="AI91" i="6"/>
  <c r="S92" i="6"/>
  <c r="S97" i="6"/>
  <c r="AV97" i="6" s="1"/>
  <c r="S96" i="6"/>
  <c r="AV96" i="6" s="1"/>
  <c r="S93" i="6"/>
  <c r="AV93" i="6" s="1"/>
  <c r="S95" i="6"/>
  <c r="AV95" i="6" s="1"/>
  <c r="S119" i="6"/>
  <c r="K113" i="6"/>
  <c r="AR113" i="6" s="1"/>
  <c r="K111" i="6"/>
  <c r="AR111" i="6" s="1"/>
  <c r="K109" i="6"/>
  <c r="AR109" i="6" s="1"/>
  <c r="K106" i="6"/>
  <c r="K108" i="6"/>
  <c r="AR108" i="6" s="1"/>
  <c r="K110" i="6"/>
  <c r="AR110" i="6" s="1"/>
  <c r="K107" i="6"/>
  <c r="AR107" i="6" s="1"/>
  <c r="K112" i="6"/>
  <c r="W85" i="6"/>
  <c r="AB76" i="6"/>
  <c r="AS112" i="6"/>
  <c r="K84" i="6"/>
  <c r="K81" i="6"/>
  <c r="AE78" i="6"/>
  <c r="AR78" i="6" s="1"/>
  <c r="K83" i="6"/>
  <c r="K79" i="6"/>
  <c r="K80" i="6"/>
  <c r="K82" i="6"/>
  <c r="AX80" i="6"/>
  <c r="AX82" i="6"/>
  <c r="AX83" i="6"/>
  <c r="AX79" i="6"/>
  <c r="AX81" i="6"/>
  <c r="AX84" i="6"/>
  <c r="AB75" i="6"/>
  <c r="AL75" i="6" s="1"/>
  <c r="M114" i="6"/>
  <c r="M131" i="6" s="1"/>
  <c r="AB73" i="6"/>
  <c r="E77" i="6"/>
  <c r="E124" i="6"/>
  <c r="AO124" i="6" s="1"/>
  <c r="E121" i="6"/>
  <c r="AO121" i="6" s="1"/>
  <c r="E127" i="6"/>
  <c r="E126" i="6"/>
  <c r="AO126" i="6" s="1"/>
  <c r="E125" i="6"/>
  <c r="AO125" i="6" s="1"/>
  <c r="E123" i="6"/>
  <c r="AO123" i="6" s="1"/>
  <c r="E122" i="6"/>
  <c r="AO122" i="6" s="1"/>
  <c r="AJ134" i="6"/>
  <c r="K117" i="1" s="1"/>
  <c r="U77" i="6"/>
  <c r="AJ73" i="6"/>
  <c r="AR127" i="6"/>
  <c r="W96" i="6"/>
  <c r="AX96" i="6" s="1"/>
  <c r="AK91" i="6"/>
  <c r="W92" i="6"/>
  <c r="W97" i="6"/>
  <c r="AX97" i="6" s="1"/>
  <c r="W93" i="6"/>
  <c r="AX93" i="6" s="1"/>
  <c r="W95" i="6"/>
  <c r="AX95" i="6" s="1"/>
  <c r="W94" i="6"/>
  <c r="AX94" i="6" s="1"/>
  <c r="K61" i="6"/>
  <c r="M77" i="6"/>
  <c r="AF134" i="6"/>
  <c r="G117" i="1" s="1"/>
  <c r="AF73" i="6"/>
  <c r="I97" i="6"/>
  <c r="AQ97" i="6" s="1"/>
  <c r="I95" i="6"/>
  <c r="AQ95" i="6" s="1"/>
  <c r="I93" i="6"/>
  <c r="AQ93" i="6" s="1"/>
  <c r="I94" i="6"/>
  <c r="AQ94" i="6" s="1"/>
  <c r="AD91" i="6"/>
  <c r="I96" i="6"/>
  <c r="AQ96" i="6" s="1"/>
  <c r="I92" i="6"/>
  <c r="AS114" i="6"/>
  <c r="I88" i="6"/>
  <c r="I89" i="6"/>
  <c r="AB74" i="6"/>
  <c r="E89" i="6"/>
  <c r="E88" i="6"/>
  <c r="U127" i="6"/>
  <c r="U122" i="6"/>
  <c r="AW122" i="6" s="1"/>
  <c r="U123" i="6"/>
  <c r="AW123" i="6" s="1"/>
  <c r="U125" i="6"/>
  <c r="AW125" i="6" s="1"/>
  <c r="U126" i="6"/>
  <c r="AW126" i="6" s="1"/>
  <c r="U121" i="6"/>
  <c r="AW121" i="6" s="1"/>
  <c r="U124" i="6"/>
  <c r="AW124" i="6" s="1"/>
  <c r="G83" i="6"/>
  <c r="G80" i="6"/>
  <c r="G84" i="6"/>
  <c r="AC78" i="6"/>
  <c r="AP78" i="6" s="1"/>
  <c r="G81" i="6"/>
  <c r="G79" i="6"/>
  <c r="G82" i="6"/>
  <c r="S89" i="6"/>
  <c r="S88" i="6"/>
  <c r="S90" i="6" s="1"/>
  <c r="E119" i="6"/>
  <c r="U82" i="6"/>
  <c r="U79" i="6"/>
  <c r="U83" i="6"/>
  <c r="U80" i="6"/>
  <c r="U84" i="6"/>
  <c r="AJ78" i="6"/>
  <c r="AW78" i="6" s="1"/>
  <c r="U81" i="6"/>
  <c r="W88" i="6"/>
  <c r="W89" i="6"/>
  <c r="X58" i="6"/>
  <c r="Q85" i="6"/>
  <c r="S106" i="6"/>
  <c r="S109" i="6"/>
  <c r="AV109" i="6" s="1"/>
  <c r="S110" i="6"/>
  <c r="AV110" i="6" s="1"/>
  <c r="S113" i="6"/>
  <c r="AV113" i="6" s="1"/>
  <c r="S108" i="6"/>
  <c r="AV108" i="6" s="1"/>
  <c r="S107" i="6"/>
  <c r="AV107" i="6" s="1"/>
  <c r="S111" i="6"/>
  <c r="AV111" i="6" s="1"/>
  <c r="S112" i="6"/>
  <c r="K90" i="6"/>
  <c r="E103" i="6"/>
  <c r="E83" i="6"/>
  <c r="E80" i="6"/>
  <c r="E84" i="6"/>
  <c r="E81" i="6"/>
  <c r="E82" i="6"/>
  <c r="AB78" i="6"/>
  <c r="AO78" i="6" s="1"/>
  <c r="E79" i="6"/>
  <c r="E134" i="6" s="1"/>
  <c r="B60" i="6"/>
  <c r="B61" i="6" s="1"/>
  <c r="M88" i="6"/>
  <c r="M89" i="6"/>
  <c r="G73" i="6"/>
  <c r="G74" i="6"/>
  <c r="AC74" i="6" s="1"/>
  <c r="G75" i="6"/>
  <c r="AC75" i="6" s="1"/>
  <c r="G76" i="6"/>
  <c r="AC76" i="6" s="1"/>
  <c r="E61" i="6"/>
  <c r="O77" i="6"/>
  <c r="AG134" i="6"/>
  <c r="H117" i="1" s="1"/>
  <c r="AG73" i="6"/>
  <c r="U88" i="6"/>
  <c r="U89" i="6"/>
  <c r="G61" i="6"/>
  <c r="U106" i="6"/>
  <c r="U109" i="6"/>
  <c r="AW109" i="6" s="1"/>
  <c r="U108" i="6"/>
  <c r="AW108" i="6" s="1"/>
  <c r="U112" i="6"/>
  <c r="U113" i="6"/>
  <c r="AW113" i="6" s="1"/>
  <c r="U111" i="6"/>
  <c r="AW111" i="6" s="1"/>
  <c r="U107" i="6"/>
  <c r="AW107" i="6" s="1"/>
  <c r="U110" i="6"/>
  <c r="AW110" i="6" s="1"/>
  <c r="K77" i="6"/>
  <c r="AE134" i="6"/>
  <c r="F117" i="1" s="1"/>
  <c r="AE73" i="6"/>
  <c r="AQ127" i="6"/>
  <c r="M60" i="6"/>
  <c r="AI134" i="6"/>
  <c r="J117" i="1" s="1"/>
  <c r="AI73" i="6"/>
  <c r="S77" i="6"/>
  <c r="I85" i="6" l="1"/>
  <c r="X119" i="6"/>
  <c r="G106" i="6"/>
  <c r="G112" i="6"/>
  <c r="G109" i="6"/>
  <c r="AP109" i="6" s="1"/>
  <c r="O95" i="6"/>
  <c r="AT95" i="6" s="1"/>
  <c r="AG91" i="6"/>
  <c r="O92" i="6"/>
  <c r="O94" i="6"/>
  <c r="AT94" i="6" s="1"/>
  <c r="O93" i="6"/>
  <c r="AT93" i="6" s="1"/>
  <c r="O96" i="6"/>
  <c r="AT96" i="6" s="1"/>
  <c r="O97" i="6"/>
  <c r="AT97" i="6" s="1"/>
  <c r="G107" i="6"/>
  <c r="AP107" i="6" s="1"/>
  <c r="O82" i="6"/>
  <c r="O83" i="6"/>
  <c r="O79" i="6"/>
  <c r="O84" i="6"/>
  <c r="O81" i="6"/>
  <c r="O80" i="6"/>
  <c r="AG78" i="6"/>
  <c r="AT78" i="6" s="1"/>
  <c r="G85" i="6"/>
  <c r="G111" i="6"/>
  <c r="AP111" i="6" s="1"/>
  <c r="K135" i="6"/>
  <c r="AE135" i="6" s="1"/>
  <c r="S135" i="6"/>
  <c r="AI135" i="6" s="1"/>
  <c r="AR106" i="6"/>
  <c r="K114" i="6"/>
  <c r="K131" i="6" s="1"/>
  <c r="AX125" i="6"/>
  <c r="AY125" i="6" s="1"/>
  <c r="X125" i="6"/>
  <c r="Q144" i="6"/>
  <c r="AU112" i="6"/>
  <c r="G97" i="6"/>
  <c r="AP97" i="6" s="1"/>
  <c r="G94" i="6"/>
  <c r="AP94" i="6" s="1"/>
  <c r="G95" i="6"/>
  <c r="AP95" i="6" s="1"/>
  <c r="G93" i="6"/>
  <c r="AP93" i="6" s="1"/>
  <c r="G96" i="6"/>
  <c r="AP96" i="6" s="1"/>
  <c r="G92" i="6"/>
  <c r="AC91" i="6"/>
  <c r="I136" i="6"/>
  <c r="AD136" i="6" s="1"/>
  <c r="I98" i="6"/>
  <c r="AQ92" i="6"/>
  <c r="W114" i="6"/>
  <c r="W131" i="6" s="1"/>
  <c r="AK131" i="6" s="1"/>
  <c r="AX106" i="6"/>
  <c r="S137" i="6"/>
  <c r="U85" i="6"/>
  <c r="E90" i="6"/>
  <c r="AB134" i="6"/>
  <c r="X134" i="6"/>
  <c r="K85" i="6"/>
  <c r="AV127" i="6"/>
  <c r="AX109" i="6"/>
  <c r="AC134" i="6"/>
  <c r="D117" i="1" s="1"/>
  <c r="AC73" i="6"/>
  <c r="G77" i="6"/>
  <c r="G114" i="6"/>
  <c r="G131" i="6" s="1"/>
  <c r="AP106" i="6"/>
  <c r="AP114" i="6" s="1"/>
  <c r="AL74" i="6"/>
  <c r="U90" i="6"/>
  <c r="U137" i="6" s="1"/>
  <c r="I90" i="6"/>
  <c r="Q135" i="6"/>
  <c r="AH135" i="6" s="1"/>
  <c r="AL76" i="6"/>
  <c r="U98" i="6"/>
  <c r="U136" i="6"/>
  <c r="AJ136" i="6" s="1"/>
  <c r="AW92" i="6"/>
  <c r="I135" i="6"/>
  <c r="AD135" i="6" s="1"/>
  <c r="Q114" i="6"/>
  <c r="Q131" i="6" s="1"/>
  <c r="AU106" i="6"/>
  <c r="AO127" i="6"/>
  <c r="AX85" i="6"/>
  <c r="Q137" i="6"/>
  <c r="O106" i="6"/>
  <c r="O111" i="6"/>
  <c r="AT111" i="6" s="1"/>
  <c r="O113" i="6"/>
  <c r="AT113" i="6" s="1"/>
  <c r="O112" i="6"/>
  <c r="X112" i="6" s="1"/>
  <c r="O108" i="6"/>
  <c r="X108" i="6" s="1"/>
  <c r="O107" i="6"/>
  <c r="AT107" i="6" s="1"/>
  <c r="O110" i="6"/>
  <c r="AT110" i="6" s="1"/>
  <c r="W144" i="6"/>
  <c r="AX112" i="6"/>
  <c r="S114" i="6"/>
  <c r="S131" i="6" s="1"/>
  <c r="AI131" i="6" s="1"/>
  <c r="AV106" i="6"/>
  <c r="AR79" i="6"/>
  <c r="AR82" i="6"/>
  <c r="AR83" i="6"/>
  <c r="AR81" i="6"/>
  <c r="AR84" i="6"/>
  <c r="AR80" i="6"/>
  <c r="W98" i="6"/>
  <c r="W136" i="6"/>
  <c r="AK136" i="6" s="1"/>
  <c r="AX92" i="6"/>
  <c r="M84" i="6"/>
  <c r="M81" i="6"/>
  <c r="M82" i="6"/>
  <c r="M79" i="6"/>
  <c r="M83" i="6"/>
  <c r="M80" i="6"/>
  <c r="M135" i="6" s="1"/>
  <c r="AF135" i="6" s="1"/>
  <c r="AF78" i="6"/>
  <c r="AS78" i="6" s="1"/>
  <c r="AY78" i="6" s="1"/>
  <c r="X60" i="6"/>
  <c r="AR112" i="6"/>
  <c r="AD134" i="6"/>
  <c r="E117" i="1" s="1"/>
  <c r="AD73" i="6"/>
  <c r="I77" i="6"/>
  <c r="I137" i="6" s="1"/>
  <c r="X121" i="6"/>
  <c r="AX121" i="6"/>
  <c r="AY121" i="6" s="1"/>
  <c r="Q136" i="6"/>
  <c r="AH136" i="6" s="1"/>
  <c r="Q98" i="6"/>
  <c r="AU92" i="6"/>
  <c r="AX107" i="6"/>
  <c r="AX110" i="6"/>
  <c r="U144" i="6"/>
  <c r="AW112" i="6"/>
  <c r="G135" i="6"/>
  <c r="AC135" i="6" s="1"/>
  <c r="AU85" i="6"/>
  <c r="M61" i="6"/>
  <c r="S144" i="6"/>
  <c r="AV112" i="6"/>
  <c r="AW127" i="6"/>
  <c r="AW79" i="6"/>
  <c r="AW82" i="6"/>
  <c r="AW81" i="6"/>
  <c r="AW80" i="6"/>
  <c r="AW83" i="6"/>
  <c r="AW84" i="6"/>
  <c r="E137" i="6"/>
  <c r="AX126" i="6"/>
  <c r="AY126" i="6" s="1"/>
  <c r="X126" i="6"/>
  <c r="AX111" i="6"/>
  <c r="I144" i="6"/>
  <c r="AQ112" i="6"/>
  <c r="AX122" i="6"/>
  <c r="AY122" i="6" s="1"/>
  <c r="X122" i="6"/>
  <c r="S136" i="6"/>
  <c r="AI136" i="6" s="1"/>
  <c r="S98" i="6"/>
  <c r="AV92" i="6"/>
  <c r="G144" i="6"/>
  <c r="AP112" i="6"/>
  <c r="E85" i="6"/>
  <c r="AX123" i="6"/>
  <c r="AY123" i="6" s="1"/>
  <c r="X123" i="6"/>
  <c r="AX108" i="6"/>
  <c r="I114" i="6"/>
  <c r="I131" i="6" s="1"/>
  <c r="AQ106" i="6"/>
  <c r="AP80" i="6"/>
  <c r="AP81" i="6"/>
  <c r="AP84" i="6"/>
  <c r="AP83" i="6"/>
  <c r="AP79" i="6"/>
  <c r="AP82" i="6"/>
  <c r="AF131" i="6"/>
  <c r="E107" i="6"/>
  <c r="AO107" i="6" s="1"/>
  <c r="AY107" i="6" s="1"/>
  <c r="E106" i="6"/>
  <c r="X106" i="6" s="1"/>
  <c r="E113" i="6"/>
  <c r="AO113" i="6" s="1"/>
  <c r="AY113" i="6" s="1"/>
  <c r="E110" i="6"/>
  <c r="AO110" i="6" s="1"/>
  <c r="E111" i="6"/>
  <c r="AO111" i="6" s="1"/>
  <c r="E109" i="6"/>
  <c r="AO109" i="6" s="1"/>
  <c r="AY109" i="6" s="1"/>
  <c r="E112" i="6"/>
  <c r="E108" i="6"/>
  <c r="AO108" i="6" s="1"/>
  <c r="AV85" i="6"/>
  <c r="W135" i="6"/>
  <c r="AK135" i="6" s="1"/>
  <c r="AQ80" i="6"/>
  <c r="AQ81" i="6"/>
  <c r="AQ79" i="6"/>
  <c r="AQ82" i="6"/>
  <c r="AQ84" i="6"/>
  <c r="AQ83" i="6"/>
  <c r="M90" i="6"/>
  <c r="U114" i="6"/>
  <c r="U131" i="6" s="1"/>
  <c r="AJ131" i="6" s="1"/>
  <c r="AW106" i="6"/>
  <c r="W90" i="6"/>
  <c r="AO80" i="6"/>
  <c r="AO83" i="6"/>
  <c r="AO79" i="6"/>
  <c r="AO84" i="6"/>
  <c r="AO82" i="6"/>
  <c r="AO81" i="6"/>
  <c r="O137" i="6"/>
  <c r="E97" i="6"/>
  <c r="E94" i="6"/>
  <c r="E95" i="6"/>
  <c r="E93" i="6"/>
  <c r="E96" i="6"/>
  <c r="E92" i="6"/>
  <c r="AB91" i="6"/>
  <c r="U135" i="6"/>
  <c r="AJ135" i="6" s="1"/>
  <c r="K94" i="6"/>
  <c r="AR94" i="6" s="1"/>
  <c r="AE91" i="6"/>
  <c r="K95" i="6"/>
  <c r="AR95" i="6" s="1"/>
  <c r="K93" i="6"/>
  <c r="AR93" i="6" s="1"/>
  <c r="K96" i="6"/>
  <c r="AR96" i="6" s="1"/>
  <c r="K92" i="6"/>
  <c r="K97" i="6"/>
  <c r="AR97" i="6" s="1"/>
  <c r="AL73" i="6"/>
  <c r="W137" i="6"/>
  <c r="X124" i="6"/>
  <c r="AX124" i="6"/>
  <c r="AY124" i="6" s="1"/>
  <c r="AX113" i="6"/>
  <c r="G90" i="6"/>
  <c r="AQ85" i="6" l="1"/>
  <c r="O85" i="6"/>
  <c r="AT79" i="6"/>
  <c r="AT84" i="6"/>
  <c r="AT82" i="6"/>
  <c r="AT80" i="6"/>
  <c r="AT83" i="6"/>
  <c r="AT81" i="6"/>
  <c r="AW114" i="6"/>
  <c r="AW85" i="6"/>
  <c r="X107" i="6"/>
  <c r="Y107" i="6" s="1"/>
  <c r="AT92" i="6"/>
  <c r="O98" i="6"/>
  <c r="K144" i="6"/>
  <c r="K137" i="6"/>
  <c r="AQ114" i="6"/>
  <c r="X110" i="6"/>
  <c r="AB137" i="6"/>
  <c r="AY110" i="6"/>
  <c r="AK137" i="6"/>
  <c r="AD131" i="6"/>
  <c r="AI132" i="6"/>
  <c r="J115" i="1" s="1"/>
  <c r="AV98" i="6"/>
  <c r="AK144" i="6"/>
  <c r="W145" i="6"/>
  <c r="AK145" i="6" s="1"/>
  <c r="AY83" i="6"/>
  <c r="AI144" i="6"/>
  <c r="S145" i="6"/>
  <c r="AH144" i="6"/>
  <c r="Q145" i="6"/>
  <c r="M95" i="6"/>
  <c r="AS95" i="6" s="1"/>
  <c r="M94" i="6"/>
  <c r="AS94" i="6" s="1"/>
  <c r="AF91" i="6"/>
  <c r="AL91" i="6" s="1"/>
  <c r="M92" i="6"/>
  <c r="M93" i="6"/>
  <c r="M97" i="6"/>
  <c r="AS97" i="6" s="1"/>
  <c r="M96" i="6"/>
  <c r="K136" i="6"/>
  <c r="AE136" i="6" s="1"/>
  <c r="K98" i="6"/>
  <c r="AR92" i="6"/>
  <c r="AO95" i="6"/>
  <c r="AS81" i="6"/>
  <c r="AS84" i="6"/>
  <c r="AY84" i="6" s="1"/>
  <c r="AS79" i="6"/>
  <c r="AS80" i="6"/>
  <c r="AY80" i="6" s="1"/>
  <c r="AS83" i="6"/>
  <c r="AS82" i="6"/>
  <c r="AY82" i="6" s="1"/>
  <c r="AT108" i="6"/>
  <c r="O136" i="6"/>
  <c r="AG136" i="6" s="1"/>
  <c r="G137" i="6"/>
  <c r="E114" i="6"/>
  <c r="AO106" i="6"/>
  <c r="AO93" i="6"/>
  <c r="AH132" i="6"/>
  <c r="I115" i="1" s="1"/>
  <c r="AU98" i="6"/>
  <c r="AO94" i="6"/>
  <c r="AP85" i="6"/>
  <c r="AX127" i="6"/>
  <c r="AT112" i="6"/>
  <c r="O144" i="6"/>
  <c r="AE131" i="6"/>
  <c r="AJ132" i="6"/>
  <c r="K115" i="1" s="1"/>
  <c r="AW98" i="6"/>
  <c r="AQ98" i="6"/>
  <c r="AD132" i="6"/>
  <c r="E115" i="1" s="1"/>
  <c r="AO97" i="6"/>
  <c r="AY108" i="6"/>
  <c r="X127" i="6"/>
  <c r="AR114" i="6"/>
  <c r="AO85" i="6"/>
  <c r="AE144" i="6"/>
  <c r="K145" i="6"/>
  <c r="AC131" i="6"/>
  <c r="AJ137" i="6"/>
  <c r="AO112" i="6"/>
  <c r="AY112" i="6" s="1"/>
  <c r="E144" i="6"/>
  <c r="AD137" i="6"/>
  <c r="M85" i="6"/>
  <c r="AR85" i="6"/>
  <c r="AU114" i="6"/>
  <c r="E135" i="6"/>
  <c r="G136" i="6"/>
  <c r="AC136" i="6" s="1"/>
  <c r="AP92" i="6"/>
  <c r="G98" i="6"/>
  <c r="AK132" i="6"/>
  <c r="L115" i="1" s="1"/>
  <c r="AX98" i="6"/>
  <c r="AY127" i="6"/>
  <c r="X113" i="6"/>
  <c r="AG137" i="6"/>
  <c r="AD144" i="6"/>
  <c r="I145" i="6"/>
  <c r="AT106" i="6"/>
  <c r="O114" i="6"/>
  <c r="O131" i="6" s="1"/>
  <c r="O135" i="6"/>
  <c r="AG135" i="6" s="1"/>
  <c r="AH131" i="6"/>
  <c r="AI137" i="6"/>
  <c r="AL134" i="6"/>
  <c r="M117" i="1" s="1"/>
  <c r="AO92" i="6"/>
  <c r="E136" i="6"/>
  <c r="E98" i="6"/>
  <c r="AO96" i="6"/>
  <c r="AL78" i="6"/>
  <c r="X61" i="6"/>
  <c r="AE137" i="6"/>
  <c r="AY111" i="6"/>
  <c r="AC144" i="6"/>
  <c r="G145" i="6"/>
  <c r="X111" i="6"/>
  <c r="AJ144" i="6"/>
  <c r="U145" i="6"/>
  <c r="AV114" i="6"/>
  <c r="AH137" i="6"/>
  <c r="X109" i="6"/>
  <c r="AX114" i="6"/>
  <c r="AT114" i="6" l="1"/>
  <c r="X114" i="6"/>
  <c r="AT85" i="6"/>
  <c r="AT98" i="6"/>
  <c r="AG132" i="6"/>
  <c r="H115" i="1" s="1"/>
  <c r="AY81" i="6"/>
  <c r="Z107" i="6"/>
  <c r="AY95" i="6"/>
  <c r="X131" i="6"/>
  <c r="AL131" i="6" s="1"/>
  <c r="Y114" i="6"/>
  <c r="AB144" i="6"/>
  <c r="E145" i="6"/>
  <c r="G146" i="6"/>
  <c r="AC146" i="6" s="1"/>
  <c r="AC145" i="6"/>
  <c r="AP98" i="6"/>
  <c r="AD145" i="6"/>
  <c r="I146" i="6"/>
  <c r="AD146" i="6" s="1"/>
  <c r="AS96" i="6"/>
  <c r="AY96" i="6" s="1"/>
  <c r="M144" i="6"/>
  <c r="AS93" i="6"/>
  <c r="AY93" i="6" s="1"/>
  <c r="M137" i="6"/>
  <c r="AY106" i="6"/>
  <c r="AO114" i="6"/>
  <c r="E131" i="6"/>
  <c r="Z114" i="6"/>
  <c r="AG144" i="6"/>
  <c r="O145" i="6"/>
  <c r="AH145" i="6"/>
  <c r="Q146" i="6"/>
  <c r="AH146" i="6" s="1"/>
  <c r="AB135" i="6"/>
  <c r="X135" i="6"/>
  <c r="AS85" i="6"/>
  <c r="M136" i="6"/>
  <c r="AF136" i="6" s="1"/>
  <c r="AS92" i="6"/>
  <c r="AY92" i="6" s="1"/>
  <c r="M98" i="6"/>
  <c r="AY97" i="6"/>
  <c r="AC137" i="6"/>
  <c r="X144" i="6"/>
  <c r="AY94" i="6"/>
  <c r="AY79" i="6"/>
  <c r="AI145" i="6"/>
  <c r="S146" i="6"/>
  <c r="AI146" i="6" s="1"/>
  <c r="K146" i="6"/>
  <c r="AE146" i="6" s="1"/>
  <c r="AE145" i="6"/>
  <c r="U146" i="6"/>
  <c r="AJ145" i="6"/>
  <c r="AO98" i="6"/>
  <c r="AB132" i="6"/>
  <c r="C115" i="1" s="1"/>
  <c r="AB136" i="6"/>
  <c r="X136" i="6"/>
  <c r="AL136" i="6" s="1"/>
  <c r="AG131" i="6"/>
  <c r="AR98" i="6"/>
  <c r="AY85" i="6" l="1"/>
  <c r="AC132" i="6"/>
  <c r="D115" i="1" s="1"/>
  <c r="AF137" i="6"/>
  <c r="X137" i="6"/>
  <c r="AS98" i="6"/>
  <c r="AY98" i="6" s="1"/>
  <c r="AB145" i="6"/>
  <c r="E146" i="6"/>
  <c r="AB146" i="6" s="1"/>
  <c r="AL135" i="6"/>
  <c r="Y135" i="6"/>
  <c r="AF144" i="6"/>
  <c r="M145" i="6"/>
  <c r="AE132" i="6"/>
  <c r="F115" i="1" s="1"/>
  <c r="AB131" i="6"/>
  <c r="AY114" i="6"/>
  <c r="AZ107" i="6"/>
  <c r="AL144" i="6"/>
  <c r="M127" i="1" s="1"/>
  <c r="X145" i="6"/>
  <c r="O146" i="6"/>
  <c r="AG146" i="6" s="1"/>
  <c r="AG145" i="6"/>
  <c r="M146" i="6" l="1"/>
  <c r="AF146" i="6" s="1"/>
  <c r="AF145" i="6"/>
  <c r="AL132" i="6"/>
  <c r="M115" i="1" s="1"/>
  <c r="AF132" i="6"/>
  <c r="G115" i="1" s="1"/>
  <c r="Z137" i="6"/>
  <c r="AL137" i="6"/>
  <c r="AN135" i="6"/>
  <c r="AM135" i="6"/>
  <c r="X146" i="6"/>
  <c r="AL146" i="6" s="1"/>
  <c r="M129" i="1" s="1"/>
  <c r="AL145" i="6"/>
  <c r="M128" i="1" s="1"/>
  <c r="AN145" i="6" l="1"/>
  <c r="O128" i="1" s="1"/>
  <c r="AM145" i="6"/>
  <c r="AN147" i="6"/>
  <c r="O130" i="1" s="1"/>
  <c r="AM147" i="6" l="1"/>
  <c r="N130" i="1" s="1"/>
  <c r="N128" i="1"/>
  <c r="AO147" i="6"/>
  <c r="P130" i="1" s="1"/>
  <c r="AE150" i="5" l="1"/>
  <c r="AD150" i="5"/>
  <c r="AE149" i="5"/>
  <c r="AD149" i="5"/>
  <c r="AE148" i="5"/>
  <c r="AD148" i="5"/>
  <c r="AE147" i="5"/>
  <c r="AD147" i="5"/>
  <c r="AK144" i="5"/>
  <c r="AJ144" i="5"/>
  <c r="AE144" i="5"/>
  <c r="AD144" i="5"/>
  <c r="AE143" i="5"/>
  <c r="AD143" i="5"/>
  <c r="AE142" i="5"/>
  <c r="AD142" i="5"/>
  <c r="AE141" i="5"/>
  <c r="AD141" i="5"/>
  <c r="O141" i="5"/>
  <c r="AG141" i="5" s="1"/>
  <c r="E141" i="5"/>
  <c r="AB141" i="5" s="1"/>
  <c r="AE140" i="5"/>
  <c r="AD140" i="5"/>
  <c r="AE139" i="5"/>
  <c r="AD139" i="5"/>
  <c r="AE138" i="5"/>
  <c r="AD138" i="5"/>
  <c r="X138" i="5"/>
  <c r="AE137" i="5"/>
  <c r="AD137" i="5"/>
  <c r="AE136" i="5"/>
  <c r="AD136" i="5"/>
  <c r="AE135" i="5"/>
  <c r="AD135" i="5"/>
  <c r="AE134" i="5"/>
  <c r="AD134" i="5"/>
  <c r="AE133" i="5"/>
  <c r="AD133" i="5"/>
  <c r="AE132" i="5"/>
  <c r="AD132" i="5"/>
  <c r="AE131" i="5"/>
  <c r="AE130" i="5"/>
  <c r="AE129" i="5"/>
  <c r="AE128" i="5"/>
  <c r="AE127" i="5"/>
  <c r="AD127" i="5"/>
  <c r="V125" i="5"/>
  <c r="T125" i="5"/>
  <c r="R125" i="5"/>
  <c r="P125" i="5"/>
  <c r="N125" i="5"/>
  <c r="L125" i="5"/>
  <c r="J125" i="5"/>
  <c r="H125" i="5"/>
  <c r="F125" i="5"/>
  <c r="D125" i="5"/>
  <c r="V117" i="5"/>
  <c r="T117" i="5"/>
  <c r="R117" i="5"/>
  <c r="P117" i="5"/>
  <c r="N117" i="5"/>
  <c r="L117" i="5"/>
  <c r="J117" i="5"/>
  <c r="H117" i="5"/>
  <c r="F117" i="5"/>
  <c r="D117" i="5"/>
  <c r="V112" i="5"/>
  <c r="T112" i="5"/>
  <c r="R112" i="5"/>
  <c r="P112" i="5"/>
  <c r="N112" i="5"/>
  <c r="L112" i="5"/>
  <c r="J112" i="5"/>
  <c r="H112" i="5"/>
  <c r="F112" i="5"/>
  <c r="D112" i="5"/>
  <c r="V104" i="5"/>
  <c r="T104" i="5"/>
  <c r="R104" i="5"/>
  <c r="P104" i="5"/>
  <c r="N104" i="5"/>
  <c r="L104" i="5"/>
  <c r="J104" i="5"/>
  <c r="H104" i="5"/>
  <c r="F104" i="5"/>
  <c r="D104" i="5"/>
  <c r="AF99" i="5"/>
  <c r="V99" i="5"/>
  <c r="AK99" i="5" s="1"/>
  <c r="T99" i="5"/>
  <c r="AJ99" i="5" s="1"/>
  <c r="R99" i="5"/>
  <c r="AI99" i="5" s="1"/>
  <c r="P99" i="5"/>
  <c r="AH99" i="5" s="1"/>
  <c r="N99" i="5"/>
  <c r="AG99" i="5" s="1"/>
  <c r="L99" i="5"/>
  <c r="J99" i="5"/>
  <c r="H99" i="5"/>
  <c r="F99" i="5"/>
  <c r="AC99" i="5" s="1"/>
  <c r="D99" i="5"/>
  <c r="AB99" i="5" s="1"/>
  <c r="AK98" i="5"/>
  <c r="AJ98" i="5"/>
  <c r="AI98" i="5"/>
  <c r="AH98" i="5"/>
  <c r="AG98" i="5"/>
  <c r="AF98" i="5"/>
  <c r="AC98" i="5"/>
  <c r="AB98" i="5"/>
  <c r="AK97" i="5"/>
  <c r="AJ97" i="5"/>
  <c r="AI97" i="5"/>
  <c r="AH97" i="5"/>
  <c r="AG97" i="5"/>
  <c r="AF97" i="5"/>
  <c r="AC97" i="5"/>
  <c r="AB97" i="5"/>
  <c r="AK96" i="5"/>
  <c r="AJ96" i="5"/>
  <c r="AI96" i="5"/>
  <c r="AH96" i="5"/>
  <c r="AG96" i="5"/>
  <c r="AF96" i="5"/>
  <c r="AC96" i="5"/>
  <c r="AB96" i="5"/>
  <c r="AK95" i="5"/>
  <c r="AJ95" i="5"/>
  <c r="AI95" i="5"/>
  <c r="AH95" i="5"/>
  <c r="AG95" i="5"/>
  <c r="AF95" i="5"/>
  <c r="AC95" i="5"/>
  <c r="AB95" i="5"/>
  <c r="AK94" i="5"/>
  <c r="AJ94" i="5"/>
  <c r="AI94" i="5"/>
  <c r="AH94" i="5"/>
  <c r="AG94" i="5"/>
  <c r="AF94" i="5"/>
  <c r="AC94" i="5"/>
  <c r="AB94" i="5"/>
  <c r="AK93" i="5"/>
  <c r="AJ93" i="5"/>
  <c r="AI93" i="5"/>
  <c r="AH93" i="5"/>
  <c r="AG93" i="5"/>
  <c r="AF93" i="5"/>
  <c r="AC93" i="5"/>
  <c r="AB93" i="5"/>
  <c r="V91" i="5"/>
  <c r="T91" i="5"/>
  <c r="R91" i="5"/>
  <c r="P91" i="5"/>
  <c r="N91" i="5"/>
  <c r="L91" i="5"/>
  <c r="J91" i="5"/>
  <c r="H91" i="5"/>
  <c r="F91" i="5"/>
  <c r="D91" i="5"/>
  <c r="V86" i="5"/>
  <c r="T86" i="5"/>
  <c r="R86" i="5"/>
  <c r="P86" i="5"/>
  <c r="N86" i="5"/>
  <c r="L86" i="5"/>
  <c r="J86" i="5"/>
  <c r="H86" i="5"/>
  <c r="F86" i="5"/>
  <c r="D86" i="5"/>
  <c r="AK85" i="5"/>
  <c r="AX85" i="5" s="1"/>
  <c r="AJ85" i="5"/>
  <c r="AW85" i="5" s="1"/>
  <c r="AI85" i="5"/>
  <c r="AV85" i="5" s="1"/>
  <c r="AH85" i="5"/>
  <c r="AU85" i="5" s="1"/>
  <c r="AY85" i="5" s="1"/>
  <c r="AG85" i="5"/>
  <c r="AT85" i="5" s="1"/>
  <c r="AF85" i="5"/>
  <c r="AS85" i="5" s="1"/>
  <c r="AE85" i="5"/>
  <c r="AR85" i="5" s="1"/>
  <c r="AD85" i="5"/>
  <c r="AQ85" i="5" s="1"/>
  <c r="AC85" i="5"/>
  <c r="AP85" i="5" s="1"/>
  <c r="AB85" i="5"/>
  <c r="AO85" i="5" s="1"/>
  <c r="AU84" i="5"/>
  <c r="AT84" i="5"/>
  <c r="AP84" i="5"/>
  <c r="AK84" i="5"/>
  <c r="AX84" i="5" s="1"/>
  <c r="AJ84" i="5"/>
  <c r="AW84" i="5" s="1"/>
  <c r="AI84" i="5"/>
  <c r="AV84" i="5" s="1"/>
  <c r="AH84" i="5"/>
  <c r="AG84" i="5"/>
  <c r="AF84" i="5"/>
  <c r="AS84" i="5" s="1"/>
  <c r="AE84" i="5"/>
  <c r="AR84" i="5" s="1"/>
  <c r="AD84" i="5"/>
  <c r="AQ84" i="5" s="1"/>
  <c r="AC84" i="5"/>
  <c r="AB84" i="5"/>
  <c r="AO84" i="5" s="1"/>
  <c r="AX83" i="5"/>
  <c r="AV83" i="5"/>
  <c r="AQ83" i="5"/>
  <c r="AP83" i="5"/>
  <c r="AK83" i="5"/>
  <c r="AJ83" i="5"/>
  <c r="AW83" i="5" s="1"/>
  <c r="AI83" i="5"/>
  <c r="AH83" i="5"/>
  <c r="AU83" i="5" s="1"/>
  <c r="AG83" i="5"/>
  <c r="AT83" i="5" s="1"/>
  <c r="AF83" i="5"/>
  <c r="AS83" i="5" s="1"/>
  <c r="AE83" i="5"/>
  <c r="AR83" i="5" s="1"/>
  <c r="AD83" i="5"/>
  <c r="AC83" i="5"/>
  <c r="AB83" i="5"/>
  <c r="AO83" i="5" s="1"/>
  <c r="AY83" i="5" s="1"/>
  <c r="AX82" i="5"/>
  <c r="AW82" i="5"/>
  <c r="AV82" i="5"/>
  <c r="AU82" i="5"/>
  <c r="AT82" i="5"/>
  <c r="AK82" i="5"/>
  <c r="AJ82" i="5"/>
  <c r="AI82" i="5"/>
  <c r="AH82" i="5"/>
  <c r="AG82" i="5"/>
  <c r="AF82" i="5"/>
  <c r="AS82" i="5" s="1"/>
  <c r="AE82" i="5"/>
  <c r="AR82" i="5" s="1"/>
  <c r="AD82" i="5"/>
  <c r="AQ82" i="5" s="1"/>
  <c r="AC82" i="5"/>
  <c r="AP82" i="5" s="1"/>
  <c r="AB82" i="5"/>
  <c r="AO82" i="5" s="1"/>
  <c r="AU81" i="5"/>
  <c r="AT81" i="5"/>
  <c r="AP81" i="5"/>
  <c r="AK81" i="5"/>
  <c r="AX81" i="5" s="1"/>
  <c r="AJ81" i="5"/>
  <c r="AW81" i="5" s="1"/>
  <c r="AI81" i="5"/>
  <c r="AV81" i="5" s="1"/>
  <c r="AH81" i="5"/>
  <c r="AG81" i="5"/>
  <c r="AF81" i="5"/>
  <c r="AS81" i="5" s="1"/>
  <c r="AS86" i="5" s="1"/>
  <c r="AE81" i="5"/>
  <c r="AR81" i="5" s="1"/>
  <c r="AR86" i="5" s="1"/>
  <c r="AD81" i="5"/>
  <c r="AC81" i="5"/>
  <c r="AB81" i="5"/>
  <c r="AO81" i="5" s="1"/>
  <c r="AX80" i="5"/>
  <c r="AV80" i="5"/>
  <c r="AQ80" i="5"/>
  <c r="AP80" i="5"/>
  <c r="AO80" i="5"/>
  <c r="AK80" i="5"/>
  <c r="AJ80" i="5"/>
  <c r="AI80" i="5"/>
  <c r="AH80" i="5"/>
  <c r="AU80" i="5" s="1"/>
  <c r="AG80" i="5"/>
  <c r="AF80" i="5"/>
  <c r="AS80" i="5" s="1"/>
  <c r="AE80" i="5"/>
  <c r="AR80" i="5" s="1"/>
  <c r="AD80" i="5"/>
  <c r="AC80" i="5"/>
  <c r="AB80" i="5"/>
  <c r="AB86" i="5" s="1"/>
  <c r="AY79" i="5"/>
  <c r="V78" i="5"/>
  <c r="T78" i="5"/>
  <c r="R78" i="5"/>
  <c r="P78" i="5"/>
  <c r="N78" i="5"/>
  <c r="L78" i="5"/>
  <c r="J78" i="5"/>
  <c r="H78" i="5"/>
  <c r="F78" i="5"/>
  <c r="D78" i="5"/>
  <c r="O64" i="5"/>
  <c r="K64" i="5"/>
  <c r="G64" i="5"/>
  <c r="G115" i="5" s="1"/>
  <c r="I63" i="5"/>
  <c r="G63" i="5"/>
  <c r="E63" i="5"/>
  <c r="O60" i="5"/>
  <c r="M57" i="5"/>
  <c r="K57" i="5"/>
  <c r="G57" i="5"/>
  <c r="W53" i="5"/>
  <c r="U53" i="5"/>
  <c r="S53" i="5"/>
  <c r="Q53" i="5"/>
  <c r="O53" i="5"/>
  <c r="M53" i="5"/>
  <c r="K53" i="5"/>
  <c r="I53" i="5"/>
  <c r="G53" i="5"/>
  <c r="E53" i="5"/>
  <c r="AK52" i="5"/>
  <c r="AJ52" i="5"/>
  <c r="AI52" i="5"/>
  <c r="AH52" i="5"/>
  <c r="AG52" i="5"/>
  <c r="AF52" i="5"/>
  <c r="W52" i="5"/>
  <c r="U52" i="5"/>
  <c r="S52" i="5"/>
  <c r="Q52" i="5"/>
  <c r="O52" i="5"/>
  <c r="M52" i="5"/>
  <c r="K52" i="5"/>
  <c r="I52" i="5"/>
  <c r="G52" i="5"/>
  <c r="AC52" i="5" s="1"/>
  <c r="E52" i="5"/>
  <c r="AB52" i="5" s="1"/>
  <c r="AH51" i="5"/>
  <c r="AG51" i="5"/>
  <c r="AF51" i="5"/>
  <c r="AB51" i="5"/>
  <c r="W51" i="5"/>
  <c r="AK51" i="5" s="1"/>
  <c r="U51" i="5"/>
  <c r="AJ51" i="5" s="1"/>
  <c r="S51" i="5"/>
  <c r="AI51" i="5" s="1"/>
  <c r="Q51" i="5"/>
  <c r="O51" i="5"/>
  <c r="M51" i="5"/>
  <c r="K51" i="5"/>
  <c r="I51" i="5"/>
  <c r="G51" i="5"/>
  <c r="AC51" i="5" s="1"/>
  <c r="E51" i="5"/>
  <c r="AB50" i="5"/>
  <c r="X50" i="5"/>
  <c r="W50" i="5"/>
  <c r="AK50" i="5" s="1"/>
  <c r="U50" i="5"/>
  <c r="AJ50" i="5" s="1"/>
  <c r="S50" i="5"/>
  <c r="AI50" i="5" s="1"/>
  <c r="Q50" i="5"/>
  <c r="AH50" i="5" s="1"/>
  <c r="O50" i="5"/>
  <c r="AG50" i="5" s="1"/>
  <c r="M50" i="5"/>
  <c r="AF50" i="5" s="1"/>
  <c r="K50" i="5"/>
  <c r="I50" i="5"/>
  <c r="G50" i="5"/>
  <c r="AC50" i="5" s="1"/>
  <c r="E50" i="5"/>
  <c r="AK49" i="5"/>
  <c r="AJ49" i="5"/>
  <c r="AI49" i="5"/>
  <c r="AH49" i="5"/>
  <c r="W49" i="5"/>
  <c r="U49" i="5"/>
  <c r="S49" i="5"/>
  <c r="Q49" i="5"/>
  <c r="O49" i="5"/>
  <c r="AG49" i="5" s="1"/>
  <c r="M49" i="5"/>
  <c r="AF49" i="5" s="1"/>
  <c r="K49" i="5"/>
  <c r="I49" i="5"/>
  <c r="G49" i="5"/>
  <c r="AC49" i="5" s="1"/>
  <c r="E49" i="5"/>
  <c r="AB49" i="5" s="1"/>
  <c r="U48" i="5"/>
  <c r="I48" i="5"/>
  <c r="G48" i="5"/>
  <c r="W47" i="5"/>
  <c r="U47" i="5"/>
  <c r="AJ47" i="5" s="1"/>
  <c r="S47" i="5"/>
  <c r="AI47" i="5" s="1"/>
  <c r="Q47" i="5"/>
  <c r="AH47" i="5" s="1"/>
  <c r="O47" i="5"/>
  <c r="AG47" i="5" s="1"/>
  <c r="M47" i="5"/>
  <c r="AF47" i="5" s="1"/>
  <c r="K47" i="5"/>
  <c r="I47" i="5"/>
  <c r="G47" i="5"/>
  <c r="AC47" i="5" s="1"/>
  <c r="E47" i="5"/>
  <c r="AB47" i="5" s="1"/>
  <c r="AK46" i="5"/>
  <c r="AJ46" i="5"/>
  <c r="AI46" i="5"/>
  <c r="AH46" i="5"/>
  <c r="AG46" i="5"/>
  <c r="W46" i="5"/>
  <c r="U46" i="5"/>
  <c r="S46" i="5"/>
  <c r="Q46" i="5"/>
  <c r="O46" i="5"/>
  <c r="M46" i="5"/>
  <c r="AF46" i="5" s="1"/>
  <c r="K46" i="5"/>
  <c r="I46" i="5"/>
  <c r="G46" i="5"/>
  <c r="AC46" i="5" s="1"/>
  <c r="E46" i="5"/>
  <c r="AK45" i="5"/>
  <c r="AC44" i="5"/>
  <c r="W44" i="5"/>
  <c r="U44" i="5"/>
  <c r="S44" i="5"/>
  <c r="Q44" i="5"/>
  <c r="O44" i="5"/>
  <c r="M44" i="5"/>
  <c r="K44" i="5"/>
  <c r="I44" i="5"/>
  <c r="G44" i="5"/>
  <c r="G141" i="5" s="1"/>
  <c r="AC141" i="5" s="1"/>
  <c r="E44" i="5"/>
  <c r="AB44" i="5" s="1"/>
  <c r="AG42" i="5"/>
  <c r="AF42" i="5"/>
  <c r="AC42" i="5"/>
  <c r="AB42" i="5"/>
  <c r="W42" i="5"/>
  <c r="U42" i="5"/>
  <c r="X42" i="5" s="1"/>
  <c r="X57" i="5" s="1"/>
  <c r="S42" i="5"/>
  <c r="S57" i="5" s="1"/>
  <c r="Q42" i="5"/>
  <c r="Q57" i="5" s="1"/>
  <c r="O42" i="5"/>
  <c r="O57" i="5" s="1"/>
  <c r="M42" i="5"/>
  <c r="K42" i="5"/>
  <c r="I42" i="5"/>
  <c r="G42" i="5"/>
  <c r="E42" i="5"/>
  <c r="AG41" i="5"/>
  <c r="AC41" i="5"/>
  <c r="AB41" i="5"/>
  <c r="W41" i="5"/>
  <c r="U41" i="5"/>
  <c r="S41" i="5"/>
  <c r="Q41" i="5"/>
  <c r="O41" i="5"/>
  <c r="O63" i="5" s="1"/>
  <c r="M41" i="5"/>
  <c r="K41" i="5"/>
  <c r="K63" i="5" s="1"/>
  <c r="I41" i="5"/>
  <c r="G41" i="5"/>
  <c r="E41" i="5"/>
  <c r="AK40" i="5"/>
  <c r="AJ40" i="5"/>
  <c r="AI40" i="5"/>
  <c r="AC40" i="5"/>
  <c r="W40" i="5"/>
  <c r="U40" i="5"/>
  <c r="S40" i="5"/>
  <c r="Q40" i="5"/>
  <c r="Q64" i="5" s="1"/>
  <c r="O40" i="5"/>
  <c r="M40" i="5"/>
  <c r="M64" i="5" s="1"/>
  <c r="K40" i="5"/>
  <c r="I40" i="5"/>
  <c r="G40" i="5"/>
  <c r="E40" i="5"/>
  <c r="AB40" i="5" s="1"/>
  <c r="AI38" i="5"/>
  <c r="AG38" i="5"/>
  <c r="AF38" i="5"/>
  <c r="AC38" i="5"/>
  <c r="AB38" i="5"/>
  <c r="W38" i="5"/>
  <c r="X38" i="5" s="1"/>
  <c r="U38" i="5"/>
  <c r="S38" i="5"/>
  <c r="Q38" i="5"/>
  <c r="AH38" i="5" s="1"/>
  <c r="O38" i="5"/>
  <c r="M38" i="5"/>
  <c r="G38" i="5"/>
  <c r="E38" i="5"/>
  <c r="AK34" i="5"/>
  <c r="AJ34" i="5"/>
  <c r="AF34" i="5"/>
  <c r="AB34" i="5"/>
  <c r="W34" i="5"/>
  <c r="U34" i="5"/>
  <c r="S34" i="5"/>
  <c r="Q34" i="5"/>
  <c r="O34" i="5"/>
  <c r="M34" i="5"/>
  <c r="G34" i="5"/>
  <c r="E34" i="5"/>
  <c r="O29" i="5"/>
  <c r="O28" i="5"/>
  <c r="O27" i="5"/>
  <c r="O24" i="5"/>
  <c r="N24" i="5"/>
  <c r="W48" i="5" s="1"/>
  <c r="M24" i="5"/>
  <c r="L24" i="5"/>
  <c r="S48" i="5" s="1"/>
  <c r="K24" i="5"/>
  <c r="Q48" i="5" s="1"/>
  <c r="J24" i="5"/>
  <c r="O48" i="5" s="1"/>
  <c r="I24" i="5"/>
  <c r="M48" i="5" s="1"/>
  <c r="AF48" i="5" s="1"/>
  <c r="H24" i="5"/>
  <c r="K48" i="5" s="1"/>
  <c r="F24" i="5"/>
  <c r="E24" i="5"/>
  <c r="E48" i="5" s="1"/>
  <c r="Q116" i="5" l="1"/>
  <c r="Q115" i="5"/>
  <c r="Q117" i="5" s="1"/>
  <c r="S58" i="5"/>
  <c r="AI48" i="5"/>
  <c r="M115" i="5"/>
  <c r="M116" i="5"/>
  <c r="M125" i="5" s="1"/>
  <c r="AW80" i="5"/>
  <c r="AW86" i="5" s="1"/>
  <c r="AJ86" i="5"/>
  <c r="AK48" i="5"/>
  <c r="K58" i="5"/>
  <c r="K59" i="5" s="1"/>
  <c r="S64" i="5"/>
  <c r="U58" i="5"/>
  <c r="U61" i="5"/>
  <c r="AJ48" i="5"/>
  <c r="AJ38" i="5"/>
  <c r="O103" i="5"/>
  <c r="O102" i="5"/>
  <c r="O104" i="5" s="1"/>
  <c r="O65" i="5"/>
  <c r="K60" i="5"/>
  <c r="I57" i="5"/>
  <c r="I60" i="5" s="1"/>
  <c r="M59" i="5"/>
  <c r="M60" i="5"/>
  <c r="M61" i="5" s="1"/>
  <c r="AB48" i="5"/>
  <c r="U63" i="5"/>
  <c r="AJ41" i="5"/>
  <c r="W63" i="5"/>
  <c r="AK41" i="5"/>
  <c r="X41" i="5"/>
  <c r="X63" i="5" s="1"/>
  <c r="X65" i="5" s="1"/>
  <c r="K115" i="5"/>
  <c r="K116" i="5"/>
  <c r="K124" i="5" s="1"/>
  <c r="AO86" i="5"/>
  <c r="O58" i="5"/>
  <c r="AG48" i="5"/>
  <c r="O61" i="5"/>
  <c r="AG34" i="5"/>
  <c r="X34" i="5"/>
  <c r="AF44" i="5"/>
  <c r="M141" i="5"/>
  <c r="AF141" i="5" s="1"/>
  <c r="AB46" i="5"/>
  <c r="AL46" i="5" s="1"/>
  <c r="E54" i="5"/>
  <c r="AK47" i="5"/>
  <c r="X47" i="5"/>
  <c r="AP86" i="5"/>
  <c r="Q121" i="5"/>
  <c r="AK38" i="5"/>
  <c r="X53" i="5"/>
  <c r="AH34" i="5"/>
  <c r="G58" i="5"/>
  <c r="AC48" i="5"/>
  <c r="Q122" i="5"/>
  <c r="E102" i="5"/>
  <c r="E103" i="5"/>
  <c r="M123" i="5"/>
  <c r="M124" i="5"/>
  <c r="AF40" i="5"/>
  <c r="O115" i="5"/>
  <c r="O116" i="5"/>
  <c r="O121" i="5" s="1"/>
  <c r="AI34" i="5"/>
  <c r="AG40" i="5"/>
  <c r="E57" i="5"/>
  <c r="E65" i="5" s="1"/>
  <c r="Y42" i="5"/>
  <c r="Q141" i="5"/>
  <c r="AH141" i="5" s="1"/>
  <c r="AH44" i="5"/>
  <c r="AY82" i="5"/>
  <c r="Q58" i="5"/>
  <c r="Q61" i="5"/>
  <c r="AH48" i="5"/>
  <c r="AG44" i="5"/>
  <c r="Q124" i="5"/>
  <c r="Q120" i="5"/>
  <c r="Q123" i="5"/>
  <c r="Q119" i="5"/>
  <c r="AH40" i="5"/>
  <c r="K102" i="5"/>
  <c r="K104" i="5" s="1"/>
  <c r="K106" i="5" s="1"/>
  <c r="K103" i="5"/>
  <c r="K65" i="5"/>
  <c r="G60" i="5"/>
  <c r="S141" i="5"/>
  <c r="AI141" i="5" s="1"/>
  <c r="AI44" i="5"/>
  <c r="G61" i="5"/>
  <c r="U141" i="5"/>
  <c r="AJ141" i="5" s="1"/>
  <c r="G102" i="5"/>
  <c r="G104" i="5" s="1"/>
  <c r="G110" i="5" s="1"/>
  <c r="G65" i="5"/>
  <c r="W64" i="5"/>
  <c r="I102" i="5"/>
  <c r="I103" i="5"/>
  <c r="I54" i="5"/>
  <c r="AJ44" i="5"/>
  <c r="X52" i="5"/>
  <c r="M58" i="5"/>
  <c r="AD86" i="5"/>
  <c r="AQ81" i="5"/>
  <c r="AY81" i="5" s="1"/>
  <c r="W141" i="5"/>
  <c r="AK141" i="5" s="1"/>
  <c r="X44" i="5"/>
  <c r="U57" i="5"/>
  <c r="AJ42" i="5"/>
  <c r="U60" i="5"/>
  <c r="K120" i="5"/>
  <c r="S63" i="5"/>
  <c r="K54" i="5"/>
  <c r="AK44" i="5"/>
  <c r="W54" i="5"/>
  <c r="AK54" i="5" s="1"/>
  <c r="I64" i="5"/>
  <c r="G116" i="5"/>
  <c r="G117" i="5" s="1"/>
  <c r="U64" i="5"/>
  <c r="G108" i="5"/>
  <c r="G109" i="5"/>
  <c r="G107" i="5"/>
  <c r="G106" i="5"/>
  <c r="X40" i="5"/>
  <c r="AH41" i="5"/>
  <c r="X49" i="5"/>
  <c r="AX86" i="5"/>
  <c r="AV86" i="5"/>
  <c r="AC34" i="5"/>
  <c r="K109" i="5"/>
  <c r="K107" i="5"/>
  <c r="AI41" i="5"/>
  <c r="S59" i="5"/>
  <c r="X46" i="5"/>
  <c r="X51" i="5"/>
  <c r="M63" i="5"/>
  <c r="G103" i="5"/>
  <c r="Q125" i="5"/>
  <c r="E64" i="5"/>
  <c r="AF41" i="5"/>
  <c r="G123" i="5"/>
  <c r="G124" i="5"/>
  <c r="O111" i="5"/>
  <c r="O109" i="5"/>
  <c r="O107" i="5"/>
  <c r="W57" i="5"/>
  <c r="AK42" i="5"/>
  <c r="W60" i="5"/>
  <c r="Q63" i="5"/>
  <c r="AC86" i="5"/>
  <c r="O108" i="5"/>
  <c r="G121" i="5"/>
  <c r="AK86" i="5"/>
  <c r="Q60" i="5"/>
  <c r="AH42" i="5"/>
  <c r="S60" i="5"/>
  <c r="AI42" i="5"/>
  <c r="B44" i="5"/>
  <c r="B46" i="5" s="1"/>
  <c r="AT80" i="5"/>
  <c r="AT86" i="5" s="1"/>
  <c r="AG86" i="5"/>
  <c r="AE86" i="5"/>
  <c r="AU86" i="5"/>
  <c r="AY84" i="5"/>
  <c r="AI86" i="5"/>
  <c r="AF86" i="5"/>
  <c r="AH86" i="5"/>
  <c r="I61" i="5" l="1"/>
  <c r="K89" i="5"/>
  <c r="K90" i="5"/>
  <c r="M84" i="5"/>
  <c r="M81" i="5"/>
  <c r="M133" i="5" s="1"/>
  <c r="AF133" i="5" s="1"/>
  <c r="M80" i="5"/>
  <c r="M86" i="5" s="1"/>
  <c r="M82" i="5"/>
  <c r="AF79" i="5"/>
  <c r="M85" i="5"/>
  <c r="M83" i="5"/>
  <c r="O76" i="5"/>
  <c r="AG76" i="5" s="1"/>
  <c r="O77" i="5"/>
  <c r="AG77" i="5" s="1"/>
  <c r="O74" i="5"/>
  <c r="O75" i="5"/>
  <c r="AG75" i="5" s="1"/>
  <c r="M117" i="5"/>
  <c r="G119" i="5"/>
  <c r="E115" i="5"/>
  <c r="E116" i="5"/>
  <c r="O59" i="5"/>
  <c r="X64" i="5"/>
  <c r="S103" i="5"/>
  <c r="S102" i="5"/>
  <c r="S65" i="5"/>
  <c r="X141" i="5"/>
  <c r="AL141" i="5" s="1"/>
  <c r="O122" i="5"/>
  <c r="M120" i="5"/>
  <c r="O84" i="5"/>
  <c r="O81" i="5"/>
  <c r="O133" i="5" s="1"/>
  <c r="AG133" i="5" s="1"/>
  <c r="O83" i="5"/>
  <c r="O80" i="5"/>
  <c r="O86" i="5" s="1"/>
  <c r="O82" i="5"/>
  <c r="AG79" i="5"/>
  <c r="O85" i="5"/>
  <c r="O62" i="5"/>
  <c r="E58" i="5"/>
  <c r="G120" i="5"/>
  <c r="AQ86" i="5"/>
  <c r="O124" i="5"/>
  <c r="M122" i="5"/>
  <c r="G83" i="5"/>
  <c r="G80" i="5"/>
  <c r="AC79" i="5"/>
  <c r="G85" i="5"/>
  <c r="G82" i="5"/>
  <c r="G81" i="5"/>
  <c r="G133" i="5" s="1"/>
  <c r="AC133" i="5" s="1"/>
  <c r="G84" i="5"/>
  <c r="AY86" i="5"/>
  <c r="E60" i="5"/>
  <c r="K61" i="5"/>
  <c r="K62" i="5"/>
  <c r="K110" i="5"/>
  <c r="K112" i="5" s="1"/>
  <c r="G111" i="5"/>
  <c r="G112" i="5" s="1"/>
  <c r="G129" i="5" s="1"/>
  <c r="AC129" i="5" s="1"/>
  <c r="K122" i="5"/>
  <c r="M75" i="5"/>
  <c r="AF75" i="5" s="1"/>
  <c r="M76" i="5"/>
  <c r="AF76" i="5" s="1"/>
  <c r="M77" i="5"/>
  <c r="AF77" i="5" s="1"/>
  <c r="M74" i="5"/>
  <c r="M121" i="5"/>
  <c r="K121" i="5"/>
  <c r="U102" i="5"/>
  <c r="U103" i="5"/>
  <c r="U65" i="5"/>
  <c r="S115" i="5"/>
  <c r="S116" i="5"/>
  <c r="S77" i="5"/>
  <c r="AI77" i="5" s="1"/>
  <c r="S74" i="5"/>
  <c r="S75" i="5"/>
  <c r="AI75" i="5" s="1"/>
  <c r="S76" i="5"/>
  <c r="AI76" i="5" s="1"/>
  <c r="Q84" i="5"/>
  <c r="Q81" i="5"/>
  <c r="Q82" i="5"/>
  <c r="Q80" i="5"/>
  <c r="Q86" i="5" s="1"/>
  <c r="Q85" i="5"/>
  <c r="Q83" i="5"/>
  <c r="AH79" i="5"/>
  <c r="AY80" i="5"/>
  <c r="U82" i="5"/>
  <c r="U83" i="5"/>
  <c r="U85" i="5"/>
  <c r="U84" i="5"/>
  <c r="U80" i="5"/>
  <c r="U81" i="5"/>
  <c r="U133" i="5" s="1"/>
  <c r="AJ133" i="5" s="1"/>
  <c r="AJ79" i="5"/>
  <c r="I59" i="5"/>
  <c r="X60" i="5"/>
  <c r="K125" i="5"/>
  <c r="I58" i="5"/>
  <c r="O119" i="5"/>
  <c r="M119" i="5"/>
  <c r="S89" i="5"/>
  <c r="S90" i="5"/>
  <c r="Q76" i="5"/>
  <c r="AH76" i="5" s="1"/>
  <c r="Q77" i="5"/>
  <c r="AH77" i="5" s="1"/>
  <c r="Q75" i="5"/>
  <c r="AH75" i="5" s="1"/>
  <c r="Q74" i="5"/>
  <c r="E59" i="5"/>
  <c r="Q102" i="5"/>
  <c r="Q65" i="5"/>
  <c r="Q103" i="5"/>
  <c r="K111" i="5"/>
  <c r="E104" i="5"/>
  <c r="G125" i="5"/>
  <c r="K108" i="5"/>
  <c r="U116" i="5"/>
  <c r="U115" i="5"/>
  <c r="U117" i="5" s="1"/>
  <c r="U62" i="5"/>
  <c r="I104" i="5"/>
  <c r="G62" i="5"/>
  <c r="O123" i="5"/>
  <c r="O110" i="5"/>
  <c r="O106" i="5"/>
  <c r="O112" i="5" s="1"/>
  <c r="O129" i="5" s="1"/>
  <c r="AG129" i="5" s="1"/>
  <c r="M62" i="5"/>
  <c r="M89" i="5"/>
  <c r="M90" i="5"/>
  <c r="K75" i="5"/>
  <c r="AE75" i="5" s="1"/>
  <c r="K76" i="5"/>
  <c r="AE76" i="5" s="1"/>
  <c r="K74" i="5"/>
  <c r="K77" i="5"/>
  <c r="AE77" i="5" s="1"/>
  <c r="U77" i="5"/>
  <c r="AJ77" i="5" s="1"/>
  <c r="U76" i="5"/>
  <c r="AJ76" i="5" s="1"/>
  <c r="U75" i="5"/>
  <c r="AJ75" i="5" s="1"/>
  <c r="U74" i="5"/>
  <c r="I115" i="5"/>
  <c r="I116" i="5"/>
  <c r="K117" i="5"/>
  <c r="Q59" i="5"/>
  <c r="Q62" i="5"/>
  <c r="M102" i="5"/>
  <c r="M104" i="5" s="1"/>
  <c r="M103" i="5"/>
  <c r="M65" i="5"/>
  <c r="W116" i="5"/>
  <c r="W115" i="5"/>
  <c r="O125" i="5"/>
  <c r="W61" i="5"/>
  <c r="G122" i="5"/>
  <c r="K119" i="5"/>
  <c r="K123" i="5"/>
  <c r="O117" i="5"/>
  <c r="S61" i="5"/>
  <c r="I65" i="5"/>
  <c r="U59" i="5"/>
  <c r="O120" i="5"/>
  <c r="G74" i="5"/>
  <c r="G75" i="5"/>
  <c r="AC75" i="5" s="1"/>
  <c r="G76" i="5"/>
  <c r="AC76" i="5" s="1"/>
  <c r="G59" i="5"/>
  <c r="G77" i="5"/>
  <c r="AC77" i="5" s="1"/>
  <c r="AB54" i="5"/>
  <c r="W65" i="5"/>
  <c r="W102" i="5"/>
  <c r="W103" i="5"/>
  <c r="W58" i="5"/>
  <c r="AC132" i="5" l="1"/>
  <c r="AC74" i="5"/>
  <c r="G78" i="5"/>
  <c r="E111" i="5"/>
  <c r="E107" i="5"/>
  <c r="E108" i="5"/>
  <c r="E106" i="5"/>
  <c r="E109" i="5"/>
  <c r="E110" i="5"/>
  <c r="S91" i="5"/>
  <c r="I89" i="5"/>
  <c r="I90" i="5"/>
  <c r="S104" i="5"/>
  <c r="AG74" i="5"/>
  <c r="AG132" i="5"/>
  <c r="O78" i="5"/>
  <c r="W75" i="5"/>
  <c r="AK75" i="5" s="1"/>
  <c r="W76" i="5"/>
  <c r="AK76" i="5" s="1"/>
  <c r="W77" i="5"/>
  <c r="AK77" i="5" s="1"/>
  <c r="W74" i="5"/>
  <c r="X58" i="5"/>
  <c r="AE74" i="5"/>
  <c r="K78" i="5"/>
  <c r="E89" i="5"/>
  <c r="E90" i="5"/>
  <c r="K96" i="5"/>
  <c r="K93" i="5"/>
  <c r="K95" i="5"/>
  <c r="K98" i="5"/>
  <c r="K97" i="5"/>
  <c r="K94" i="5"/>
  <c r="G86" i="5"/>
  <c r="Q104" i="5"/>
  <c r="U89" i="5"/>
  <c r="U90" i="5"/>
  <c r="I106" i="5"/>
  <c r="I110" i="5"/>
  <c r="I111" i="5"/>
  <c r="I108" i="5"/>
  <c r="I109" i="5"/>
  <c r="I107" i="5"/>
  <c r="K83" i="5"/>
  <c r="K80" i="5"/>
  <c r="K81" i="5"/>
  <c r="K82" i="5"/>
  <c r="K84" i="5"/>
  <c r="AE79" i="5"/>
  <c r="K85" i="5"/>
  <c r="O89" i="5"/>
  <c r="O90" i="5"/>
  <c r="Q89" i="5"/>
  <c r="Q90" i="5"/>
  <c r="Q133" i="5"/>
  <c r="AH133" i="5" s="1"/>
  <c r="AI74" i="5"/>
  <c r="S78" i="5"/>
  <c r="AI132" i="5"/>
  <c r="E120" i="5"/>
  <c r="E124" i="5"/>
  <c r="E122" i="5"/>
  <c r="E123" i="5"/>
  <c r="E121" i="5"/>
  <c r="E119" i="5"/>
  <c r="E125" i="5"/>
  <c r="Q96" i="5"/>
  <c r="AU96" i="5" s="1"/>
  <c r="Q93" i="5"/>
  <c r="Q94" i="5"/>
  <c r="AU94" i="5" s="1"/>
  <c r="Q97" i="5"/>
  <c r="AU97" i="5" s="1"/>
  <c r="Q95" i="5"/>
  <c r="AU95" i="5" s="1"/>
  <c r="AH92" i="5"/>
  <c r="Q98" i="5"/>
  <c r="AU98" i="5" s="1"/>
  <c r="W104" i="5"/>
  <c r="G97" i="5"/>
  <c r="G94" i="5"/>
  <c r="AP94" i="5" s="1"/>
  <c r="AC92" i="5"/>
  <c r="G95" i="5"/>
  <c r="AP95" i="5" s="1"/>
  <c r="G98" i="5"/>
  <c r="AP98" i="5" s="1"/>
  <c r="G93" i="5"/>
  <c r="G96" i="5"/>
  <c r="AP96" i="5" s="1"/>
  <c r="U104" i="5"/>
  <c r="S84" i="5"/>
  <c r="S81" i="5"/>
  <c r="S83" i="5"/>
  <c r="AI79" i="5"/>
  <c r="S80" i="5"/>
  <c r="S82" i="5"/>
  <c r="M91" i="5"/>
  <c r="AH74" i="5"/>
  <c r="AH132" i="5"/>
  <c r="Q78" i="5"/>
  <c r="U122" i="5"/>
  <c r="U125" i="5"/>
  <c r="U123" i="5"/>
  <c r="U121" i="5"/>
  <c r="U119" i="5"/>
  <c r="U120" i="5"/>
  <c r="U124" i="5"/>
  <c r="W59" i="5"/>
  <c r="E74" i="5"/>
  <c r="E75" i="5"/>
  <c r="B58" i="5"/>
  <c r="B59" i="5" s="1"/>
  <c r="E76" i="5"/>
  <c r="E77" i="5"/>
  <c r="E117" i="5"/>
  <c r="K91" i="5"/>
  <c r="X103" i="5"/>
  <c r="U86" i="5"/>
  <c r="U98" i="5"/>
  <c r="AW98" i="5" s="1"/>
  <c r="U95" i="5"/>
  <c r="AW95" i="5" s="1"/>
  <c r="U96" i="5"/>
  <c r="AW96" i="5" s="1"/>
  <c r="U93" i="5"/>
  <c r="U94" i="5"/>
  <c r="AW94" i="5" s="1"/>
  <c r="U97" i="5"/>
  <c r="AW97" i="5" s="1"/>
  <c r="AJ92" i="5"/>
  <c r="W82" i="5"/>
  <c r="W85" i="5"/>
  <c r="W84" i="5"/>
  <c r="W81" i="5"/>
  <c r="X61" i="5"/>
  <c r="AL79" i="5" s="1"/>
  <c r="W83" i="5"/>
  <c r="AK79" i="5"/>
  <c r="W80" i="5"/>
  <c r="I74" i="5"/>
  <c r="I75" i="5"/>
  <c r="AD75" i="5" s="1"/>
  <c r="I76" i="5"/>
  <c r="AD76" i="5" s="1"/>
  <c r="I77" i="5"/>
  <c r="AD77" i="5" s="1"/>
  <c r="G90" i="5"/>
  <c r="G89" i="5"/>
  <c r="G91" i="5" s="1"/>
  <c r="W117" i="5"/>
  <c r="X115" i="5"/>
  <c r="U78" i="5"/>
  <c r="AJ74" i="5"/>
  <c r="AJ132" i="5"/>
  <c r="S121" i="5"/>
  <c r="S124" i="5"/>
  <c r="S122" i="5"/>
  <c r="S120" i="5"/>
  <c r="S119" i="5"/>
  <c r="S123" i="5"/>
  <c r="S125" i="5"/>
  <c r="AG92" i="5"/>
  <c r="O96" i="5"/>
  <c r="AT96" i="5" s="1"/>
  <c r="O93" i="5"/>
  <c r="O98" i="5"/>
  <c r="AT98" i="5" s="1"/>
  <c r="O95" i="5"/>
  <c r="AT95" i="5" s="1"/>
  <c r="O97" i="5"/>
  <c r="AT97" i="5" s="1"/>
  <c r="O94" i="5"/>
  <c r="AT94" i="5" s="1"/>
  <c r="I83" i="5"/>
  <c r="AD79" i="5"/>
  <c r="I81" i="5"/>
  <c r="I80" i="5"/>
  <c r="I82" i="5"/>
  <c r="I84" i="5"/>
  <c r="I85" i="5"/>
  <c r="M106" i="5"/>
  <c r="M110" i="5"/>
  <c r="M142" i="5" s="1"/>
  <c r="M111" i="5"/>
  <c r="M107" i="5"/>
  <c r="M108" i="5"/>
  <c r="M109" i="5"/>
  <c r="I119" i="5"/>
  <c r="I123" i="5"/>
  <c r="I121" i="5"/>
  <c r="I124" i="5"/>
  <c r="I125" i="5"/>
  <c r="I120" i="5"/>
  <c r="I122" i="5"/>
  <c r="I117" i="5"/>
  <c r="AF92" i="5"/>
  <c r="M96" i="5"/>
  <c r="AS96" i="5" s="1"/>
  <c r="M93" i="5"/>
  <c r="M97" i="5"/>
  <c r="AS97" i="5" s="1"/>
  <c r="M94" i="5"/>
  <c r="AS94" i="5" s="1"/>
  <c r="M98" i="5"/>
  <c r="AS98" i="5" s="1"/>
  <c r="M95" i="5"/>
  <c r="AS95" i="5" s="1"/>
  <c r="S62" i="5"/>
  <c r="X116" i="5"/>
  <c r="W122" i="5"/>
  <c r="X122" i="5" s="1"/>
  <c r="W125" i="5"/>
  <c r="W124" i="5"/>
  <c r="W120" i="5"/>
  <c r="W121" i="5"/>
  <c r="W123" i="5"/>
  <c r="W119" i="5"/>
  <c r="W62" i="5"/>
  <c r="S117" i="5"/>
  <c r="M78" i="5"/>
  <c r="AF132" i="5"/>
  <c r="AF74" i="5"/>
  <c r="E61" i="5"/>
  <c r="I62" i="5"/>
  <c r="I97" i="5" l="1"/>
  <c r="I94" i="5"/>
  <c r="I98" i="5"/>
  <c r="I93" i="5"/>
  <c r="I96" i="5"/>
  <c r="I95" i="5"/>
  <c r="X120" i="5"/>
  <c r="AB75" i="5"/>
  <c r="AL75" i="5" s="1"/>
  <c r="E112" i="5"/>
  <c r="E129" i="5" s="1"/>
  <c r="AB129" i="5" s="1"/>
  <c r="W98" i="5"/>
  <c r="AX98" i="5" s="1"/>
  <c r="W95" i="5"/>
  <c r="AX95" i="5" s="1"/>
  <c r="W93" i="5"/>
  <c r="W96" i="5"/>
  <c r="AX96" i="5" s="1"/>
  <c r="W94" i="5"/>
  <c r="AX94" i="5" s="1"/>
  <c r="W97" i="5"/>
  <c r="AX97" i="5" s="1"/>
  <c r="AK92" i="5"/>
  <c r="X124" i="5"/>
  <c r="X117" i="5"/>
  <c r="W133" i="5"/>
  <c r="AK133" i="5" s="1"/>
  <c r="AB74" i="5"/>
  <c r="E78" i="5"/>
  <c r="U109" i="5"/>
  <c r="U106" i="5"/>
  <c r="U111" i="5"/>
  <c r="U107" i="5"/>
  <c r="U108" i="5"/>
  <c r="U110" i="5"/>
  <c r="U142" i="5" s="1"/>
  <c r="U91" i="5"/>
  <c r="E83" i="5"/>
  <c r="E80" i="5"/>
  <c r="AB79" i="5"/>
  <c r="E81" i="5"/>
  <c r="E84" i="5"/>
  <c r="E82" i="5"/>
  <c r="E85" i="5"/>
  <c r="M112" i="5"/>
  <c r="M129" i="5" s="1"/>
  <c r="O134" i="5"/>
  <c r="AG134" i="5" s="1"/>
  <c r="AT93" i="5"/>
  <c r="O99" i="5"/>
  <c r="E91" i="5"/>
  <c r="E62" i="5"/>
  <c r="AU93" i="5"/>
  <c r="Q99" i="5"/>
  <c r="S111" i="5"/>
  <c r="S106" i="5"/>
  <c r="S110" i="5"/>
  <c r="S142" i="5" s="1"/>
  <c r="S109" i="5"/>
  <c r="S107" i="5"/>
  <c r="S135" i="5" s="1"/>
  <c r="S108" i="5"/>
  <c r="G99" i="5"/>
  <c r="AP93" i="5"/>
  <c r="G134" i="5"/>
  <c r="AC134" i="5" s="1"/>
  <c r="K99" i="5"/>
  <c r="W89" i="5"/>
  <c r="W90" i="5"/>
  <c r="X59" i="5"/>
  <c r="AD74" i="5"/>
  <c r="I78" i="5"/>
  <c r="S86" i="5"/>
  <c r="AP97" i="5"/>
  <c r="G142" i="5"/>
  <c r="O91" i="5"/>
  <c r="O135" i="5" s="1"/>
  <c r="X119" i="5"/>
  <c r="W86" i="5"/>
  <c r="U99" i="5"/>
  <c r="AW93" i="5"/>
  <c r="AB77" i="5"/>
  <c r="AL77" i="5" s="1"/>
  <c r="X104" i="5"/>
  <c r="I91" i="5"/>
  <c r="X62" i="5"/>
  <c r="Q111" i="5"/>
  <c r="Q107" i="5"/>
  <c r="Q110" i="5"/>
  <c r="Q142" i="5" s="1"/>
  <c r="Q109" i="5"/>
  <c r="Q108" i="5"/>
  <c r="Q106" i="5"/>
  <c r="G135" i="5"/>
  <c r="S98" i="5"/>
  <c r="AV98" i="5" s="1"/>
  <c r="S95" i="5"/>
  <c r="AV95" i="5" s="1"/>
  <c r="AI92" i="5"/>
  <c r="S93" i="5"/>
  <c r="S96" i="5"/>
  <c r="AV96" i="5" s="1"/>
  <c r="S97" i="5"/>
  <c r="AV97" i="5" s="1"/>
  <c r="S94" i="5"/>
  <c r="AV94" i="5" s="1"/>
  <c r="M135" i="5"/>
  <c r="X123" i="5"/>
  <c r="M134" i="5"/>
  <c r="AF134" i="5" s="1"/>
  <c r="M99" i="5"/>
  <c r="AS93" i="5"/>
  <c r="I86" i="5"/>
  <c r="AB76" i="5"/>
  <c r="AL76" i="5" s="1"/>
  <c r="W106" i="5"/>
  <c r="W111" i="5"/>
  <c r="X111" i="5" s="1"/>
  <c r="W108" i="5"/>
  <c r="W107" i="5"/>
  <c r="W109" i="5"/>
  <c r="W110" i="5"/>
  <c r="Q91" i="5"/>
  <c r="AF142" i="5"/>
  <c r="M143" i="5"/>
  <c r="X121" i="5"/>
  <c r="U135" i="5"/>
  <c r="S133" i="5"/>
  <c r="AI133" i="5" s="1"/>
  <c r="K86" i="5"/>
  <c r="I112" i="5"/>
  <c r="I129" i="5" s="1"/>
  <c r="AD129" i="5" s="1"/>
  <c r="W78" i="5"/>
  <c r="AK74" i="5"/>
  <c r="AK132" i="5"/>
  <c r="O142" i="5"/>
  <c r="AG135" i="5" l="1"/>
  <c r="AI135" i="5"/>
  <c r="AC135" i="5"/>
  <c r="AH130" i="5"/>
  <c r="AU99" i="5"/>
  <c r="AF129" i="5"/>
  <c r="Q135" i="5"/>
  <c r="W112" i="5"/>
  <c r="W129" i="5" s="1"/>
  <c r="X106" i="5"/>
  <c r="M144" i="5"/>
  <c r="AF144" i="5" s="1"/>
  <c r="AF143" i="5"/>
  <c r="AF130" i="5"/>
  <c r="AS99" i="5"/>
  <c r="AC142" i="5"/>
  <c r="G143" i="5"/>
  <c r="AL74" i="5"/>
  <c r="E133" i="5"/>
  <c r="AB133" i="5" s="1"/>
  <c r="AL133" i="5"/>
  <c r="U112" i="5"/>
  <c r="U129" i="5" s="1"/>
  <c r="E86" i="5"/>
  <c r="AP99" i="5"/>
  <c r="Q134" i="5"/>
  <c r="AH134" i="5" s="1"/>
  <c r="AJ130" i="5"/>
  <c r="AW99" i="5"/>
  <c r="W135" i="5"/>
  <c r="W134" i="5"/>
  <c r="AK134" i="5" s="1"/>
  <c r="W99" i="5"/>
  <c r="AX93" i="5"/>
  <c r="E132" i="5"/>
  <c r="AB132" i="5" s="1"/>
  <c r="AJ135" i="5"/>
  <c r="X110" i="5"/>
  <c r="W142" i="5"/>
  <c r="Q112" i="5"/>
  <c r="Q129" i="5" s="1"/>
  <c r="E97" i="5"/>
  <c r="E94" i="5"/>
  <c r="AB92" i="5"/>
  <c r="AL92" i="5" s="1"/>
  <c r="E98" i="5"/>
  <c r="E95" i="5"/>
  <c r="E96" i="5"/>
  <c r="E93" i="5"/>
  <c r="AI142" i="5"/>
  <c r="S143" i="5"/>
  <c r="X109" i="5"/>
  <c r="AF135" i="5"/>
  <c r="B61" i="5"/>
  <c r="B62" i="5" s="1"/>
  <c r="AJ142" i="5"/>
  <c r="U143" i="5"/>
  <c r="AT99" i="5"/>
  <c r="I99" i="5"/>
  <c r="AD130" i="5" s="1"/>
  <c r="AG142" i="5"/>
  <c r="O143" i="5"/>
  <c r="X107" i="5"/>
  <c r="U134" i="5"/>
  <c r="AJ134" i="5" s="1"/>
  <c r="S134" i="5"/>
  <c r="AI134" i="5" s="1"/>
  <c r="S99" i="5"/>
  <c r="AV93" i="5"/>
  <c r="W91" i="5"/>
  <c r="X125" i="5"/>
  <c r="S112" i="5"/>
  <c r="S129" i="5" s="1"/>
  <c r="X108" i="5"/>
  <c r="AH142" i="5"/>
  <c r="Q143" i="5"/>
  <c r="AO94" i="5" l="1"/>
  <c r="AY94" i="5" s="1"/>
  <c r="AG130" i="5"/>
  <c r="AO95" i="5"/>
  <c r="AY95" i="5" s="1"/>
  <c r="E135" i="5"/>
  <c r="Q144" i="5"/>
  <c r="AH144" i="5" s="1"/>
  <c r="AH143" i="5"/>
  <c r="AJ143" i="5"/>
  <c r="U144" i="5"/>
  <c r="AO98" i="5"/>
  <c r="AY98" i="5" s="1"/>
  <c r="AK130" i="5"/>
  <c r="AX99" i="5"/>
  <c r="AK142" i="5"/>
  <c r="W143" i="5"/>
  <c r="AK143" i="5" s="1"/>
  <c r="X142" i="5"/>
  <c r="X112" i="5"/>
  <c r="AJ129" i="5"/>
  <c r="AH129" i="5"/>
  <c r="O144" i="5"/>
  <c r="AG144" i="5" s="1"/>
  <c r="AG143" i="5"/>
  <c r="AI143" i="5"/>
  <c r="S144" i="5"/>
  <c r="AI144" i="5" s="1"/>
  <c r="AC143" i="5"/>
  <c r="G144" i="5"/>
  <c r="AC144" i="5" s="1"/>
  <c r="AH135" i="5"/>
  <c r="AK135" i="5"/>
  <c r="AN133" i="5"/>
  <c r="AM133" i="5"/>
  <c r="AC130" i="5"/>
  <c r="AO97" i="5"/>
  <c r="AY97" i="5" s="1"/>
  <c r="E142" i="5"/>
  <c r="AI129" i="5"/>
  <c r="AI130" i="5"/>
  <c r="AV99" i="5"/>
  <c r="AL134" i="5"/>
  <c r="AO93" i="5"/>
  <c r="AY93" i="5" s="1"/>
  <c r="E134" i="5"/>
  <c r="AB134" i="5" s="1"/>
  <c r="E99" i="5"/>
  <c r="AK129" i="5"/>
  <c r="AO96" i="5"/>
  <c r="AY96" i="5" s="1"/>
  <c r="AB135" i="5" l="1"/>
  <c r="AL135" i="5"/>
  <c r="Z135" i="5"/>
  <c r="AB142" i="5"/>
  <c r="E143" i="5"/>
  <c r="Y112" i="5"/>
  <c r="AL142" i="5"/>
  <c r="X143" i="5"/>
  <c r="AO99" i="5"/>
  <c r="AY99" i="5" s="1"/>
  <c r="AL143" i="5" l="1"/>
  <c r="X144" i="5"/>
  <c r="AL144" i="5" s="1"/>
  <c r="AB143" i="5"/>
  <c r="E144" i="5"/>
  <c r="AB144" i="5" s="1"/>
  <c r="AB130" i="5"/>
  <c r="AL130" i="5" s="1"/>
  <c r="AN143" i="5" l="1"/>
  <c r="AN145" i="5" s="1"/>
  <c r="AM143" i="5"/>
  <c r="AM145" i="5" s="1"/>
  <c r="AO145" i="5" s="1"/>
  <c r="AK146" i="4" l="1"/>
  <c r="AJ146" i="4"/>
  <c r="X140" i="4"/>
  <c r="V127" i="4"/>
  <c r="T127" i="4"/>
  <c r="R127" i="4"/>
  <c r="P127" i="4"/>
  <c r="N127" i="4"/>
  <c r="L127" i="4"/>
  <c r="J127" i="4"/>
  <c r="H127" i="4"/>
  <c r="F127" i="4"/>
  <c r="D127" i="4"/>
  <c r="AK126" i="4"/>
  <c r="AJ126" i="4"/>
  <c r="AI126" i="4"/>
  <c r="AH126" i="4"/>
  <c r="AG126" i="4"/>
  <c r="AF126" i="4"/>
  <c r="AE126" i="4"/>
  <c r="AD126" i="4"/>
  <c r="AC126" i="4"/>
  <c r="AB126" i="4"/>
  <c r="AK125" i="4"/>
  <c r="AJ125" i="4"/>
  <c r="AI125" i="4"/>
  <c r="AH125" i="4"/>
  <c r="AG125" i="4"/>
  <c r="AF125" i="4"/>
  <c r="AE125" i="4"/>
  <c r="AD125" i="4"/>
  <c r="AC125" i="4"/>
  <c r="AB125" i="4"/>
  <c r="AK124" i="4"/>
  <c r="AJ124" i="4"/>
  <c r="AI124" i="4"/>
  <c r="AH124" i="4"/>
  <c r="AG124" i="4"/>
  <c r="AF124" i="4"/>
  <c r="AE124" i="4"/>
  <c r="AD124" i="4"/>
  <c r="AC124" i="4"/>
  <c r="AB124" i="4"/>
  <c r="AK123" i="4"/>
  <c r="AJ123" i="4"/>
  <c r="AI123" i="4"/>
  <c r="AH123" i="4"/>
  <c r="AG123" i="4"/>
  <c r="AF123" i="4"/>
  <c r="AE123" i="4"/>
  <c r="AD123" i="4"/>
  <c r="AC123" i="4"/>
  <c r="AB123" i="4"/>
  <c r="AK122" i="4"/>
  <c r="AJ122" i="4"/>
  <c r="AI122" i="4"/>
  <c r="AI127" i="4" s="1"/>
  <c r="AH122" i="4"/>
  <c r="AH127" i="4" s="1"/>
  <c r="AG122" i="4"/>
  <c r="AF122" i="4"/>
  <c r="AE122" i="4"/>
  <c r="AD122" i="4"/>
  <c r="AC122" i="4"/>
  <c r="AB122" i="4"/>
  <c r="AK121" i="4"/>
  <c r="AK127" i="4" s="1"/>
  <c r="AJ121" i="4"/>
  <c r="AI121" i="4"/>
  <c r="AH121" i="4"/>
  <c r="AG121" i="4"/>
  <c r="AF121" i="4"/>
  <c r="AF127" i="4" s="1"/>
  <c r="AE121" i="4"/>
  <c r="AE127" i="4" s="1"/>
  <c r="AD121" i="4"/>
  <c r="AC121" i="4"/>
  <c r="AB121" i="4"/>
  <c r="AB127" i="4" s="1"/>
  <c r="V119" i="4"/>
  <c r="T119" i="4"/>
  <c r="R119" i="4"/>
  <c r="P119" i="4"/>
  <c r="N119" i="4"/>
  <c r="L119" i="4"/>
  <c r="J119" i="4"/>
  <c r="H119" i="4"/>
  <c r="F119" i="4"/>
  <c r="D119" i="4"/>
  <c r="V114" i="4"/>
  <c r="T114" i="4"/>
  <c r="R114" i="4"/>
  <c r="P114" i="4"/>
  <c r="N114" i="4"/>
  <c r="L114" i="4"/>
  <c r="J114" i="4"/>
  <c r="H114" i="4"/>
  <c r="F114" i="4"/>
  <c r="D114" i="4"/>
  <c r="AK113" i="4"/>
  <c r="AJ113" i="4"/>
  <c r="AI113" i="4"/>
  <c r="AH113" i="4"/>
  <c r="AG113" i="4"/>
  <c r="AF113" i="4"/>
  <c r="AE113" i="4"/>
  <c r="AD113" i="4"/>
  <c r="AC113" i="4"/>
  <c r="AB113" i="4"/>
  <c r="AK112" i="4"/>
  <c r="AJ112" i="4"/>
  <c r="AI112" i="4"/>
  <c r="AH112" i="4"/>
  <c r="AG112" i="4"/>
  <c r="AF112" i="4"/>
  <c r="AE112" i="4"/>
  <c r="AD112" i="4"/>
  <c r="AC112" i="4"/>
  <c r="AB112" i="4"/>
  <c r="AK111" i="4"/>
  <c r="AJ111" i="4"/>
  <c r="AI111" i="4"/>
  <c r="AH111" i="4"/>
  <c r="AH114" i="4" s="1"/>
  <c r="AG111" i="4"/>
  <c r="AF111" i="4"/>
  <c r="AE111" i="4"/>
  <c r="AD111" i="4"/>
  <c r="AC111" i="4"/>
  <c r="AB111" i="4"/>
  <c r="AK110" i="4"/>
  <c r="AJ110" i="4"/>
  <c r="AI110" i="4"/>
  <c r="AH110" i="4"/>
  <c r="AG110" i="4"/>
  <c r="AF110" i="4"/>
  <c r="AE110" i="4"/>
  <c r="AD110" i="4"/>
  <c r="AC110" i="4"/>
  <c r="AB110" i="4"/>
  <c r="AK109" i="4"/>
  <c r="AJ109" i="4"/>
  <c r="AI109" i="4"/>
  <c r="AH109" i="4"/>
  <c r="AG109" i="4"/>
  <c r="AG114" i="4" s="1"/>
  <c r="AF109" i="4"/>
  <c r="AE109" i="4"/>
  <c r="AD109" i="4"/>
  <c r="AC109" i="4"/>
  <c r="AB109" i="4"/>
  <c r="AK108" i="4"/>
  <c r="AJ108" i="4"/>
  <c r="AI108" i="4"/>
  <c r="AH108" i="4"/>
  <c r="AG108" i="4"/>
  <c r="AF108" i="4"/>
  <c r="AE108" i="4"/>
  <c r="AD108" i="4"/>
  <c r="AC108" i="4"/>
  <c r="AB108" i="4"/>
  <c r="AK107" i="4"/>
  <c r="AJ107" i="4"/>
  <c r="AJ114" i="4" s="1"/>
  <c r="AI107" i="4"/>
  <c r="AI114" i="4" s="1"/>
  <c r="AH107" i="4"/>
  <c r="AG107" i="4"/>
  <c r="AF107" i="4"/>
  <c r="AE107" i="4"/>
  <c r="AD107" i="4"/>
  <c r="AC107" i="4"/>
  <c r="AB107" i="4"/>
  <c r="AK106" i="4"/>
  <c r="AK114" i="4" s="1"/>
  <c r="AJ106" i="4"/>
  <c r="AI106" i="4"/>
  <c r="AH106" i="4"/>
  <c r="AG106" i="4"/>
  <c r="AF106" i="4"/>
  <c r="AE106" i="4"/>
  <c r="AD106" i="4"/>
  <c r="AC106" i="4"/>
  <c r="AB106" i="4"/>
  <c r="AB114" i="4" s="1"/>
  <c r="AH103" i="4"/>
  <c r="AG103" i="4"/>
  <c r="AB103" i="4"/>
  <c r="V103" i="4"/>
  <c r="AK103" i="4" s="1"/>
  <c r="T103" i="4"/>
  <c r="AJ103" i="4" s="1"/>
  <c r="R103" i="4"/>
  <c r="AI103" i="4" s="1"/>
  <c r="P103" i="4"/>
  <c r="N103" i="4"/>
  <c r="L103" i="4"/>
  <c r="AF103" i="4" s="1"/>
  <c r="J103" i="4"/>
  <c r="H103" i="4"/>
  <c r="AE103" i="4" s="1"/>
  <c r="F103" i="4"/>
  <c r="AC103" i="4" s="1"/>
  <c r="D103" i="4"/>
  <c r="AK102" i="4"/>
  <c r="AJ102" i="4"/>
  <c r="AI102" i="4"/>
  <c r="AH102" i="4"/>
  <c r="AG102" i="4"/>
  <c r="AF102" i="4"/>
  <c r="AE102" i="4"/>
  <c r="AD102" i="4"/>
  <c r="AC102" i="4"/>
  <c r="AB102" i="4"/>
  <c r="AK101" i="4"/>
  <c r="AJ101" i="4"/>
  <c r="AI101" i="4"/>
  <c r="AH101" i="4"/>
  <c r="AG101" i="4"/>
  <c r="AF101" i="4"/>
  <c r="AE101" i="4"/>
  <c r="AD101" i="4"/>
  <c r="AC101" i="4"/>
  <c r="AB101" i="4"/>
  <c r="AK98" i="4"/>
  <c r="AJ98" i="4"/>
  <c r="AH98" i="4"/>
  <c r="AF98" i="4"/>
  <c r="AE98" i="4"/>
  <c r="AC98" i="4"/>
  <c r="V98" i="4"/>
  <c r="T98" i="4"/>
  <c r="R98" i="4"/>
  <c r="AI98" i="4" s="1"/>
  <c r="P98" i="4"/>
  <c r="N98" i="4"/>
  <c r="AG98" i="4" s="1"/>
  <c r="L98" i="4"/>
  <c r="J98" i="4"/>
  <c r="H98" i="4"/>
  <c r="F98" i="4"/>
  <c r="D98" i="4"/>
  <c r="AB98" i="4" s="1"/>
  <c r="AK97" i="4"/>
  <c r="AJ97" i="4"/>
  <c r="AI97" i="4"/>
  <c r="AH97" i="4"/>
  <c r="AG97" i="4"/>
  <c r="AF97" i="4"/>
  <c r="AE97" i="4"/>
  <c r="AD97" i="4"/>
  <c r="AC97" i="4"/>
  <c r="AB97" i="4"/>
  <c r="AK96" i="4"/>
  <c r="AJ96" i="4"/>
  <c r="AI96" i="4"/>
  <c r="AH96" i="4"/>
  <c r="AG96" i="4"/>
  <c r="AF96" i="4"/>
  <c r="AE96" i="4"/>
  <c r="AD96" i="4"/>
  <c r="AC96" i="4"/>
  <c r="AB96" i="4"/>
  <c r="AK95" i="4"/>
  <c r="AJ95" i="4"/>
  <c r="AI95" i="4"/>
  <c r="AH95" i="4"/>
  <c r="AG95" i="4"/>
  <c r="AF95" i="4"/>
  <c r="AE95" i="4"/>
  <c r="AD95" i="4"/>
  <c r="AC95" i="4"/>
  <c r="AB95" i="4"/>
  <c r="AK94" i="4"/>
  <c r="AJ94" i="4"/>
  <c r="AI94" i="4"/>
  <c r="AH94" i="4"/>
  <c r="AG94" i="4"/>
  <c r="AF94" i="4"/>
  <c r="AE94" i="4"/>
  <c r="AD94" i="4"/>
  <c r="AC94" i="4"/>
  <c r="AB94" i="4"/>
  <c r="AK93" i="4"/>
  <c r="AJ93" i="4"/>
  <c r="AI93" i="4"/>
  <c r="AH93" i="4"/>
  <c r="AG93" i="4"/>
  <c r="AF93" i="4"/>
  <c r="AE93" i="4"/>
  <c r="AD93" i="4"/>
  <c r="AC93" i="4"/>
  <c r="AB93" i="4"/>
  <c r="AK92" i="4"/>
  <c r="AJ92" i="4"/>
  <c r="AI92" i="4"/>
  <c r="AH92" i="4"/>
  <c r="AG92" i="4"/>
  <c r="AF92" i="4"/>
  <c r="AE92" i="4"/>
  <c r="AD92" i="4"/>
  <c r="AC92" i="4"/>
  <c r="AB92" i="4"/>
  <c r="V90" i="4"/>
  <c r="T90" i="4"/>
  <c r="R90" i="4"/>
  <c r="P90" i="4"/>
  <c r="N90" i="4"/>
  <c r="L90" i="4"/>
  <c r="J90" i="4"/>
  <c r="H90" i="4"/>
  <c r="F90" i="4"/>
  <c r="D90" i="4"/>
  <c r="AF85" i="4"/>
  <c r="AE85" i="4"/>
  <c r="AD85" i="4"/>
  <c r="V85" i="4"/>
  <c r="T85" i="4"/>
  <c r="R85" i="4"/>
  <c r="P85" i="4"/>
  <c r="N85" i="4"/>
  <c r="L85" i="4"/>
  <c r="J85" i="4"/>
  <c r="H85" i="4"/>
  <c r="F85" i="4"/>
  <c r="D85" i="4"/>
  <c r="AK84" i="4"/>
  <c r="AJ84" i="4"/>
  <c r="AI84" i="4"/>
  <c r="AH84" i="4"/>
  <c r="AG84" i="4"/>
  <c r="AF84" i="4"/>
  <c r="AE84" i="4"/>
  <c r="AD84" i="4"/>
  <c r="AC84" i="4"/>
  <c r="AB84" i="4"/>
  <c r="AK83" i="4"/>
  <c r="AJ83" i="4"/>
  <c r="AI83" i="4"/>
  <c r="AH83" i="4"/>
  <c r="AG83" i="4"/>
  <c r="AF83" i="4"/>
  <c r="AE83" i="4"/>
  <c r="AD83" i="4"/>
  <c r="AC83" i="4"/>
  <c r="AB83" i="4"/>
  <c r="AK82" i="4"/>
  <c r="AJ82" i="4"/>
  <c r="AI82" i="4"/>
  <c r="AH82" i="4"/>
  <c r="AG82" i="4"/>
  <c r="AF82" i="4"/>
  <c r="AE82" i="4"/>
  <c r="AD82" i="4"/>
  <c r="AC82" i="4"/>
  <c r="AB82" i="4"/>
  <c r="AK81" i="4"/>
  <c r="AJ81" i="4"/>
  <c r="AI81" i="4"/>
  <c r="AH81" i="4"/>
  <c r="AG81" i="4"/>
  <c r="AF81" i="4"/>
  <c r="AE81" i="4"/>
  <c r="AD81" i="4"/>
  <c r="AC81" i="4"/>
  <c r="AB81" i="4"/>
  <c r="AK80" i="4"/>
  <c r="AJ80" i="4"/>
  <c r="AI80" i="4"/>
  <c r="AH80" i="4"/>
  <c r="AG80" i="4"/>
  <c r="AF80" i="4"/>
  <c r="AE80" i="4"/>
  <c r="AD80" i="4"/>
  <c r="AC80" i="4"/>
  <c r="AB80" i="4"/>
  <c r="AK79" i="4"/>
  <c r="AJ79" i="4"/>
  <c r="AI79" i="4"/>
  <c r="AH79" i="4"/>
  <c r="AG79" i="4"/>
  <c r="AF79" i="4"/>
  <c r="AE79" i="4"/>
  <c r="AD79" i="4"/>
  <c r="AC79" i="4"/>
  <c r="AB79" i="4"/>
  <c r="AB85" i="4" s="1"/>
  <c r="V77" i="4"/>
  <c r="T77" i="4"/>
  <c r="R77" i="4"/>
  <c r="P77" i="4"/>
  <c r="N77" i="4"/>
  <c r="L77" i="4"/>
  <c r="J77" i="4"/>
  <c r="H77" i="4"/>
  <c r="F77" i="4"/>
  <c r="D77" i="4"/>
  <c r="K63" i="4"/>
  <c r="I63" i="4"/>
  <c r="G63" i="4"/>
  <c r="E63" i="4"/>
  <c r="I62" i="4"/>
  <c r="G62" i="4"/>
  <c r="W59" i="4"/>
  <c r="E59" i="4"/>
  <c r="W56" i="4"/>
  <c r="W57" i="4" s="1"/>
  <c r="U56" i="4"/>
  <c r="K56" i="4"/>
  <c r="O53" i="4"/>
  <c r="AJ52" i="4"/>
  <c r="AI52" i="4"/>
  <c r="AC52" i="4"/>
  <c r="AB52" i="4"/>
  <c r="W52" i="4"/>
  <c r="U52" i="4"/>
  <c r="S52" i="4"/>
  <c r="Q52" i="4"/>
  <c r="AH52" i="4" s="1"/>
  <c r="O52" i="4"/>
  <c r="AG52" i="4" s="1"/>
  <c r="M52" i="4"/>
  <c r="AF52" i="4" s="1"/>
  <c r="K52" i="4"/>
  <c r="AE52" i="4" s="1"/>
  <c r="I52" i="4"/>
  <c r="AD52" i="4" s="1"/>
  <c r="G52" i="4"/>
  <c r="E52" i="4"/>
  <c r="AH51" i="4"/>
  <c r="AG51" i="4"/>
  <c r="AE51" i="4"/>
  <c r="AD51" i="4"/>
  <c r="W51" i="4"/>
  <c r="U51" i="4"/>
  <c r="AJ51" i="4" s="1"/>
  <c r="S51" i="4"/>
  <c r="AI51" i="4" s="1"/>
  <c r="Q51" i="4"/>
  <c r="O51" i="4"/>
  <c r="M51" i="4"/>
  <c r="AF51" i="4" s="1"/>
  <c r="K51" i="4"/>
  <c r="I51" i="4"/>
  <c r="G51" i="4"/>
  <c r="AC51" i="4" s="1"/>
  <c r="E51" i="4"/>
  <c r="AB51" i="4" s="1"/>
  <c r="AE50" i="4"/>
  <c r="AC50" i="4"/>
  <c r="K50" i="4"/>
  <c r="I50" i="4"/>
  <c r="AD50" i="4" s="1"/>
  <c r="G50" i="4"/>
  <c r="AH49" i="4"/>
  <c r="AD49" i="4"/>
  <c r="AC49" i="4"/>
  <c r="W49" i="4"/>
  <c r="AK49" i="4" s="1"/>
  <c r="U49" i="4"/>
  <c r="AJ49" i="4" s="1"/>
  <c r="S49" i="4"/>
  <c r="AI49" i="4" s="1"/>
  <c r="Q49" i="4"/>
  <c r="O49" i="4"/>
  <c r="AG49" i="4" s="1"/>
  <c r="M49" i="4"/>
  <c r="AF49" i="4" s="1"/>
  <c r="K49" i="4"/>
  <c r="AE49" i="4" s="1"/>
  <c r="I49" i="4"/>
  <c r="G49" i="4"/>
  <c r="E49" i="4"/>
  <c r="AB49" i="4" s="1"/>
  <c r="AF48" i="4"/>
  <c r="AB48" i="4"/>
  <c r="X48" i="4"/>
  <c r="W48" i="4"/>
  <c r="AK48" i="4" s="1"/>
  <c r="U48" i="4"/>
  <c r="AJ48" i="4" s="1"/>
  <c r="S48" i="4"/>
  <c r="AI48" i="4" s="1"/>
  <c r="Q48" i="4"/>
  <c r="AH48" i="4" s="1"/>
  <c r="O48" i="4"/>
  <c r="AG48" i="4" s="1"/>
  <c r="M48" i="4"/>
  <c r="K48" i="4"/>
  <c r="AE48" i="4" s="1"/>
  <c r="I48" i="4"/>
  <c r="AD48" i="4" s="1"/>
  <c r="G48" i="4"/>
  <c r="AC48" i="4" s="1"/>
  <c r="E48" i="4"/>
  <c r="AK47" i="4"/>
  <c r="AJ47" i="4"/>
  <c r="AI47" i="4"/>
  <c r="AH47" i="4"/>
  <c r="W47" i="4"/>
  <c r="U47" i="4"/>
  <c r="S47" i="4"/>
  <c r="Q47" i="4"/>
  <c r="O47" i="4"/>
  <c r="AH46" i="4"/>
  <c r="AG46" i="4"/>
  <c r="AF46" i="4"/>
  <c r="W46" i="4"/>
  <c r="AK46" i="4" s="1"/>
  <c r="U46" i="4"/>
  <c r="AJ46" i="4" s="1"/>
  <c r="S46" i="4"/>
  <c r="Q46" i="4"/>
  <c r="O46" i="4"/>
  <c r="M46" i="4"/>
  <c r="K46" i="4"/>
  <c r="AE46" i="4" s="1"/>
  <c r="I46" i="4"/>
  <c r="AD46" i="4" s="1"/>
  <c r="G46" i="4"/>
  <c r="AC46" i="4" s="1"/>
  <c r="E46" i="4"/>
  <c r="AB46" i="4" s="1"/>
  <c r="AK45" i="4"/>
  <c r="AI45" i="4"/>
  <c r="AH45" i="4"/>
  <c r="AC45" i="4"/>
  <c r="W45" i="4"/>
  <c r="U45" i="4"/>
  <c r="S45" i="4"/>
  <c r="Q45" i="4"/>
  <c r="O45" i="4"/>
  <c r="AG45" i="4" s="1"/>
  <c r="M45" i="4"/>
  <c r="AF45" i="4" s="1"/>
  <c r="K45" i="4"/>
  <c r="AE45" i="4" s="1"/>
  <c r="I45" i="4"/>
  <c r="AD45" i="4" s="1"/>
  <c r="G45" i="4"/>
  <c r="E45" i="4"/>
  <c r="AB45" i="4" s="1"/>
  <c r="AG44" i="4"/>
  <c r="U44" i="4"/>
  <c r="AJ44" i="4" s="1"/>
  <c r="O44" i="4"/>
  <c r="M44" i="4"/>
  <c r="K44" i="4"/>
  <c r="I44" i="4"/>
  <c r="AD44" i="4" s="1"/>
  <c r="G44" i="4"/>
  <c r="AJ43" i="4"/>
  <c r="AF43" i="4"/>
  <c r="AE43" i="4"/>
  <c r="AC43" i="4"/>
  <c r="AB43" i="4"/>
  <c r="W43" i="4"/>
  <c r="AK43" i="4" s="1"/>
  <c r="U43" i="4"/>
  <c r="S43" i="4"/>
  <c r="AI43" i="4" s="1"/>
  <c r="Q43" i="4"/>
  <c r="AH43" i="4" s="1"/>
  <c r="O43" i="4"/>
  <c r="AG43" i="4" s="1"/>
  <c r="M43" i="4"/>
  <c r="K43" i="4"/>
  <c r="I43" i="4"/>
  <c r="G43" i="4"/>
  <c r="E43" i="4"/>
  <c r="B43" i="4"/>
  <c r="B45" i="4" s="1"/>
  <c r="AK41" i="4"/>
  <c r="AI41" i="4"/>
  <c r="AE41" i="4"/>
  <c r="Y41" i="4"/>
  <c r="Z41" i="4" s="1"/>
  <c r="X41" i="4"/>
  <c r="X56" i="4" s="1"/>
  <c r="W41" i="4"/>
  <c r="U41" i="4"/>
  <c r="U59" i="4" s="1"/>
  <c r="S41" i="4"/>
  <c r="S56" i="4" s="1"/>
  <c r="Q41" i="4"/>
  <c r="Q56" i="4" s="1"/>
  <c r="O41" i="4"/>
  <c r="O56" i="4" s="1"/>
  <c r="M41" i="4"/>
  <c r="M56" i="4" s="1"/>
  <c r="K41" i="4"/>
  <c r="I41" i="4"/>
  <c r="I56" i="4" s="1"/>
  <c r="I64" i="4" s="1"/>
  <c r="G41" i="4"/>
  <c r="E41" i="4"/>
  <c r="E56" i="4" s="1"/>
  <c r="AJ40" i="4"/>
  <c r="AH40" i="4"/>
  <c r="AD40" i="4"/>
  <c r="AC40" i="4"/>
  <c r="AB40" i="4"/>
  <c r="W40" i="4"/>
  <c r="U40" i="4"/>
  <c r="U62" i="4" s="1"/>
  <c r="S40" i="4"/>
  <c r="S62" i="4" s="1"/>
  <c r="Q40" i="4"/>
  <c r="Q62" i="4" s="1"/>
  <c r="O40" i="4"/>
  <c r="O62" i="4" s="1"/>
  <c r="M40" i="4"/>
  <c r="M62" i="4" s="1"/>
  <c r="K40" i="4"/>
  <c r="K62" i="4" s="1"/>
  <c r="I40" i="4"/>
  <c r="G40" i="4"/>
  <c r="E40" i="4"/>
  <c r="AK39" i="4"/>
  <c r="AJ39" i="4"/>
  <c r="AH39" i="4"/>
  <c r="AF39" i="4"/>
  <c r="AB39" i="4"/>
  <c r="W39" i="4"/>
  <c r="U39" i="4"/>
  <c r="S39" i="4"/>
  <c r="Q39" i="4"/>
  <c r="Q63" i="4" s="1"/>
  <c r="O39" i="4"/>
  <c r="AG39" i="4" s="1"/>
  <c r="M39" i="4"/>
  <c r="K39" i="4"/>
  <c r="AE39" i="4" s="1"/>
  <c r="I39" i="4"/>
  <c r="AD39" i="4" s="1"/>
  <c r="G39" i="4"/>
  <c r="AC39" i="4" s="1"/>
  <c r="E39" i="4"/>
  <c r="AJ37" i="4"/>
  <c r="AI37" i="4"/>
  <c r="AD37" i="4"/>
  <c r="AB37" i="4"/>
  <c r="W37" i="4"/>
  <c r="AK37" i="4" s="1"/>
  <c r="U37" i="4"/>
  <c r="S37" i="4"/>
  <c r="Q37" i="4"/>
  <c r="O37" i="4"/>
  <c r="M37" i="4"/>
  <c r="K37" i="4"/>
  <c r="I37" i="4"/>
  <c r="G37" i="4"/>
  <c r="AC37" i="4" s="1"/>
  <c r="E37" i="4"/>
  <c r="AK34" i="4"/>
  <c r="AI34" i="4"/>
  <c r="AG34" i="4"/>
  <c r="AF34" i="4"/>
  <c r="AC34" i="4"/>
  <c r="AB34" i="4"/>
  <c r="W34" i="4"/>
  <c r="U34" i="4"/>
  <c r="S34" i="4"/>
  <c r="Q34" i="4"/>
  <c r="AH34" i="4" s="1"/>
  <c r="O34" i="4"/>
  <c r="M34" i="4"/>
  <c r="K34" i="4"/>
  <c r="AE34" i="4" s="1"/>
  <c r="I34" i="4"/>
  <c r="AD34" i="4" s="1"/>
  <c r="G34" i="4"/>
  <c r="E34" i="4"/>
  <c r="O29" i="4"/>
  <c r="O28" i="4"/>
  <c r="N27" i="4"/>
  <c r="W50" i="4" s="1"/>
  <c r="M27" i="4"/>
  <c r="U50" i="4" s="1"/>
  <c r="AJ50" i="4" s="1"/>
  <c r="L27" i="4"/>
  <c r="S50" i="4" s="1"/>
  <c r="AI50" i="4" s="1"/>
  <c r="K27" i="4"/>
  <c r="Q50" i="4" s="1"/>
  <c r="AH50" i="4" s="1"/>
  <c r="J27" i="4"/>
  <c r="O50" i="4" s="1"/>
  <c r="AG50" i="4" s="1"/>
  <c r="I27" i="4"/>
  <c r="M50" i="4" s="1"/>
  <c r="AF50" i="4" s="1"/>
  <c r="H27" i="4"/>
  <c r="G27" i="4"/>
  <c r="F27" i="4"/>
  <c r="E27" i="4"/>
  <c r="O27" i="4" s="1"/>
  <c r="O26" i="4"/>
  <c r="O25" i="4"/>
  <c r="O24" i="4"/>
  <c r="X47" i="4" s="1"/>
  <c r="N24" i="4"/>
  <c r="M24" i="4"/>
  <c r="L24" i="4"/>
  <c r="K24" i="4"/>
  <c r="J24" i="4"/>
  <c r="I24" i="4"/>
  <c r="M47" i="4" s="1"/>
  <c r="H24" i="4"/>
  <c r="K47" i="4" s="1"/>
  <c r="G24" i="4"/>
  <c r="I47" i="4" s="1"/>
  <c r="F24" i="4"/>
  <c r="G47" i="4" s="1"/>
  <c r="E24" i="4"/>
  <c r="E47" i="4" s="1"/>
  <c r="V21" i="4"/>
  <c r="W73" i="4" l="1"/>
  <c r="W76" i="4"/>
  <c r="AK76" i="4" s="1"/>
  <c r="W74" i="4"/>
  <c r="AK74" i="4" s="1"/>
  <c r="W75" i="4"/>
  <c r="AK75" i="4" s="1"/>
  <c r="W58" i="4"/>
  <c r="AC44" i="4"/>
  <c r="AJ85" i="4"/>
  <c r="I143" i="4"/>
  <c r="AD143" i="4" s="1"/>
  <c r="I53" i="4"/>
  <c r="AC47" i="4"/>
  <c r="AE37" i="4"/>
  <c r="W62" i="4"/>
  <c r="AK40" i="4"/>
  <c r="W44" i="4"/>
  <c r="E50" i="4"/>
  <c r="AB50" i="4" s="1"/>
  <c r="E62" i="4"/>
  <c r="AD47" i="4"/>
  <c r="I57" i="4"/>
  <c r="X40" i="4"/>
  <c r="X62" i="4" s="1"/>
  <c r="G101" i="4"/>
  <c r="G102" i="4"/>
  <c r="AI85" i="4"/>
  <c r="U61" i="4"/>
  <c r="X51" i="4"/>
  <c r="U63" i="4"/>
  <c r="K101" i="4"/>
  <c r="K103" i="4" s="1"/>
  <c r="K109" i="4" s="1"/>
  <c r="AR109" i="4" s="1"/>
  <c r="K102" i="4"/>
  <c r="AI46" i="4"/>
  <c r="X49" i="4"/>
  <c r="W60" i="4"/>
  <c r="AF47" i="4"/>
  <c r="M57" i="4"/>
  <c r="M60" i="4"/>
  <c r="W63" i="4"/>
  <c r="M101" i="4"/>
  <c r="M102" i="4"/>
  <c r="M64" i="4"/>
  <c r="AG47" i="4"/>
  <c r="O57" i="4"/>
  <c r="U53" i="4"/>
  <c r="AE47" i="4"/>
  <c r="K57" i="4"/>
  <c r="X37" i="4"/>
  <c r="X45" i="4"/>
  <c r="Q57" i="4"/>
  <c r="X52" i="4"/>
  <c r="U57" i="4"/>
  <c r="E117" i="4"/>
  <c r="E118" i="4"/>
  <c r="AI39" i="4"/>
  <c r="S63" i="4"/>
  <c r="X39" i="4"/>
  <c r="AJ34" i="4"/>
  <c r="Q102" i="4"/>
  <c r="Q64" i="4"/>
  <c r="Q101" i="4"/>
  <c r="Q103" i="4" s="1"/>
  <c r="Q110" i="4" s="1"/>
  <c r="AU110" i="4" s="1"/>
  <c r="S57" i="4"/>
  <c r="S60" i="4"/>
  <c r="G64" i="4"/>
  <c r="Q117" i="4"/>
  <c r="Q118" i="4"/>
  <c r="Q126" i="4" s="1"/>
  <c r="AU126" i="4" s="1"/>
  <c r="AK85" i="4"/>
  <c r="AK50" i="4"/>
  <c r="AF37" i="4"/>
  <c r="E58" i="4"/>
  <c r="AE44" i="4"/>
  <c r="AG37" i="4"/>
  <c r="S102" i="4"/>
  <c r="S64" i="4"/>
  <c r="S101" i="4"/>
  <c r="S103" i="4" s="1"/>
  <c r="S108" i="4" s="1"/>
  <c r="AV108" i="4" s="1"/>
  <c r="G56" i="4"/>
  <c r="G59" i="4"/>
  <c r="AC41" i="4"/>
  <c r="AB41" i="4"/>
  <c r="E44" i="4"/>
  <c r="E143" i="4"/>
  <c r="E53" i="4"/>
  <c r="AD43" i="4"/>
  <c r="AF44" i="4"/>
  <c r="U60" i="4"/>
  <c r="K58" i="4"/>
  <c r="G117" i="4"/>
  <c r="G118" i="4"/>
  <c r="G121" i="4" s="1"/>
  <c r="AP121" i="4" s="1"/>
  <c r="O101" i="4"/>
  <c r="O102" i="4"/>
  <c r="AB47" i="4"/>
  <c r="E57" i="4"/>
  <c r="E60" i="4"/>
  <c r="E61" i="4" s="1"/>
  <c r="X34" i="4"/>
  <c r="AH37" i="4"/>
  <c r="U102" i="4"/>
  <c r="U64" i="4"/>
  <c r="U101" i="4"/>
  <c r="I58" i="4"/>
  <c r="G143" i="4"/>
  <c r="AC143" i="4" s="1"/>
  <c r="G53" i="4"/>
  <c r="K64" i="4"/>
  <c r="I117" i="4"/>
  <c r="I118" i="4"/>
  <c r="I121" i="4" s="1"/>
  <c r="AQ121" i="4" s="1"/>
  <c r="K143" i="4"/>
  <c r="AE143" i="4" s="1"/>
  <c r="I101" i="4"/>
  <c r="I102" i="4"/>
  <c r="K117" i="4"/>
  <c r="K118" i="4"/>
  <c r="K121" i="4" s="1"/>
  <c r="AR121" i="4" s="1"/>
  <c r="E125" i="4"/>
  <c r="AO125" i="4" s="1"/>
  <c r="E122" i="4"/>
  <c r="AO122" i="4" s="1"/>
  <c r="E126" i="4"/>
  <c r="AO126" i="4" s="1"/>
  <c r="E121" i="4"/>
  <c r="AO121" i="4" s="1"/>
  <c r="E124" i="4"/>
  <c r="AO124" i="4" s="1"/>
  <c r="E127" i="4"/>
  <c r="AE40" i="4"/>
  <c r="AD41" i="4"/>
  <c r="M143" i="4"/>
  <c r="AF143" i="4" s="1"/>
  <c r="Q44" i="4"/>
  <c r="AJ45" i="4"/>
  <c r="AK52" i="4"/>
  <c r="I59" i="4"/>
  <c r="M63" i="4"/>
  <c r="E123" i="4"/>
  <c r="AO123" i="4" s="1"/>
  <c r="G122" i="4"/>
  <c r="AP122" i="4" s="1"/>
  <c r="G123" i="4"/>
  <c r="AP123" i="4" s="1"/>
  <c r="AF40" i="4"/>
  <c r="O143" i="4"/>
  <c r="AG143" i="4" s="1"/>
  <c r="S44" i="4"/>
  <c r="X46" i="4"/>
  <c r="K59" i="4"/>
  <c r="K60" i="4" s="1"/>
  <c r="O63" i="4"/>
  <c r="AC85" i="4"/>
  <c r="K107" i="4"/>
  <c r="AR107" i="4" s="1"/>
  <c r="Q127" i="4"/>
  <c r="AG40" i="4"/>
  <c r="AF41" i="4"/>
  <c r="Q143" i="4"/>
  <c r="AH143" i="4" s="1"/>
  <c r="AK51" i="4"/>
  <c r="M59" i="4"/>
  <c r="K122" i="4"/>
  <c r="AR122" i="4" s="1"/>
  <c r="AG41" i="4"/>
  <c r="S143" i="4"/>
  <c r="AI143" i="4" s="1"/>
  <c r="O59" i="4"/>
  <c r="Q112" i="4"/>
  <c r="Q106" i="4"/>
  <c r="AI40" i="4"/>
  <c r="AH41" i="4"/>
  <c r="U143" i="4"/>
  <c r="AJ143" i="4" s="1"/>
  <c r="Q59" i="4"/>
  <c r="Q60" i="4" s="1"/>
  <c r="S112" i="4"/>
  <c r="S109" i="4"/>
  <c r="AV109" i="4" s="1"/>
  <c r="S113" i="4"/>
  <c r="AV113" i="4" s="1"/>
  <c r="S107" i="4"/>
  <c r="AV107" i="4" s="1"/>
  <c r="S106" i="4"/>
  <c r="S111" i="4"/>
  <c r="AV111" i="4" s="1"/>
  <c r="K53" i="4"/>
  <c r="S59" i="4"/>
  <c r="X59" i="4" s="1"/>
  <c r="AG85" i="4"/>
  <c r="AG127" i="4"/>
  <c r="W143" i="4"/>
  <c r="AK143" i="4" s="1"/>
  <c r="Q123" i="4"/>
  <c r="AU123" i="4" s="1"/>
  <c r="Q124" i="4"/>
  <c r="AU124" i="4" s="1"/>
  <c r="Q121" i="4"/>
  <c r="AU121" i="4" s="1"/>
  <c r="Q122" i="4"/>
  <c r="AU122" i="4" s="1"/>
  <c r="Q125" i="4"/>
  <c r="AU125" i="4" s="1"/>
  <c r="AJ41" i="4"/>
  <c r="X43" i="4"/>
  <c r="M53" i="4"/>
  <c r="AH85" i="4"/>
  <c r="Q108" i="4"/>
  <c r="AU108" i="4" s="1"/>
  <c r="AC114" i="4"/>
  <c r="AC127" i="4"/>
  <c r="AD114" i="4"/>
  <c r="AD127" i="4"/>
  <c r="AE114" i="4"/>
  <c r="AF114" i="4"/>
  <c r="AJ127" i="4"/>
  <c r="AE78" i="4" l="1"/>
  <c r="AR78" i="4" s="1"/>
  <c r="K82" i="4"/>
  <c r="K79" i="4"/>
  <c r="K83" i="4"/>
  <c r="K84" i="4"/>
  <c r="K81" i="4"/>
  <c r="K80" i="4"/>
  <c r="E97" i="4"/>
  <c r="E94" i="4"/>
  <c r="AB91" i="4"/>
  <c r="E95" i="4"/>
  <c r="E92" i="4"/>
  <c r="E96" i="4"/>
  <c r="E93" i="4"/>
  <c r="Q83" i="4"/>
  <c r="Q80" i="4"/>
  <c r="Q84" i="4"/>
  <c r="Q81" i="4"/>
  <c r="AH78" i="4"/>
  <c r="AU78" i="4" s="1"/>
  <c r="Q79" i="4"/>
  <c r="Q85" i="4" s="1"/>
  <c r="Q82" i="4"/>
  <c r="AV106" i="4"/>
  <c r="AU106" i="4"/>
  <c r="I89" i="4"/>
  <c r="I88" i="4"/>
  <c r="I90" i="4" s="1"/>
  <c r="AB143" i="4"/>
  <c r="Y143" i="4"/>
  <c r="O75" i="4"/>
  <c r="AG75" i="4" s="1"/>
  <c r="O73" i="4"/>
  <c r="O76" i="4"/>
  <c r="AG76" i="4" s="1"/>
  <c r="O74" i="4"/>
  <c r="AG74" i="4" s="1"/>
  <c r="U96" i="4"/>
  <c r="AW96" i="4" s="1"/>
  <c r="U93" i="4"/>
  <c r="AW93" i="4" s="1"/>
  <c r="U97" i="4"/>
  <c r="AW97" i="4" s="1"/>
  <c r="U94" i="4"/>
  <c r="AW94" i="4" s="1"/>
  <c r="U92" i="4"/>
  <c r="AJ91" i="4"/>
  <c r="U95" i="4"/>
  <c r="AW95" i="4" s="1"/>
  <c r="I74" i="4"/>
  <c r="AD74" i="4" s="1"/>
  <c r="I75" i="4"/>
  <c r="AD75" i="4" s="1"/>
  <c r="I73" i="4"/>
  <c r="I76" i="4"/>
  <c r="AD76" i="4" s="1"/>
  <c r="Q113" i="4"/>
  <c r="AU113" i="4" s="1"/>
  <c r="K125" i="4"/>
  <c r="AR125" i="4" s="1"/>
  <c r="G126" i="4"/>
  <c r="AP126" i="4" s="1"/>
  <c r="K119" i="4"/>
  <c r="U103" i="4"/>
  <c r="O103" i="4"/>
  <c r="AB44" i="4"/>
  <c r="U73" i="4"/>
  <c r="U76" i="4"/>
  <c r="AJ76" i="4" s="1"/>
  <c r="U74" i="4"/>
  <c r="AJ74" i="4" s="1"/>
  <c r="U75" i="4"/>
  <c r="AJ75" i="4" s="1"/>
  <c r="E89" i="4"/>
  <c r="E88" i="4"/>
  <c r="E101" i="4"/>
  <c r="E103" i="4" s="1"/>
  <c r="E102" i="4"/>
  <c r="E64" i="4"/>
  <c r="K113" i="4"/>
  <c r="AR113" i="4" s="1"/>
  <c r="G119" i="4"/>
  <c r="AV112" i="4"/>
  <c r="K108" i="4"/>
  <c r="AR108" i="4" s="1"/>
  <c r="G61" i="4"/>
  <c r="M75" i="4"/>
  <c r="AF75" i="4" s="1"/>
  <c r="M73" i="4"/>
  <c r="M76" i="4"/>
  <c r="AF76" i="4" s="1"/>
  <c r="M74" i="4"/>
  <c r="AF74" i="4" s="1"/>
  <c r="I119" i="4"/>
  <c r="G103" i="4"/>
  <c r="AK44" i="4"/>
  <c r="W53" i="4"/>
  <c r="G60" i="4"/>
  <c r="G125" i="4"/>
  <c r="AP125" i="4" s="1"/>
  <c r="AO127" i="4"/>
  <c r="Q75" i="4"/>
  <c r="AH75" i="4" s="1"/>
  <c r="Q73" i="4"/>
  <c r="Q76" i="4"/>
  <c r="AH76" i="4" s="1"/>
  <c r="Q74" i="4"/>
  <c r="AH74" i="4" s="1"/>
  <c r="I124" i="4"/>
  <c r="AQ124" i="4" s="1"/>
  <c r="O117" i="4"/>
  <c r="O118" i="4"/>
  <c r="K112" i="4"/>
  <c r="E84" i="4"/>
  <c r="E81" i="4"/>
  <c r="E80" i="4"/>
  <c r="E82" i="4"/>
  <c r="E83" i="4"/>
  <c r="E79" i="4"/>
  <c r="B60" i="4"/>
  <c r="B61" i="4" s="1"/>
  <c r="AB78" i="4"/>
  <c r="AO78" i="4" s="1"/>
  <c r="K76" i="4"/>
  <c r="AE76" i="4" s="1"/>
  <c r="K74" i="4"/>
  <c r="AE74" i="4" s="1"/>
  <c r="K75" i="4"/>
  <c r="AE75" i="4" s="1"/>
  <c r="K73" i="4"/>
  <c r="W118" i="4"/>
  <c r="W117" i="4"/>
  <c r="M58" i="4"/>
  <c r="G57" i="4"/>
  <c r="X57" i="4" s="1"/>
  <c r="M103" i="4"/>
  <c r="K89" i="4"/>
  <c r="K88" i="4"/>
  <c r="K90" i="4" s="1"/>
  <c r="K106" i="4"/>
  <c r="AU127" i="4"/>
  <c r="Q111" i="4"/>
  <c r="AU111" i="4" s="1"/>
  <c r="I123" i="4"/>
  <c r="AQ123" i="4" s="1"/>
  <c r="K61" i="4"/>
  <c r="K111" i="4"/>
  <c r="AR111" i="4" s="1"/>
  <c r="E74" i="4"/>
  <c r="E75" i="4"/>
  <c r="B57" i="4"/>
  <c r="B58" i="4" s="1"/>
  <c r="E76" i="4"/>
  <c r="E73" i="4"/>
  <c r="U83" i="4"/>
  <c r="U80" i="4"/>
  <c r="AJ78" i="4"/>
  <c r="AW78" i="4" s="1"/>
  <c r="U81" i="4"/>
  <c r="U79" i="4"/>
  <c r="U82" i="4"/>
  <c r="U84" i="4"/>
  <c r="W102" i="4"/>
  <c r="W64" i="4"/>
  <c r="W101" i="4"/>
  <c r="AK134" i="4"/>
  <c r="AK73" i="4"/>
  <c r="W77" i="4"/>
  <c r="S75" i="4"/>
  <c r="AI75" i="4" s="1"/>
  <c r="S73" i="4"/>
  <c r="S76" i="4"/>
  <c r="AI76" i="4" s="1"/>
  <c r="S74" i="4"/>
  <c r="AI74" i="4" s="1"/>
  <c r="M82" i="4"/>
  <c r="M83" i="4"/>
  <c r="M84" i="4"/>
  <c r="AF78" i="4"/>
  <c r="AS78" i="4" s="1"/>
  <c r="M79" i="4"/>
  <c r="M81" i="4"/>
  <c r="M80" i="4"/>
  <c r="I127" i="4"/>
  <c r="Q107" i="4"/>
  <c r="AU107" i="4" s="1"/>
  <c r="K124" i="4"/>
  <c r="AR124" i="4" s="1"/>
  <c r="I126" i="4"/>
  <c r="AQ126" i="4" s="1"/>
  <c r="G127" i="4"/>
  <c r="E119" i="4"/>
  <c r="W83" i="4"/>
  <c r="W80" i="4"/>
  <c r="AK78" i="4"/>
  <c r="AX78" i="4" s="1"/>
  <c r="W81" i="4"/>
  <c r="W79" i="4"/>
  <c r="W82" i="4"/>
  <c r="W84" i="4"/>
  <c r="S58" i="4"/>
  <c r="AH44" i="4"/>
  <c r="Q53" i="4"/>
  <c r="X53" i="4" s="1"/>
  <c r="Q61" i="4"/>
  <c r="K110" i="4"/>
  <c r="AR110" i="4" s="1"/>
  <c r="M61" i="4"/>
  <c r="S61" i="4"/>
  <c r="Q109" i="4"/>
  <c r="AU109" i="4" s="1"/>
  <c r="I122" i="4"/>
  <c r="AQ122" i="4" s="1"/>
  <c r="AQ127" i="4" s="1"/>
  <c r="G124" i="4"/>
  <c r="AP124" i="4" s="1"/>
  <c r="X63" i="4"/>
  <c r="X64" i="4" s="1"/>
  <c r="U58" i="4"/>
  <c r="AU112" i="4"/>
  <c r="S83" i="4"/>
  <c r="S84" i="4"/>
  <c r="AI78" i="4"/>
  <c r="AV78" i="4" s="1"/>
  <c r="S80" i="4"/>
  <c r="S81" i="4"/>
  <c r="S82" i="4"/>
  <c r="S79" i="4"/>
  <c r="I103" i="4"/>
  <c r="W88" i="4"/>
  <c r="W89" i="4"/>
  <c r="U118" i="4"/>
  <c r="U117" i="4"/>
  <c r="K127" i="4"/>
  <c r="X50" i="4"/>
  <c r="X143" i="4"/>
  <c r="AL143" i="4" s="1"/>
  <c r="X44" i="4"/>
  <c r="K123" i="4"/>
  <c r="AR123" i="4" s="1"/>
  <c r="AR127" i="4" s="1"/>
  <c r="AI44" i="4"/>
  <c r="M117" i="4"/>
  <c r="M119" i="4" s="1"/>
  <c r="M118" i="4"/>
  <c r="S110" i="4"/>
  <c r="AV110" i="4" s="1"/>
  <c r="K126" i="4"/>
  <c r="AR126" i="4" s="1"/>
  <c r="I125" i="4"/>
  <c r="AQ125" i="4" s="1"/>
  <c r="O64" i="4"/>
  <c r="Q119" i="4"/>
  <c r="S118" i="4"/>
  <c r="S117" i="4"/>
  <c r="S119" i="4" s="1"/>
  <c r="Q58" i="4"/>
  <c r="O60" i="4"/>
  <c r="X60" i="4" s="1"/>
  <c r="I60" i="4"/>
  <c r="O58" i="4"/>
  <c r="W61" i="4"/>
  <c r="S53" i="4"/>
  <c r="AL78" i="4" l="1"/>
  <c r="X61" i="4"/>
  <c r="AD103" i="4"/>
  <c r="G109" i="4"/>
  <c r="AP109" i="4" s="1"/>
  <c r="G107" i="4"/>
  <c r="AP107" i="4" s="1"/>
  <c r="G108" i="4"/>
  <c r="AP108" i="4" s="1"/>
  <c r="G106" i="4"/>
  <c r="G110" i="4"/>
  <c r="AP110" i="4" s="1"/>
  <c r="G113" i="4"/>
  <c r="AP113" i="4" s="1"/>
  <c r="G111" i="4"/>
  <c r="AP111" i="4" s="1"/>
  <c r="G112" i="4"/>
  <c r="U108" i="4"/>
  <c r="AW108" i="4" s="1"/>
  <c r="U106" i="4"/>
  <c r="U110" i="4"/>
  <c r="AW110" i="4" s="1"/>
  <c r="U113" i="4"/>
  <c r="AW113" i="4" s="1"/>
  <c r="U109" i="4"/>
  <c r="AW109" i="4" s="1"/>
  <c r="U112" i="4"/>
  <c r="U111" i="4"/>
  <c r="AW111" i="4" s="1"/>
  <c r="U107" i="4"/>
  <c r="AW107" i="4" s="1"/>
  <c r="AG134" i="4"/>
  <c r="O77" i="4"/>
  <c r="AG73" i="4"/>
  <c r="I82" i="4"/>
  <c r="I83" i="4"/>
  <c r="I80" i="4"/>
  <c r="I81" i="4"/>
  <c r="I79" i="4"/>
  <c r="I84" i="4"/>
  <c r="AD78" i="4"/>
  <c r="AQ78" i="4" s="1"/>
  <c r="M121" i="4"/>
  <c r="AS121" i="4" s="1"/>
  <c r="M123" i="4"/>
  <c r="AS123" i="4" s="1"/>
  <c r="M127" i="4"/>
  <c r="M125" i="4"/>
  <c r="AS125" i="4" s="1"/>
  <c r="M124" i="4"/>
  <c r="AS124" i="4" s="1"/>
  <c r="M122" i="4"/>
  <c r="AS122" i="4" s="1"/>
  <c r="M126" i="4"/>
  <c r="AS126" i="4" s="1"/>
  <c r="U119" i="4"/>
  <c r="M85" i="4"/>
  <c r="AE91" i="4"/>
  <c r="K95" i="4"/>
  <c r="AR95" i="4" s="1"/>
  <c r="K92" i="4"/>
  <c r="K96" i="4"/>
  <c r="AR96" i="4" s="1"/>
  <c r="K93" i="4"/>
  <c r="AR93" i="4" s="1"/>
  <c r="K97" i="4"/>
  <c r="AR97" i="4" s="1"/>
  <c r="K94" i="4"/>
  <c r="AR94" i="4" s="1"/>
  <c r="G58" i="4"/>
  <c r="G97" i="4"/>
  <c r="AP97" i="4" s="1"/>
  <c r="G94" i="4"/>
  <c r="AP94" i="4" s="1"/>
  <c r="AC91" i="4"/>
  <c r="G95" i="4"/>
  <c r="AP95" i="4" s="1"/>
  <c r="G92" i="4"/>
  <c r="G96" i="4"/>
  <c r="AP96" i="4" s="1"/>
  <c r="G93" i="4"/>
  <c r="AP93" i="4" s="1"/>
  <c r="AO94" i="4"/>
  <c r="AO81" i="4"/>
  <c r="AO79" i="4"/>
  <c r="AO82" i="4"/>
  <c r="AO84" i="4"/>
  <c r="AO80" i="4"/>
  <c r="AO83" i="4"/>
  <c r="U124" i="4"/>
  <c r="AW124" i="4" s="1"/>
  <c r="U121" i="4"/>
  <c r="AW121" i="4" s="1"/>
  <c r="AW127" i="4" s="1"/>
  <c r="U126" i="4"/>
  <c r="AW126" i="4" s="1"/>
  <c r="U122" i="4"/>
  <c r="AW122" i="4" s="1"/>
  <c r="U125" i="4"/>
  <c r="AW125" i="4" s="1"/>
  <c r="U123" i="4"/>
  <c r="AW123" i="4" s="1"/>
  <c r="U127" i="4"/>
  <c r="AS80" i="4"/>
  <c r="AS79" i="4"/>
  <c r="AS82" i="4"/>
  <c r="AS83" i="4"/>
  <c r="AS81" i="4"/>
  <c r="AS84" i="4"/>
  <c r="E85" i="4"/>
  <c r="E113" i="4"/>
  <c r="AO113" i="4" s="1"/>
  <c r="E107" i="4"/>
  <c r="AO107" i="4" s="1"/>
  <c r="E108" i="4"/>
  <c r="AO108" i="4" s="1"/>
  <c r="E111" i="4"/>
  <c r="AO111" i="4" s="1"/>
  <c r="E112" i="4"/>
  <c r="E109" i="4"/>
  <c r="AO109" i="4" s="1"/>
  <c r="E106" i="4"/>
  <c r="E110" i="4"/>
  <c r="AO110" i="4" s="1"/>
  <c r="K114" i="4"/>
  <c r="K131" i="4" s="1"/>
  <c r="AE131" i="4" s="1"/>
  <c r="AR106" i="4"/>
  <c r="E135" i="4"/>
  <c r="K135" i="4"/>
  <c r="AE135" i="4" s="1"/>
  <c r="O89" i="4"/>
  <c r="O88" i="4"/>
  <c r="AU82" i="4"/>
  <c r="AU79" i="4"/>
  <c r="AU83" i="4"/>
  <c r="AU84" i="4"/>
  <c r="AU81" i="4"/>
  <c r="AU80" i="4"/>
  <c r="U88" i="4"/>
  <c r="U90" i="4" s="1"/>
  <c r="U89" i="4"/>
  <c r="M88" i="4"/>
  <c r="M89" i="4"/>
  <c r="S124" i="4"/>
  <c r="AV124" i="4" s="1"/>
  <c r="S121" i="4"/>
  <c r="AV121" i="4" s="1"/>
  <c r="S122" i="4"/>
  <c r="AV122" i="4" s="1"/>
  <c r="S125" i="4"/>
  <c r="AV125" i="4" s="1"/>
  <c r="S126" i="4"/>
  <c r="AV126" i="4" s="1"/>
  <c r="S123" i="4"/>
  <c r="AV123" i="4" s="1"/>
  <c r="S127" i="4"/>
  <c r="S96" i="4"/>
  <c r="S93" i="4"/>
  <c r="AV93" i="4" s="1"/>
  <c r="S97" i="4"/>
  <c r="AV97" i="4" s="1"/>
  <c r="S94" i="4"/>
  <c r="AV94" i="4" s="1"/>
  <c r="S92" i="4"/>
  <c r="AI91" i="4"/>
  <c r="S95" i="4"/>
  <c r="AV95" i="4" s="1"/>
  <c r="W103" i="4"/>
  <c r="X101" i="4"/>
  <c r="W119" i="4"/>
  <c r="X117" i="4"/>
  <c r="Q135" i="4"/>
  <c r="AH135" i="4" s="1"/>
  <c r="U85" i="4"/>
  <c r="Q89" i="4"/>
  <c r="Q88" i="4"/>
  <c r="Q90" i="4" s="1"/>
  <c r="AW80" i="4"/>
  <c r="AW83" i="4"/>
  <c r="AW84" i="4"/>
  <c r="AW79" i="4"/>
  <c r="AW82" i="4"/>
  <c r="AW81" i="4"/>
  <c r="E134" i="4"/>
  <c r="AB73" i="4"/>
  <c r="E77" i="4"/>
  <c r="X118" i="4"/>
  <c r="W121" i="4"/>
  <c r="W127" i="4"/>
  <c r="W123" i="4"/>
  <c r="W125" i="4"/>
  <c r="W122" i="4"/>
  <c r="W126" i="4"/>
  <c r="W124" i="4"/>
  <c r="AU114" i="4"/>
  <c r="Q77" i="4"/>
  <c r="AH134" i="4"/>
  <c r="AH73" i="4"/>
  <c r="AW92" i="4"/>
  <c r="U98" i="4"/>
  <c r="AE134" i="4"/>
  <c r="K77" i="4"/>
  <c r="K137" i="4" s="1"/>
  <c r="AE73" i="4"/>
  <c r="G84" i="4"/>
  <c r="G81" i="4"/>
  <c r="G82" i="4"/>
  <c r="G83" i="4"/>
  <c r="G79" i="4"/>
  <c r="AC78" i="4"/>
  <c r="AP78" i="4" s="1"/>
  <c r="G80" i="4"/>
  <c r="G135" i="4" s="1"/>
  <c r="AC135" i="4" s="1"/>
  <c r="AJ134" i="4"/>
  <c r="U77" i="4"/>
  <c r="U137" i="4" s="1"/>
  <c r="AJ73" i="4"/>
  <c r="Q114" i="4"/>
  <c r="Q131" i="4" s="1"/>
  <c r="AO93" i="4"/>
  <c r="AO97" i="4"/>
  <c r="S89" i="4"/>
  <c r="S88" i="4"/>
  <c r="I109" i="4"/>
  <c r="AQ109" i="4" s="1"/>
  <c r="I108" i="4"/>
  <c r="AQ108" i="4" s="1"/>
  <c r="I106" i="4"/>
  <c r="I110" i="4"/>
  <c r="AQ110" i="4" s="1"/>
  <c r="I113" i="4"/>
  <c r="AQ113" i="4" s="1"/>
  <c r="I107" i="4"/>
  <c r="AQ107" i="4" s="1"/>
  <c r="I111" i="4"/>
  <c r="AQ111" i="4" s="1"/>
  <c r="I112" i="4"/>
  <c r="W85" i="4"/>
  <c r="AX80" i="4"/>
  <c r="AX84" i="4"/>
  <c r="AX82" i="4"/>
  <c r="AX79" i="4"/>
  <c r="AX81" i="4"/>
  <c r="AX83" i="4"/>
  <c r="AI134" i="4"/>
  <c r="S77" i="4"/>
  <c r="AI73" i="4"/>
  <c r="K144" i="4"/>
  <c r="AR112" i="4"/>
  <c r="AV114" i="4"/>
  <c r="AO96" i="4"/>
  <c r="K85" i="4"/>
  <c r="O82" i="4"/>
  <c r="O79" i="4"/>
  <c r="O85" i="4" s="1"/>
  <c r="O84" i="4"/>
  <c r="AG78" i="4"/>
  <c r="AT78" i="4" s="1"/>
  <c r="O80" i="4"/>
  <c r="O83" i="4"/>
  <c r="O81" i="4"/>
  <c r="AP127" i="4"/>
  <c r="W90" i="4"/>
  <c r="X102" i="4"/>
  <c r="I61" i="4"/>
  <c r="S135" i="4"/>
  <c r="AI135" i="4" s="1"/>
  <c r="AB75" i="4"/>
  <c r="AL75" i="4" s="1"/>
  <c r="O126" i="4"/>
  <c r="AT126" i="4" s="1"/>
  <c r="O127" i="4"/>
  <c r="O123" i="4"/>
  <c r="AT123" i="4" s="1"/>
  <c r="O122" i="4"/>
  <c r="AT122" i="4" s="1"/>
  <c r="O125" i="4"/>
  <c r="AT125" i="4" s="1"/>
  <c r="O124" i="4"/>
  <c r="AT124" i="4" s="1"/>
  <c r="O121" i="4"/>
  <c r="AT121" i="4" s="1"/>
  <c r="AD134" i="4"/>
  <c r="I77" i="4"/>
  <c r="AD73" i="4"/>
  <c r="S114" i="4"/>
  <c r="S131" i="4" s="1"/>
  <c r="AI131" i="4" s="1"/>
  <c r="E136" i="4"/>
  <c r="E98" i="4"/>
  <c r="AO92" i="4"/>
  <c r="G75" i="4"/>
  <c r="AC75" i="4" s="1"/>
  <c r="G74" i="4"/>
  <c r="AC74" i="4" s="1"/>
  <c r="G76" i="4"/>
  <c r="AC76" i="4" s="1"/>
  <c r="G73" i="4"/>
  <c r="E90" i="4"/>
  <c r="O61" i="4"/>
  <c r="S85" i="4"/>
  <c r="AF91" i="4"/>
  <c r="M95" i="4"/>
  <c r="AS95" i="4" s="1"/>
  <c r="M92" i="4"/>
  <c r="M96" i="4"/>
  <c r="AS96" i="4" s="1"/>
  <c r="M93" i="4"/>
  <c r="AS93" i="4" s="1"/>
  <c r="M94" i="4"/>
  <c r="AS94" i="4" s="1"/>
  <c r="M97" i="4"/>
  <c r="AS97" i="4" s="1"/>
  <c r="AB76" i="4"/>
  <c r="W96" i="4"/>
  <c r="AX96" i="4" s="1"/>
  <c r="W93" i="4"/>
  <c r="AX93" i="4" s="1"/>
  <c r="W97" i="4"/>
  <c r="AX97" i="4" s="1"/>
  <c r="W94" i="4"/>
  <c r="AX94" i="4" s="1"/>
  <c r="AK91" i="4"/>
  <c r="W92" i="4"/>
  <c r="W95" i="4"/>
  <c r="AX95" i="4" s="1"/>
  <c r="AV84" i="4"/>
  <c r="AV80" i="4"/>
  <c r="AV81" i="4"/>
  <c r="AV83" i="4"/>
  <c r="AV79" i="4"/>
  <c r="AV82" i="4"/>
  <c r="Q96" i="4"/>
  <c r="Q93" i="4"/>
  <c r="AU93" i="4" s="1"/>
  <c r="Q97" i="4"/>
  <c r="AU97" i="4" s="1"/>
  <c r="Q94" i="4"/>
  <c r="AU94" i="4" s="1"/>
  <c r="Q92" i="4"/>
  <c r="AH91" i="4"/>
  <c r="Q95" i="4"/>
  <c r="AU95" i="4" s="1"/>
  <c r="AB74" i="4"/>
  <c r="M111" i="4"/>
  <c r="AS111" i="4" s="1"/>
  <c r="M108" i="4"/>
  <c r="AS108" i="4" s="1"/>
  <c r="M106" i="4"/>
  <c r="M112" i="4"/>
  <c r="M110" i="4"/>
  <c r="AS110" i="4" s="1"/>
  <c r="M107" i="4"/>
  <c r="AS107" i="4" s="1"/>
  <c r="M113" i="4"/>
  <c r="AS113" i="4" s="1"/>
  <c r="M109" i="4"/>
  <c r="AS109" i="4" s="1"/>
  <c r="O119" i="4"/>
  <c r="AF134" i="4"/>
  <c r="M77" i="4"/>
  <c r="AF73" i="4"/>
  <c r="O107" i="4"/>
  <c r="AT107" i="4" s="1"/>
  <c r="O109" i="4"/>
  <c r="AT109" i="4" s="1"/>
  <c r="O111" i="4"/>
  <c r="AT111" i="4" s="1"/>
  <c r="O112" i="4"/>
  <c r="O108" i="4"/>
  <c r="AT108" i="4" s="1"/>
  <c r="O113" i="4"/>
  <c r="AT113" i="4" s="1"/>
  <c r="O110" i="4"/>
  <c r="AT110" i="4" s="1"/>
  <c r="O106" i="4"/>
  <c r="AO95" i="4"/>
  <c r="AR80" i="4"/>
  <c r="AR79" i="4"/>
  <c r="AR82" i="4"/>
  <c r="AR83" i="4"/>
  <c r="AR81" i="4"/>
  <c r="AR84" i="4"/>
  <c r="AY124" i="4" l="1"/>
  <c r="AB136" i="4"/>
  <c r="AT84" i="4"/>
  <c r="AT79" i="4"/>
  <c r="AT83" i="4"/>
  <c r="AT80" i="4"/>
  <c r="AT82" i="4"/>
  <c r="AT81" i="4"/>
  <c r="AJ137" i="4"/>
  <c r="X121" i="4"/>
  <c r="AX121" i="4"/>
  <c r="X103" i="4"/>
  <c r="AS127" i="4"/>
  <c r="AY121" i="4"/>
  <c r="O144" i="4"/>
  <c r="AT112" i="4"/>
  <c r="W98" i="4"/>
  <c r="AX92" i="4"/>
  <c r="AC134" i="4"/>
  <c r="AC73" i="4"/>
  <c r="G77" i="4"/>
  <c r="W112" i="4"/>
  <c r="W106" i="4"/>
  <c r="W109" i="4"/>
  <c r="W136" i="4" s="1"/>
  <c r="AK136" i="4" s="1"/>
  <c r="W110" i="4"/>
  <c r="W107" i="4"/>
  <c r="W113" i="4"/>
  <c r="W111" i="4"/>
  <c r="W108" i="4"/>
  <c r="AV96" i="4"/>
  <c r="S144" i="4"/>
  <c r="K136" i="4"/>
  <c r="AE136" i="4" s="1"/>
  <c r="AR92" i="4"/>
  <c r="K98" i="4"/>
  <c r="AQ84" i="4"/>
  <c r="AQ81" i="4"/>
  <c r="AQ79" i="4"/>
  <c r="AQ82" i="4"/>
  <c r="AQ83" i="4"/>
  <c r="AQ80" i="4"/>
  <c r="G114" i="4"/>
  <c r="G131" i="4" s="1"/>
  <c r="AP106" i="4"/>
  <c r="I85" i="4"/>
  <c r="AP80" i="4"/>
  <c r="AY80" i="4" s="1"/>
  <c r="AP83" i="4"/>
  <c r="AP82" i="4"/>
  <c r="AY82" i="4" s="1"/>
  <c r="AP81" i="4"/>
  <c r="AY81" i="4" s="1"/>
  <c r="AP79" i="4"/>
  <c r="AP85" i="4" s="1"/>
  <c r="AP84" i="4"/>
  <c r="AR85" i="4"/>
  <c r="G85" i="4"/>
  <c r="AJ132" i="4"/>
  <c r="AW98" i="4"/>
  <c r="AU85" i="4"/>
  <c r="AS85" i="4"/>
  <c r="I135" i="4"/>
  <c r="AD135" i="4" s="1"/>
  <c r="U136" i="4"/>
  <c r="AJ136" i="4" s="1"/>
  <c r="M136" i="4"/>
  <c r="AF136" i="4" s="1"/>
  <c r="M98" i="4"/>
  <c r="AS92" i="4"/>
  <c r="AT127" i="4"/>
  <c r="X124" i="4"/>
  <c r="AX124" i="4"/>
  <c r="AW85" i="4"/>
  <c r="AO112" i="4"/>
  <c r="E144" i="4"/>
  <c r="AO85" i="4"/>
  <c r="M114" i="4"/>
  <c r="M131" i="4" s="1"/>
  <c r="AF131" i="4" s="1"/>
  <c r="AS106" i="4"/>
  <c r="AY84" i="4"/>
  <c r="AV85" i="4"/>
  <c r="AX126" i="4"/>
  <c r="AY126" i="4" s="1"/>
  <c r="X126" i="4"/>
  <c r="AV127" i="4"/>
  <c r="U114" i="4"/>
  <c r="U131" i="4" s="1"/>
  <c r="AJ131" i="4" s="1"/>
  <c r="AW106" i="4"/>
  <c r="AU96" i="4"/>
  <c r="Q144" i="4"/>
  <c r="AE144" i="4"/>
  <c r="K145" i="4"/>
  <c r="X122" i="4"/>
  <c r="AX122" i="4"/>
  <c r="AY122" i="4" s="1"/>
  <c r="E137" i="4"/>
  <c r="X119" i="4"/>
  <c r="AY78" i="4"/>
  <c r="G88" i="4"/>
  <c r="G89" i="4"/>
  <c r="M144" i="4"/>
  <c r="AS112" i="4"/>
  <c r="U144" i="4"/>
  <c r="AW112" i="4"/>
  <c r="E114" i="4"/>
  <c r="AO106" i="4"/>
  <c r="AL76" i="4"/>
  <c r="I114" i="4"/>
  <c r="I131" i="4" s="1"/>
  <c r="AQ106" i="4"/>
  <c r="O114" i="4"/>
  <c r="O131" i="4" s="1"/>
  <c r="AG131" i="4" s="1"/>
  <c r="AT106" i="4"/>
  <c r="Q137" i="4"/>
  <c r="X125" i="4"/>
  <c r="AX125" i="4"/>
  <c r="AY125" i="4" s="1"/>
  <c r="S136" i="4"/>
  <c r="AI136" i="4" s="1"/>
  <c r="AV92" i="4"/>
  <c r="S98" i="4"/>
  <c r="AR114" i="4"/>
  <c r="G144" i="4"/>
  <c r="AP112" i="4"/>
  <c r="I144" i="4"/>
  <c r="AQ112" i="4"/>
  <c r="G136" i="4"/>
  <c r="AC136" i="4" s="1"/>
  <c r="G98" i="4"/>
  <c r="AP92" i="4"/>
  <c r="AL74" i="4"/>
  <c r="O95" i="4"/>
  <c r="AT95" i="4" s="1"/>
  <c r="AY95" i="4" s="1"/>
  <c r="O92" i="4"/>
  <c r="O96" i="4"/>
  <c r="AT96" i="4" s="1"/>
  <c r="O93" i="4"/>
  <c r="AT93" i="4" s="1"/>
  <c r="O94" i="4"/>
  <c r="AT94" i="4" s="1"/>
  <c r="AG91" i="4"/>
  <c r="O97" i="4"/>
  <c r="AT97" i="4" s="1"/>
  <c r="AX85" i="4"/>
  <c r="AH131" i="4"/>
  <c r="AX123" i="4"/>
  <c r="AY123" i="4" s="1"/>
  <c r="X123" i="4"/>
  <c r="AL73" i="4"/>
  <c r="M90" i="4"/>
  <c r="AY83" i="4"/>
  <c r="AB135" i="4"/>
  <c r="M137" i="4"/>
  <c r="M135" i="4"/>
  <c r="AF135" i="4" s="1"/>
  <c r="Q136" i="4"/>
  <c r="AH136" i="4" s="1"/>
  <c r="AU92" i="4"/>
  <c r="Q98" i="4"/>
  <c r="AO98" i="4"/>
  <c r="AB132" i="4"/>
  <c r="AD91" i="4"/>
  <c r="AL91" i="4" s="1"/>
  <c r="I95" i="4"/>
  <c r="AQ95" i="4" s="1"/>
  <c r="I92" i="4"/>
  <c r="I96" i="4"/>
  <c r="AQ96" i="4" s="1"/>
  <c r="AY96" i="4" s="1"/>
  <c r="I93" i="4"/>
  <c r="I97" i="4"/>
  <c r="I94" i="4"/>
  <c r="O135" i="4"/>
  <c r="AG135" i="4" s="1"/>
  <c r="S90" i="4"/>
  <c r="S137" i="4" s="1"/>
  <c r="AE137" i="4"/>
  <c r="X58" i="4"/>
  <c r="AB134" i="4"/>
  <c r="O90" i="4"/>
  <c r="O137" i="4" s="1"/>
  <c r="U135" i="4"/>
  <c r="AJ135" i="4" s="1"/>
  <c r="AI137" i="4" l="1"/>
  <c r="AG137" i="4"/>
  <c r="AD144" i="4"/>
  <c r="I145" i="4"/>
  <c r="X113" i="4"/>
  <c r="AX113" i="4"/>
  <c r="AY113" i="4" s="1"/>
  <c r="AY79" i="4"/>
  <c r="AT114" i="4"/>
  <c r="K146" i="4"/>
  <c r="AE146" i="4" s="1"/>
  <c r="AE145" i="4"/>
  <c r="AB144" i="4"/>
  <c r="E145" i="4"/>
  <c r="AS98" i="4"/>
  <c r="AX106" i="4"/>
  <c r="AX114" i="4" s="1"/>
  <c r="W114" i="4"/>
  <c r="W131" i="4" s="1"/>
  <c r="X106" i="4"/>
  <c r="W135" i="4"/>
  <c r="AK135" i="4" s="1"/>
  <c r="AG144" i="4"/>
  <c r="O145" i="4"/>
  <c r="AJ144" i="4"/>
  <c r="U145" i="4"/>
  <c r="AK132" i="4"/>
  <c r="AX98" i="4"/>
  <c r="AY112" i="4"/>
  <c r="AR98" i="4"/>
  <c r="W144" i="4"/>
  <c r="AX112" i="4"/>
  <c r="X112" i="4"/>
  <c r="X111" i="4"/>
  <c r="AX111" i="4"/>
  <c r="AY111" i="4" s="1"/>
  <c r="AU98" i="4"/>
  <c r="AB137" i="4"/>
  <c r="X134" i="4"/>
  <c r="AQ114" i="4"/>
  <c r="AH144" i="4"/>
  <c r="Q145" i="4"/>
  <c r="AY127" i="4"/>
  <c r="AT85" i="4"/>
  <c r="AY85" i="4" s="1"/>
  <c r="AQ85" i="4"/>
  <c r="AD131" i="4"/>
  <c r="AH137" i="4"/>
  <c r="X110" i="4"/>
  <c r="AX110" i="4"/>
  <c r="AY110" i="4" s="1"/>
  <c r="AQ93" i="4"/>
  <c r="AY93" i="4" s="1"/>
  <c r="AF137" i="4"/>
  <c r="AV98" i="4"/>
  <c r="X135" i="4"/>
  <c r="AL135" i="4" s="1"/>
  <c r="AW114" i="4"/>
  <c r="AI144" i="4"/>
  <c r="S145" i="4"/>
  <c r="AQ94" i="4"/>
  <c r="AY94" i="4" s="1"/>
  <c r="AQ97" i="4"/>
  <c r="AY97" i="4" s="1"/>
  <c r="X109" i="4"/>
  <c r="AX109" i="4"/>
  <c r="AY109" i="4" s="1"/>
  <c r="W137" i="4"/>
  <c r="AP98" i="4"/>
  <c r="AC132" i="4"/>
  <c r="G90" i="4"/>
  <c r="G137" i="4" s="1"/>
  <c r="AS114" i="4"/>
  <c r="AP114" i="4"/>
  <c r="AX127" i="4"/>
  <c r="E131" i="4"/>
  <c r="X107" i="4"/>
  <c r="AX107" i="4"/>
  <c r="AY107" i="4" s="1"/>
  <c r="AC144" i="4"/>
  <c r="G145" i="4"/>
  <c r="I136" i="4"/>
  <c r="AD136" i="4" s="1"/>
  <c r="I98" i="4"/>
  <c r="AQ92" i="4"/>
  <c r="AF144" i="4"/>
  <c r="M145" i="4"/>
  <c r="I137" i="4"/>
  <c r="O136" i="4"/>
  <c r="AG136" i="4" s="1"/>
  <c r="AT92" i="4"/>
  <c r="O98" i="4"/>
  <c r="AO114" i="4"/>
  <c r="AC131" i="4"/>
  <c r="AX108" i="4"/>
  <c r="AY108" i="4" s="1"/>
  <c r="X108" i="4"/>
  <c r="X127" i="4"/>
  <c r="AC137" i="4" l="1"/>
  <c r="X137" i="4"/>
  <c r="AC145" i="4"/>
  <c r="G146" i="4"/>
  <c r="AC146" i="4" s="1"/>
  <c r="X136" i="4"/>
  <c r="AL136" i="4" s="1"/>
  <c r="AK131" i="4"/>
  <c r="I146" i="4"/>
  <c r="AD146" i="4" s="1"/>
  <c r="AD145" i="4"/>
  <c r="AD137" i="4"/>
  <c r="U146" i="4"/>
  <c r="AJ145" i="4"/>
  <c r="AB145" i="4"/>
  <c r="E146" i="4"/>
  <c r="AB146" i="4" s="1"/>
  <c r="AT98" i="4"/>
  <c r="AY98" i="4" s="1"/>
  <c r="AH132" i="4"/>
  <c r="Y107" i="4"/>
  <c r="Z107" i="4" s="1"/>
  <c r="X114" i="4"/>
  <c r="S146" i="4"/>
  <c r="AI146" i="4" s="1"/>
  <c r="AI145" i="4"/>
  <c r="X144" i="4"/>
  <c r="AY106" i="4"/>
  <c r="AQ98" i="4"/>
  <c r="AL132" i="4"/>
  <c r="AI132" i="4"/>
  <c r="Y135" i="4"/>
  <c r="AL134" i="4"/>
  <c r="AK144" i="4"/>
  <c r="W145" i="4"/>
  <c r="AK145" i="4" s="1"/>
  <c r="O146" i="4"/>
  <c r="AG146" i="4" s="1"/>
  <c r="AG145" i="4"/>
  <c r="AF132" i="4"/>
  <c r="M146" i="4"/>
  <c r="AF146" i="4" s="1"/>
  <c r="AF145" i="4"/>
  <c r="AB131" i="4"/>
  <c r="Z114" i="4"/>
  <c r="AN135" i="4"/>
  <c r="AM135" i="4"/>
  <c r="AE132" i="4"/>
  <c r="AK137" i="4"/>
  <c r="Q146" i="4"/>
  <c r="AH146" i="4" s="1"/>
  <c r="AH145" i="4"/>
  <c r="AY92" i="4"/>
  <c r="AG132" i="4" l="1"/>
  <c r="X131" i="4"/>
  <c r="Y114" i="4"/>
  <c r="AL144" i="4"/>
  <c r="X145" i="4"/>
  <c r="AD132" i="4"/>
  <c r="BA114" i="4"/>
  <c r="AY114" i="4"/>
  <c r="Z137" i="4"/>
  <c r="AL137" i="4"/>
  <c r="X146" i="4" l="1"/>
  <c r="AL146" i="4" s="1"/>
  <c r="AL145" i="4"/>
  <c r="AL131" i="4"/>
  <c r="AN145" i="4" l="1"/>
  <c r="AN147" i="4" s="1"/>
  <c r="AM145" i="4"/>
  <c r="AM147" i="4" s="1"/>
  <c r="AO147" i="4" l="1"/>
  <c r="AK146" i="3" l="1"/>
  <c r="AJ146" i="3"/>
  <c r="X140" i="3"/>
  <c r="V127" i="3"/>
  <c r="T127" i="3"/>
  <c r="R127" i="3"/>
  <c r="P127" i="3"/>
  <c r="N127" i="3"/>
  <c r="L127" i="3"/>
  <c r="J127" i="3"/>
  <c r="H127" i="3"/>
  <c r="F127" i="3"/>
  <c r="D127" i="3"/>
  <c r="AK126" i="3"/>
  <c r="AJ126" i="3"/>
  <c r="AI126" i="3"/>
  <c r="AH126" i="3"/>
  <c r="AG126" i="3"/>
  <c r="AF126" i="3"/>
  <c r="AE126" i="3"/>
  <c r="AD126" i="3"/>
  <c r="AC126" i="3"/>
  <c r="AB126" i="3"/>
  <c r="AK125" i="3"/>
  <c r="AJ125" i="3"/>
  <c r="AI125" i="3"/>
  <c r="AH125" i="3"/>
  <c r="AG125" i="3"/>
  <c r="AF125" i="3"/>
  <c r="AE125" i="3"/>
  <c r="AD125" i="3"/>
  <c r="AC125" i="3"/>
  <c r="AB125" i="3"/>
  <c r="AK124" i="3"/>
  <c r="AJ124" i="3"/>
  <c r="AI124" i="3"/>
  <c r="AH124" i="3"/>
  <c r="AG124" i="3"/>
  <c r="AF124" i="3"/>
  <c r="AE124" i="3"/>
  <c r="AD124" i="3"/>
  <c r="AC124" i="3"/>
  <c r="AB124" i="3"/>
  <c r="AK123" i="3"/>
  <c r="AJ123" i="3"/>
  <c r="AI123" i="3"/>
  <c r="AH123" i="3"/>
  <c r="AG123" i="3"/>
  <c r="AF123" i="3"/>
  <c r="AE123" i="3"/>
  <c r="AD123" i="3"/>
  <c r="AC123" i="3"/>
  <c r="AB123" i="3"/>
  <c r="AK122" i="3"/>
  <c r="AJ122" i="3"/>
  <c r="AI122" i="3"/>
  <c r="AI127" i="3" s="1"/>
  <c r="AH122" i="3"/>
  <c r="AH127" i="3" s="1"/>
  <c r="AG122" i="3"/>
  <c r="AF122" i="3"/>
  <c r="AE122" i="3"/>
  <c r="AD122" i="3"/>
  <c r="AC122" i="3"/>
  <c r="AB122" i="3"/>
  <c r="AK121" i="3"/>
  <c r="AJ121" i="3"/>
  <c r="AI121" i="3"/>
  <c r="AH121" i="3"/>
  <c r="AG121" i="3"/>
  <c r="AF121" i="3"/>
  <c r="AE121" i="3"/>
  <c r="AE127" i="3" s="1"/>
  <c r="AD121" i="3"/>
  <c r="AD127" i="3" s="1"/>
  <c r="AC121" i="3"/>
  <c r="AC127" i="3" s="1"/>
  <c r="AB121" i="3"/>
  <c r="AB127" i="3" s="1"/>
  <c r="V119" i="3"/>
  <c r="T119" i="3"/>
  <c r="R119" i="3"/>
  <c r="P119" i="3"/>
  <c r="N119" i="3"/>
  <c r="L119" i="3"/>
  <c r="J119" i="3"/>
  <c r="H119" i="3"/>
  <c r="F119" i="3"/>
  <c r="D119" i="3"/>
  <c r="AH114" i="3"/>
  <c r="V114" i="3"/>
  <c r="T114" i="3"/>
  <c r="R114" i="3"/>
  <c r="P114" i="3"/>
  <c r="N114" i="3"/>
  <c r="L114" i="3"/>
  <c r="J114" i="3"/>
  <c r="H114" i="3"/>
  <c r="F114" i="3"/>
  <c r="D114" i="3"/>
  <c r="AK113" i="3"/>
  <c r="AJ113" i="3"/>
  <c r="AI113" i="3"/>
  <c r="AH113" i="3"/>
  <c r="AG113" i="3"/>
  <c r="AF113" i="3"/>
  <c r="AE113" i="3"/>
  <c r="AD113" i="3"/>
  <c r="AC113" i="3"/>
  <c r="AB113" i="3"/>
  <c r="AK112" i="3"/>
  <c r="AJ112" i="3"/>
  <c r="AI112" i="3"/>
  <c r="AH112" i="3"/>
  <c r="AG112" i="3"/>
  <c r="AF112" i="3"/>
  <c r="AE112" i="3"/>
  <c r="AD112" i="3"/>
  <c r="AC112" i="3"/>
  <c r="AB112" i="3"/>
  <c r="AK111" i="3"/>
  <c r="AJ111" i="3"/>
  <c r="AI111" i="3"/>
  <c r="AH111" i="3"/>
  <c r="AG111" i="3"/>
  <c r="AF111" i="3"/>
  <c r="AE111" i="3"/>
  <c r="AD111" i="3"/>
  <c r="AC111" i="3"/>
  <c r="AB111" i="3"/>
  <c r="AK110" i="3"/>
  <c r="AJ110" i="3"/>
  <c r="AI110" i="3"/>
  <c r="AH110" i="3"/>
  <c r="AG110" i="3"/>
  <c r="AF110" i="3"/>
  <c r="AE110" i="3"/>
  <c r="AD110" i="3"/>
  <c r="AC110" i="3"/>
  <c r="AB110" i="3"/>
  <c r="AK109" i="3"/>
  <c r="AJ109" i="3"/>
  <c r="AI109" i="3"/>
  <c r="AH109" i="3"/>
  <c r="AG109" i="3"/>
  <c r="AF109" i="3"/>
  <c r="AE109" i="3"/>
  <c r="AD109" i="3"/>
  <c r="AC109" i="3"/>
  <c r="AB109" i="3"/>
  <c r="AK108" i="3"/>
  <c r="AJ108" i="3"/>
  <c r="AJ114" i="3" s="1"/>
  <c r="AI108" i="3"/>
  <c r="AH108" i="3"/>
  <c r="AG108" i="3"/>
  <c r="AG114" i="3" s="1"/>
  <c r="AF108" i="3"/>
  <c r="AE108" i="3"/>
  <c r="AD108" i="3"/>
  <c r="AC108" i="3"/>
  <c r="AB108" i="3"/>
  <c r="AK107" i="3"/>
  <c r="AJ107" i="3"/>
  <c r="AI107" i="3"/>
  <c r="AH107" i="3"/>
  <c r="AG107" i="3"/>
  <c r="AF107" i="3"/>
  <c r="AE107" i="3"/>
  <c r="AD107" i="3"/>
  <c r="AC107" i="3"/>
  <c r="AB107" i="3"/>
  <c r="AK106" i="3"/>
  <c r="AK114" i="3" s="1"/>
  <c r="AJ106" i="3"/>
  <c r="AI106" i="3"/>
  <c r="AI114" i="3" s="1"/>
  <c r="AH106" i="3"/>
  <c r="AG106" i="3"/>
  <c r="AF106" i="3"/>
  <c r="AE106" i="3"/>
  <c r="AD106" i="3"/>
  <c r="AC106" i="3"/>
  <c r="AB106" i="3"/>
  <c r="AB114" i="3" s="1"/>
  <c r="AK103" i="3"/>
  <c r="AJ103" i="3"/>
  <c r="AH103" i="3"/>
  <c r="AG103" i="3"/>
  <c r="AF103" i="3"/>
  <c r="AE103" i="3"/>
  <c r="V103" i="3"/>
  <c r="T103" i="3"/>
  <c r="R103" i="3"/>
  <c r="AI103" i="3" s="1"/>
  <c r="P103" i="3"/>
  <c r="N103" i="3"/>
  <c r="L103" i="3"/>
  <c r="J103" i="3"/>
  <c r="H103" i="3"/>
  <c r="F103" i="3"/>
  <c r="AC103" i="3" s="1"/>
  <c r="D103" i="3"/>
  <c r="AB103" i="3" s="1"/>
  <c r="AK102" i="3"/>
  <c r="AJ102" i="3"/>
  <c r="AI102" i="3"/>
  <c r="AH102" i="3"/>
  <c r="AG102" i="3"/>
  <c r="AF102" i="3"/>
  <c r="AE102" i="3"/>
  <c r="AD102" i="3"/>
  <c r="AC102" i="3"/>
  <c r="AB102" i="3"/>
  <c r="AK101" i="3"/>
  <c r="AJ101" i="3"/>
  <c r="AI101" i="3"/>
  <c r="AH101" i="3"/>
  <c r="AG101" i="3"/>
  <c r="AF101" i="3"/>
  <c r="AE101" i="3"/>
  <c r="AD101" i="3"/>
  <c r="AC101" i="3"/>
  <c r="AB101" i="3"/>
  <c r="AJ98" i="3"/>
  <c r="AF98" i="3"/>
  <c r="AE98" i="3"/>
  <c r="AC98" i="3"/>
  <c r="V98" i="3"/>
  <c r="AK98" i="3" s="1"/>
  <c r="T98" i="3"/>
  <c r="R98" i="3"/>
  <c r="AI98" i="3" s="1"/>
  <c r="P98" i="3"/>
  <c r="AH98" i="3" s="1"/>
  <c r="N98" i="3"/>
  <c r="AG98" i="3" s="1"/>
  <c r="L98" i="3"/>
  <c r="J98" i="3"/>
  <c r="H98" i="3"/>
  <c r="F98" i="3"/>
  <c r="D98" i="3"/>
  <c r="AB98" i="3" s="1"/>
  <c r="AK97" i="3"/>
  <c r="AJ97" i="3"/>
  <c r="AI97" i="3"/>
  <c r="AH97" i="3"/>
  <c r="AG97" i="3"/>
  <c r="AF97" i="3"/>
  <c r="AE97" i="3"/>
  <c r="AD97" i="3"/>
  <c r="AC97" i="3"/>
  <c r="AB97" i="3"/>
  <c r="AK96" i="3"/>
  <c r="AJ96" i="3"/>
  <c r="AI96" i="3"/>
  <c r="AH96" i="3"/>
  <c r="AG96" i="3"/>
  <c r="AF96" i="3"/>
  <c r="AE96" i="3"/>
  <c r="AD96" i="3"/>
  <c r="AC96" i="3"/>
  <c r="AB96" i="3"/>
  <c r="AK95" i="3"/>
  <c r="AJ95" i="3"/>
  <c r="AI95" i="3"/>
  <c r="AH95" i="3"/>
  <c r="AG95" i="3"/>
  <c r="AF95" i="3"/>
  <c r="AE95" i="3"/>
  <c r="AD95" i="3"/>
  <c r="AC95" i="3"/>
  <c r="AB95" i="3"/>
  <c r="AK94" i="3"/>
  <c r="AJ94" i="3"/>
  <c r="AI94" i="3"/>
  <c r="AH94" i="3"/>
  <c r="AG94" i="3"/>
  <c r="AF94" i="3"/>
  <c r="AE94" i="3"/>
  <c r="AD94" i="3"/>
  <c r="AC94" i="3"/>
  <c r="AB94" i="3"/>
  <c r="AK93" i="3"/>
  <c r="AJ93" i="3"/>
  <c r="AI93" i="3"/>
  <c r="AH93" i="3"/>
  <c r="AG93" i="3"/>
  <c r="AF93" i="3"/>
  <c r="AE93" i="3"/>
  <c r="AD93" i="3"/>
  <c r="AC93" i="3"/>
  <c r="AB93" i="3"/>
  <c r="AK92" i="3"/>
  <c r="AJ92" i="3"/>
  <c r="AI92" i="3"/>
  <c r="AH92" i="3"/>
  <c r="AG92" i="3"/>
  <c r="AF92" i="3"/>
  <c r="AE92" i="3"/>
  <c r="AD92" i="3"/>
  <c r="AC92" i="3"/>
  <c r="AB92" i="3"/>
  <c r="V90" i="3"/>
  <c r="T90" i="3"/>
  <c r="R90" i="3"/>
  <c r="P90" i="3"/>
  <c r="N90" i="3"/>
  <c r="L90" i="3"/>
  <c r="J90" i="3"/>
  <c r="H90" i="3"/>
  <c r="F90" i="3"/>
  <c r="D90" i="3"/>
  <c r="AJ85" i="3"/>
  <c r="V85" i="3"/>
  <c r="T85" i="3"/>
  <c r="R85" i="3"/>
  <c r="P85" i="3"/>
  <c r="N85" i="3"/>
  <c r="L85" i="3"/>
  <c r="J85" i="3"/>
  <c r="H85" i="3"/>
  <c r="F85" i="3"/>
  <c r="D85" i="3"/>
  <c r="AK84" i="3"/>
  <c r="AJ84" i="3"/>
  <c r="AI84" i="3"/>
  <c r="AH84" i="3"/>
  <c r="AG84" i="3"/>
  <c r="AF84" i="3"/>
  <c r="AE84" i="3"/>
  <c r="AD84" i="3"/>
  <c r="AC84" i="3"/>
  <c r="AB84" i="3"/>
  <c r="AK83" i="3"/>
  <c r="AJ83" i="3"/>
  <c r="AI83" i="3"/>
  <c r="AH83" i="3"/>
  <c r="AG83" i="3"/>
  <c r="AF83" i="3"/>
  <c r="AE83" i="3"/>
  <c r="AD83" i="3"/>
  <c r="AC83" i="3"/>
  <c r="AB83" i="3"/>
  <c r="AK82" i="3"/>
  <c r="AJ82" i="3"/>
  <c r="AI82" i="3"/>
  <c r="AH82" i="3"/>
  <c r="AG82" i="3"/>
  <c r="AF82" i="3"/>
  <c r="AE82" i="3"/>
  <c r="AD82" i="3"/>
  <c r="AC82" i="3"/>
  <c r="AB82" i="3"/>
  <c r="AK81" i="3"/>
  <c r="AJ81" i="3"/>
  <c r="AI81" i="3"/>
  <c r="AH81" i="3"/>
  <c r="AG81" i="3"/>
  <c r="AF81" i="3"/>
  <c r="AE81" i="3"/>
  <c r="AD81" i="3"/>
  <c r="AC81" i="3"/>
  <c r="AB81" i="3"/>
  <c r="AK80" i="3"/>
  <c r="AJ80" i="3"/>
  <c r="AI80" i="3"/>
  <c r="AH80" i="3"/>
  <c r="AG80" i="3"/>
  <c r="AF80" i="3"/>
  <c r="AE80" i="3"/>
  <c r="AD80" i="3"/>
  <c r="AD85" i="3" s="1"/>
  <c r="AC80" i="3"/>
  <c r="AB80" i="3"/>
  <c r="AK79" i="3"/>
  <c r="AJ79" i="3"/>
  <c r="AI79" i="3"/>
  <c r="AH79" i="3"/>
  <c r="AG79" i="3"/>
  <c r="AF79" i="3"/>
  <c r="AF85" i="3" s="1"/>
  <c r="AE79" i="3"/>
  <c r="AD79" i="3"/>
  <c r="AC79" i="3"/>
  <c r="AB79" i="3"/>
  <c r="V77" i="3"/>
  <c r="T77" i="3"/>
  <c r="R77" i="3"/>
  <c r="P77" i="3"/>
  <c r="N77" i="3"/>
  <c r="L77" i="3"/>
  <c r="J77" i="3"/>
  <c r="H77" i="3"/>
  <c r="F77" i="3"/>
  <c r="D77" i="3"/>
  <c r="W62" i="3"/>
  <c r="U62" i="3"/>
  <c r="U101" i="3" s="1"/>
  <c r="Q62" i="3"/>
  <c r="G59" i="3"/>
  <c r="I56" i="3"/>
  <c r="G56" i="3"/>
  <c r="E56" i="3"/>
  <c r="E53" i="3"/>
  <c r="AK52" i="3"/>
  <c r="AI52" i="3"/>
  <c r="AL52" i="3" s="1"/>
  <c r="AG52" i="3"/>
  <c r="AF52" i="3"/>
  <c r="AD52" i="3"/>
  <c r="AC52" i="3"/>
  <c r="AB52" i="3"/>
  <c r="W52" i="3"/>
  <c r="U52" i="3"/>
  <c r="AJ52" i="3" s="1"/>
  <c r="S52" i="3"/>
  <c r="Q52" i="3"/>
  <c r="AH52" i="3" s="1"/>
  <c r="O52" i="3"/>
  <c r="M52" i="3"/>
  <c r="K52" i="3"/>
  <c r="AE52" i="3" s="1"/>
  <c r="I52" i="3"/>
  <c r="G52" i="3"/>
  <c r="E52" i="3"/>
  <c r="AK51" i="3"/>
  <c r="AJ51" i="3"/>
  <c r="AI51" i="3"/>
  <c r="AG51" i="3"/>
  <c r="AE51" i="3"/>
  <c r="AD51" i="3"/>
  <c r="AB51" i="3"/>
  <c r="W51" i="3"/>
  <c r="X51" i="3" s="1"/>
  <c r="U51" i="3"/>
  <c r="S51" i="3"/>
  <c r="Q51" i="3"/>
  <c r="AH51" i="3" s="1"/>
  <c r="O51" i="3"/>
  <c r="M51" i="3"/>
  <c r="AF51" i="3" s="1"/>
  <c r="K51" i="3"/>
  <c r="I51" i="3"/>
  <c r="G51" i="3"/>
  <c r="AC51" i="3" s="1"/>
  <c r="E51" i="3"/>
  <c r="AK50" i="3"/>
  <c r="AI50" i="3"/>
  <c r="AH50" i="3"/>
  <c r="W50" i="3"/>
  <c r="S50" i="3"/>
  <c r="Q50" i="3"/>
  <c r="O50" i="3"/>
  <c r="AG50" i="3" s="1"/>
  <c r="M50" i="3"/>
  <c r="AF50" i="3" s="1"/>
  <c r="AJ49" i="3"/>
  <c r="AI49" i="3"/>
  <c r="AH49" i="3"/>
  <c r="AG49" i="3"/>
  <c r="AC49" i="3"/>
  <c r="W49" i="3"/>
  <c r="U49" i="3"/>
  <c r="S49" i="3"/>
  <c r="Q49" i="3"/>
  <c r="O49" i="3"/>
  <c r="M49" i="3"/>
  <c r="AF49" i="3" s="1"/>
  <c r="K49" i="3"/>
  <c r="AE49" i="3" s="1"/>
  <c r="I49" i="3"/>
  <c r="AD49" i="3" s="1"/>
  <c r="G49" i="3"/>
  <c r="E49" i="3"/>
  <c r="AB49" i="3" s="1"/>
  <c r="AK48" i="3"/>
  <c r="AJ48" i="3"/>
  <c r="AH48" i="3"/>
  <c r="AG48" i="3"/>
  <c r="AF48" i="3"/>
  <c r="AE48" i="3"/>
  <c r="AC48" i="3"/>
  <c r="X48" i="3"/>
  <c r="W48" i="3"/>
  <c r="U48" i="3"/>
  <c r="S48" i="3"/>
  <c r="AI48" i="3" s="1"/>
  <c r="Q48" i="3"/>
  <c r="O48" i="3"/>
  <c r="M48" i="3"/>
  <c r="K48" i="3"/>
  <c r="I48" i="3"/>
  <c r="AD48" i="3" s="1"/>
  <c r="G48" i="3"/>
  <c r="E48" i="3"/>
  <c r="AB48" i="3" s="1"/>
  <c r="AK47" i="3"/>
  <c r="X47" i="3"/>
  <c r="AL47" i="3" s="1"/>
  <c r="W47" i="3"/>
  <c r="U47" i="3"/>
  <c r="W46" i="3"/>
  <c r="AK46" i="3" s="1"/>
  <c r="U46" i="3"/>
  <c r="AJ46" i="3" s="1"/>
  <c r="S46" i="3"/>
  <c r="AI46" i="3" s="1"/>
  <c r="Q46" i="3"/>
  <c r="AH46" i="3" s="1"/>
  <c r="O46" i="3"/>
  <c r="AG46" i="3" s="1"/>
  <c r="M46" i="3"/>
  <c r="AF46" i="3" s="1"/>
  <c r="K46" i="3"/>
  <c r="AE46" i="3" s="1"/>
  <c r="I46" i="3"/>
  <c r="AD46" i="3" s="1"/>
  <c r="G46" i="3"/>
  <c r="AC46" i="3" s="1"/>
  <c r="E46" i="3"/>
  <c r="AB46" i="3" s="1"/>
  <c r="AK45" i="3"/>
  <c r="AJ45" i="3"/>
  <c r="AH45" i="3"/>
  <c r="AF45" i="3"/>
  <c r="AE45" i="3"/>
  <c r="AC45" i="3"/>
  <c r="AB45" i="3"/>
  <c r="W45" i="3"/>
  <c r="U45" i="3"/>
  <c r="S45" i="3"/>
  <c r="AI45" i="3" s="1"/>
  <c r="Q45" i="3"/>
  <c r="O45" i="3"/>
  <c r="AG45" i="3" s="1"/>
  <c r="M45" i="3"/>
  <c r="K45" i="3"/>
  <c r="I45" i="3"/>
  <c r="AD45" i="3" s="1"/>
  <c r="AL45" i="3" s="1"/>
  <c r="G45" i="3"/>
  <c r="E45" i="3"/>
  <c r="B43" i="3" s="1"/>
  <c r="B45" i="3" s="1"/>
  <c r="AK44" i="3"/>
  <c r="W44" i="3"/>
  <c r="U44" i="3"/>
  <c r="U53" i="3" s="1"/>
  <c r="S44" i="3"/>
  <c r="AK43" i="3"/>
  <c r="AJ43" i="3"/>
  <c r="AI43" i="3"/>
  <c r="AE43" i="3"/>
  <c r="AC43" i="3"/>
  <c r="AB43" i="3"/>
  <c r="W43" i="3"/>
  <c r="W143" i="3" s="1"/>
  <c r="AK143" i="3" s="1"/>
  <c r="U43" i="3"/>
  <c r="S43" i="3"/>
  <c r="Q43" i="3"/>
  <c r="O43" i="3"/>
  <c r="M43" i="3"/>
  <c r="M44" i="3" s="1"/>
  <c r="K43" i="3"/>
  <c r="I43" i="3"/>
  <c r="G43" i="3"/>
  <c r="G143" i="3" s="1"/>
  <c r="AC143" i="3" s="1"/>
  <c r="E43" i="3"/>
  <c r="AD41" i="3"/>
  <c r="AB41" i="3"/>
  <c r="W41" i="3"/>
  <c r="W56" i="3" s="1"/>
  <c r="U41" i="3"/>
  <c r="U56" i="3" s="1"/>
  <c r="S41" i="3"/>
  <c r="S56" i="3" s="1"/>
  <c r="Q41" i="3"/>
  <c r="Q56" i="3" s="1"/>
  <c r="O41" i="3"/>
  <c r="M41" i="3"/>
  <c r="M56" i="3" s="1"/>
  <c r="K41" i="3"/>
  <c r="I41" i="3"/>
  <c r="I59" i="3" s="1"/>
  <c r="G41" i="3"/>
  <c r="E41" i="3"/>
  <c r="E59" i="3" s="1"/>
  <c r="AJ40" i="3"/>
  <c r="AI40" i="3"/>
  <c r="AH40" i="3"/>
  <c r="AG40" i="3"/>
  <c r="AF40" i="3"/>
  <c r="AE40" i="3"/>
  <c r="AC40" i="3"/>
  <c r="W40" i="3"/>
  <c r="U40" i="3"/>
  <c r="S40" i="3"/>
  <c r="S62" i="3" s="1"/>
  <c r="Q40" i="3"/>
  <c r="O40" i="3"/>
  <c r="M40" i="3"/>
  <c r="K40" i="3"/>
  <c r="I40" i="3"/>
  <c r="G40" i="3"/>
  <c r="E40" i="3"/>
  <c r="AK39" i="3"/>
  <c r="AJ39" i="3"/>
  <c r="AH39" i="3"/>
  <c r="AG39" i="3"/>
  <c r="AF39" i="3"/>
  <c r="AE39" i="3"/>
  <c r="W39" i="3"/>
  <c r="U39" i="3"/>
  <c r="S39" i="3"/>
  <c r="AI39" i="3" s="1"/>
  <c r="Q39" i="3"/>
  <c r="O39" i="3"/>
  <c r="M39" i="3"/>
  <c r="K39" i="3"/>
  <c r="K63" i="3" s="1"/>
  <c r="I39" i="3"/>
  <c r="I63" i="3" s="1"/>
  <c r="G39" i="3"/>
  <c r="AC39" i="3" s="1"/>
  <c r="E39" i="3"/>
  <c r="AK37" i="3"/>
  <c r="AI37" i="3"/>
  <c r="AG37" i="3"/>
  <c r="AF37" i="3"/>
  <c r="AD37" i="3"/>
  <c r="AC37" i="3"/>
  <c r="AB37" i="3"/>
  <c r="W37" i="3"/>
  <c r="X37" i="3" s="1"/>
  <c r="U37" i="3"/>
  <c r="AJ37" i="3" s="1"/>
  <c r="S37" i="3"/>
  <c r="Q37" i="3"/>
  <c r="O37" i="3"/>
  <c r="M37" i="3"/>
  <c r="K37" i="3"/>
  <c r="I37" i="3"/>
  <c r="G37" i="3"/>
  <c r="E37" i="3"/>
  <c r="AK34" i="3"/>
  <c r="AI34" i="3"/>
  <c r="AH34" i="3"/>
  <c r="AG34" i="3"/>
  <c r="AF34" i="3"/>
  <c r="AB34" i="3"/>
  <c r="W34" i="3"/>
  <c r="U34" i="3"/>
  <c r="AJ34" i="3" s="1"/>
  <c r="S34" i="3"/>
  <c r="Q34" i="3"/>
  <c r="O34" i="3"/>
  <c r="M34" i="3"/>
  <c r="K34" i="3"/>
  <c r="I34" i="3"/>
  <c r="G34" i="3"/>
  <c r="E34" i="3"/>
  <c r="O29" i="3"/>
  <c r="O28" i="3"/>
  <c r="M27" i="3"/>
  <c r="U50" i="3" s="1"/>
  <c r="AJ50" i="3" s="1"/>
  <c r="L27" i="3"/>
  <c r="K27" i="3"/>
  <c r="J27" i="3"/>
  <c r="I27" i="3"/>
  <c r="H27" i="3"/>
  <c r="K50" i="3" s="1"/>
  <c r="AE50" i="3" s="1"/>
  <c r="G27" i="3"/>
  <c r="I50" i="3" s="1"/>
  <c r="AD50" i="3" s="1"/>
  <c r="F27" i="3"/>
  <c r="G50" i="3" s="1"/>
  <c r="AC50" i="3" s="1"/>
  <c r="E27" i="3"/>
  <c r="E50" i="3" s="1"/>
  <c r="AB50" i="3" s="1"/>
  <c r="O26" i="3"/>
  <c r="O24" i="3" s="1"/>
  <c r="O25" i="3"/>
  <c r="N24" i="3"/>
  <c r="M24" i="3"/>
  <c r="L24" i="3"/>
  <c r="S47" i="3" s="1"/>
  <c r="K24" i="3"/>
  <c r="Q47" i="3" s="1"/>
  <c r="J24" i="3"/>
  <c r="O47" i="3" s="1"/>
  <c r="I24" i="3"/>
  <c r="M47" i="3" s="1"/>
  <c r="H24" i="3"/>
  <c r="K47" i="3" s="1"/>
  <c r="G24" i="3"/>
  <c r="I47" i="3" s="1"/>
  <c r="AD47" i="3" s="1"/>
  <c r="F24" i="3"/>
  <c r="G47" i="3" s="1"/>
  <c r="G60" i="3" s="1"/>
  <c r="E24" i="3"/>
  <c r="E47" i="3" s="1"/>
  <c r="O23" i="3"/>
  <c r="O22" i="3"/>
  <c r="V21" i="3"/>
  <c r="O21" i="3"/>
  <c r="O19" i="3"/>
  <c r="O18" i="3"/>
  <c r="O17" i="3"/>
  <c r="O16" i="3"/>
  <c r="AL46" i="3" l="1"/>
  <c r="E60" i="3"/>
  <c r="E57" i="3"/>
  <c r="AB47" i="3"/>
  <c r="AF44" i="3"/>
  <c r="I117" i="3"/>
  <c r="I118" i="3"/>
  <c r="AC47" i="3"/>
  <c r="AH37" i="3"/>
  <c r="Q143" i="3"/>
  <c r="AH143" i="3" s="1"/>
  <c r="M59" i="3"/>
  <c r="Q44" i="3"/>
  <c r="X46" i="3"/>
  <c r="AL48" i="3"/>
  <c r="AL51" i="3"/>
  <c r="K56" i="3"/>
  <c r="O59" i="3"/>
  <c r="O60" i="3" s="1"/>
  <c r="AB85" i="3"/>
  <c r="AC34" i="3"/>
  <c r="S102" i="3"/>
  <c r="AC78" i="3"/>
  <c r="AP78" i="3" s="1"/>
  <c r="G82" i="3"/>
  <c r="G79" i="3"/>
  <c r="G83" i="3"/>
  <c r="G84" i="3"/>
  <c r="G81" i="3"/>
  <c r="G80" i="3"/>
  <c r="W102" i="3"/>
  <c r="W101" i="3"/>
  <c r="S101" i="3"/>
  <c r="S103" i="3" s="1"/>
  <c r="S111" i="3" s="1"/>
  <c r="AV111" i="3" s="1"/>
  <c r="AF47" i="3"/>
  <c r="M57" i="3"/>
  <c r="AG47" i="3"/>
  <c r="O57" i="3"/>
  <c r="E62" i="3"/>
  <c r="AB40" i="3"/>
  <c r="E44" i="3"/>
  <c r="I60" i="3"/>
  <c r="AL50" i="3"/>
  <c r="I125" i="3"/>
  <c r="AQ125" i="3" s="1"/>
  <c r="I122" i="3"/>
  <c r="AQ122" i="3" s="1"/>
  <c r="I126" i="3"/>
  <c r="AQ126" i="3" s="1"/>
  <c r="I123" i="3"/>
  <c r="AQ123" i="3" s="1"/>
  <c r="I124" i="3"/>
  <c r="AQ124" i="3" s="1"/>
  <c r="I121" i="3"/>
  <c r="AQ121" i="3" s="1"/>
  <c r="AQ127" i="3" s="1"/>
  <c r="I57" i="3"/>
  <c r="AP80" i="3"/>
  <c r="AK85" i="3"/>
  <c r="K117" i="3"/>
  <c r="K118" i="3"/>
  <c r="E58" i="3"/>
  <c r="O143" i="3"/>
  <c r="AG143" i="3" s="1"/>
  <c r="O53" i="3"/>
  <c r="O44" i="3"/>
  <c r="U102" i="3"/>
  <c r="U103" i="3" s="1"/>
  <c r="AE47" i="3"/>
  <c r="AH47" i="3"/>
  <c r="Q57" i="3"/>
  <c r="X39" i="3"/>
  <c r="X49" i="3"/>
  <c r="M143" i="3"/>
  <c r="AF143" i="3" s="1"/>
  <c r="M53" i="3"/>
  <c r="AF43" i="3"/>
  <c r="AG41" i="3"/>
  <c r="O56" i="3"/>
  <c r="U58" i="3"/>
  <c r="AI47" i="3"/>
  <c r="S57" i="3"/>
  <c r="S58" i="3" s="1"/>
  <c r="K62" i="3"/>
  <c r="O27" i="3"/>
  <c r="M62" i="3"/>
  <c r="AI44" i="3"/>
  <c r="X45" i="3"/>
  <c r="W53" i="3"/>
  <c r="X50" i="3"/>
  <c r="AG85" i="3"/>
  <c r="AE85" i="3"/>
  <c r="G61" i="3"/>
  <c r="M58" i="3"/>
  <c r="X52" i="3"/>
  <c r="I62" i="3"/>
  <c r="AD40" i="3"/>
  <c r="AD34" i="3"/>
  <c r="E63" i="3"/>
  <c r="AB39" i="3"/>
  <c r="AD39" i="3"/>
  <c r="E61" i="3"/>
  <c r="AE41" i="3"/>
  <c r="AG43" i="3"/>
  <c r="AJ44" i="3"/>
  <c r="AJ47" i="3"/>
  <c r="U57" i="3"/>
  <c r="AH85" i="3"/>
  <c r="I61" i="3"/>
  <c r="Q102" i="3"/>
  <c r="Q101" i="3"/>
  <c r="Q103" i="3" s="1"/>
  <c r="Q108" i="3" s="1"/>
  <c r="AU108" i="3" s="1"/>
  <c r="G57" i="3"/>
  <c r="AE34" i="3"/>
  <c r="G63" i="3"/>
  <c r="Y41" i="3"/>
  <c r="Z41" i="3" s="1"/>
  <c r="AC41" i="3"/>
  <c r="AF41" i="3"/>
  <c r="I143" i="3"/>
  <c r="AD143" i="3" s="1"/>
  <c r="AD43" i="3"/>
  <c r="I44" i="3"/>
  <c r="I53" i="3"/>
  <c r="AH43" i="3"/>
  <c r="W57" i="3"/>
  <c r="W58" i="3" s="1"/>
  <c r="AI85" i="3"/>
  <c r="AP81" i="3"/>
  <c r="K143" i="3"/>
  <c r="AE143" i="3" s="1"/>
  <c r="S143" i="3"/>
  <c r="AI143" i="3" s="1"/>
  <c r="Q59" i="3"/>
  <c r="K125" i="3"/>
  <c r="AR125" i="3" s="1"/>
  <c r="K122" i="3"/>
  <c r="AR122" i="3" s="1"/>
  <c r="K126" i="3"/>
  <c r="AR126" i="3" s="1"/>
  <c r="K123" i="3"/>
  <c r="AR123" i="3" s="1"/>
  <c r="K124" i="3"/>
  <c r="AR124" i="3" s="1"/>
  <c r="K121" i="3"/>
  <c r="AR121" i="3" s="1"/>
  <c r="Q112" i="3"/>
  <c r="Q109" i="3"/>
  <c r="AU109" i="3" s="1"/>
  <c r="Q113" i="3"/>
  <c r="AU113" i="3" s="1"/>
  <c r="Q110" i="3"/>
  <c r="AU110" i="3" s="1"/>
  <c r="AH41" i="3"/>
  <c r="U143" i="3"/>
  <c r="AJ143" i="3" s="1"/>
  <c r="S59" i="3"/>
  <c r="M63" i="3"/>
  <c r="S112" i="3"/>
  <c r="S109" i="3"/>
  <c r="AV109" i="3" s="1"/>
  <c r="S110" i="3"/>
  <c r="AV110" i="3" s="1"/>
  <c r="S107" i="3"/>
  <c r="AV107" i="3" s="1"/>
  <c r="S106" i="3"/>
  <c r="AI41" i="3"/>
  <c r="U59" i="3"/>
  <c r="W60" i="3"/>
  <c r="G62" i="3"/>
  <c r="O63" i="3"/>
  <c r="S108" i="3"/>
  <c r="AV108" i="3" s="1"/>
  <c r="AE37" i="3"/>
  <c r="AK40" i="3"/>
  <c r="AJ41" i="3"/>
  <c r="X43" i="3"/>
  <c r="AK49" i="3"/>
  <c r="AL49" i="3" s="1"/>
  <c r="W59" i="3"/>
  <c r="Q63" i="3"/>
  <c r="AF127" i="3"/>
  <c r="X41" i="3"/>
  <c r="X56" i="3" s="1"/>
  <c r="AK41" i="3"/>
  <c r="G44" i="3"/>
  <c r="G53" i="3" s="1"/>
  <c r="S63" i="3"/>
  <c r="AG127" i="3"/>
  <c r="X40" i="3"/>
  <c r="E143" i="3"/>
  <c r="U63" i="3"/>
  <c r="K44" i="3"/>
  <c r="K53" i="3" s="1"/>
  <c r="S53" i="3"/>
  <c r="O62" i="3"/>
  <c r="W63" i="3"/>
  <c r="W64" i="3" s="1"/>
  <c r="AC85" i="3"/>
  <c r="AK127" i="3"/>
  <c r="AC114" i="3"/>
  <c r="AD114" i="3"/>
  <c r="AE114" i="3"/>
  <c r="I127" i="3"/>
  <c r="AF114" i="3"/>
  <c r="K127" i="3"/>
  <c r="AJ127" i="3"/>
  <c r="S88" i="3" l="1"/>
  <c r="S89" i="3"/>
  <c r="O83" i="3"/>
  <c r="O80" i="3"/>
  <c r="O82" i="3"/>
  <c r="O81" i="3"/>
  <c r="O84" i="3"/>
  <c r="AG78" i="3"/>
  <c r="AT78" i="3" s="1"/>
  <c r="O79" i="3"/>
  <c r="O85" i="3" s="1"/>
  <c r="U106" i="3"/>
  <c r="U112" i="3"/>
  <c r="U108" i="3"/>
  <c r="AW108" i="3" s="1"/>
  <c r="U107" i="3"/>
  <c r="AW107" i="3" s="1"/>
  <c r="U111" i="3"/>
  <c r="AW111" i="3" s="1"/>
  <c r="U109" i="3"/>
  <c r="AW109" i="3" s="1"/>
  <c r="U113" i="3"/>
  <c r="AW113" i="3" s="1"/>
  <c r="U110" i="3"/>
  <c r="AW110" i="3" s="1"/>
  <c r="W88" i="3"/>
  <c r="W89" i="3"/>
  <c r="AD44" i="3"/>
  <c r="AU112" i="3"/>
  <c r="M74" i="3"/>
  <c r="AF74" i="3" s="1"/>
  <c r="M75" i="3"/>
  <c r="AF75" i="3" s="1"/>
  <c r="M73" i="3"/>
  <c r="M76" i="3"/>
  <c r="AF76" i="3" s="1"/>
  <c r="U117" i="3"/>
  <c r="U119" i="3" s="1"/>
  <c r="U118" i="3"/>
  <c r="O117" i="3"/>
  <c r="O119" i="3" s="1"/>
  <c r="O118" i="3"/>
  <c r="X63" i="3"/>
  <c r="S118" i="3"/>
  <c r="S117" i="3"/>
  <c r="S119" i="3" s="1"/>
  <c r="U76" i="3"/>
  <c r="AJ76" i="3" s="1"/>
  <c r="U75" i="3"/>
  <c r="AJ75" i="3" s="1"/>
  <c r="U74" i="3"/>
  <c r="AJ74" i="3" s="1"/>
  <c r="U73" i="3"/>
  <c r="E117" i="3"/>
  <c r="E118" i="3"/>
  <c r="G85" i="3"/>
  <c r="AB44" i="3"/>
  <c r="G101" i="3"/>
  <c r="G64" i="3"/>
  <c r="G102" i="3"/>
  <c r="M88" i="3"/>
  <c r="M89" i="3"/>
  <c r="X143" i="3"/>
  <c r="AL143" i="3" s="1"/>
  <c r="X44" i="3"/>
  <c r="M117" i="3"/>
  <c r="M118" i="3"/>
  <c r="Q75" i="3"/>
  <c r="AH75" i="3" s="1"/>
  <c r="Q76" i="3"/>
  <c r="AH76" i="3" s="1"/>
  <c r="Q74" i="3"/>
  <c r="AH74" i="3" s="1"/>
  <c r="Q73" i="3"/>
  <c r="K59" i="3"/>
  <c r="I101" i="3"/>
  <c r="I103" i="3" s="1"/>
  <c r="I64" i="3"/>
  <c r="I102" i="3"/>
  <c r="W84" i="3"/>
  <c r="W81" i="3"/>
  <c r="W80" i="3"/>
  <c r="W79" i="3"/>
  <c r="AK78" i="3"/>
  <c r="AX78" i="3" s="1"/>
  <c r="W82" i="3"/>
  <c r="W83" i="3"/>
  <c r="G73" i="3"/>
  <c r="G76" i="3"/>
  <c r="AC76" i="3" s="1"/>
  <c r="G75" i="3"/>
  <c r="AC75" i="3" s="1"/>
  <c r="G74" i="3"/>
  <c r="AC74" i="3" s="1"/>
  <c r="AP79" i="3"/>
  <c r="AP83" i="3"/>
  <c r="AP82" i="3"/>
  <c r="AH44" i="3"/>
  <c r="G58" i="3"/>
  <c r="U88" i="3"/>
  <c r="U89" i="3"/>
  <c r="O58" i="3"/>
  <c r="Q106" i="3"/>
  <c r="Q111" i="3"/>
  <c r="AU111" i="3" s="1"/>
  <c r="E88" i="3"/>
  <c r="E89" i="3"/>
  <c r="W103" i="3"/>
  <c r="S64" i="3"/>
  <c r="Q58" i="3"/>
  <c r="E73" i="3"/>
  <c r="E76" i="3"/>
  <c r="E75" i="3"/>
  <c r="B57" i="3"/>
  <c r="B58" i="3" s="1"/>
  <c r="E74" i="3"/>
  <c r="AE44" i="3"/>
  <c r="U60" i="3"/>
  <c r="AC44" i="3"/>
  <c r="AV106" i="3"/>
  <c r="AR127" i="3"/>
  <c r="I73" i="3"/>
  <c r="I74" i="3"/>
  <c r="AD74" i="3" s="1"/>
  <c r="I75" i="3"/>
  <c r="AD75" i="3" s="1"/>
  <c r="I76" i="3"/>
  <c r="AD76" i="3" s="1"/>
  <c r="I82" i="3"/>
  <c r="I79" i="3"/>
  <c r="I84" i="3"/>
  <c r="AD78" i="3"/>
  <c r="AQ78" i="3" s="1"/>
  <c r="I81" i="3"/>
  <c r="I80" i="3"/>
  <c r="I83" i="3"/>
  <c r="E101" i="3"/>
  <c r="E64" i="3"/>
  <c r="E102" i="3"/>
  <c r="M61" i="3"/>
  <c r="M60" i="3"/>
  <c r="I119" i="3"/>
  <c r="B60" i="3"/>
  <c r="B61" i="3" s="1"/>
  <c r="AB78" i="3"/>
  <c r="AO78" i="3" s="1"/>
  <c r="E83" i="3"/>
  <c r="E82" i="3"/>
  <c r="E84" i="3"/>
  <c r="E81" i="3"/>
  <c r="E79" i="3"/>
  <c r="E80" i="3"/>
  <c r="X80" i="3" s="1"/>
  <c r="M101" i="3"/>
  <c r="M102" i="3"/>
  <c r="M64" i="3"/>
  <c r="O75" i="3"/>
  <c r="AG75" i="3" s="1"/>
  <c r="O73" i="3"/>
  <c r="O76" i="3"/>
  <c r="AG76" i="3" s="1"/>
  <c r="O74" i="3"/>
  <c r="AG74" i="3" s="1"/>
  <c r="AB143" i="3"/>
  <c r="Y143" i="3"/>
  <c r="AB91" i="3"/>
  <c r="E95" i="3"/>
  <c r="E92" i="3"/>
  <c r="E96" i="3"/>
  <c r="E94" i="3"/>
  <c r="E97" i="3"/>
  <c r="E93" i="3"/>
  <c r="U64" i="3"/>
  <c r="Q53" i="3"/>
  <c r="X53" i="3" s="1"/>
  <c r="O61" i="3"/>
  <c r="Q117" i="3"/>
  <c r="Q118" i="3"/>
  <c r="O102" i="3"/>
  <c r="X102" i="3" s="1"/>
  <c r="O101" i="3"/>
  <c r="O64" i="3"/>
  <c r="G117" i="3"/>
  <c r="G118" i="3"/>
  <c r="AD91" i="3"/>
  <c r="I95" i="3"/>
  <c r="AQ95" i="3" s="1"/>
  <c r="I92" i="3"/>
  <c r="I96" i="3"/>
  <c r="AQ96" i="3" s="1"/>
  <c r="I93" i="3"/>
  <c r="AQ93" i="3" s="1"/>
  <c r="I94" i="3"/>
  <c r="AQ94" i="3" s="1"/>
  <c r="I97" i="3"/>
  <c r="AQ97" i="3" s="1"/>
  <c r="S60" i="3"/>
  <c r="Q60" i="3"/>
  <c r="Q61" i="3" s="1"/>
  <c r="K119" i="3"/>
  <c r="X62" i="3"/>
  <c r="Q64" i="3"/>
  <c r="AV112" i="3"/>
  <c r="K102" i="3"/>
  <c r="K64" i="3"/>
  <c r="K101" i="3"/>
  <c r="K103" i="3" s="1"/>
  <c r="AC91" i="3"/>
  <c r="G95" i="3"/>
  <c r="AP95" i="3" s="1"/>
  <c r="G92" i="3"/>
  <c r="G97" i="3"/>
  <c r="AP97" i="3" s="1"/>
  <c r="G94" i="3"/>
  <c r="AP94" i="3" s="1"/>
  <c r="G93" i="3"/>
  <c r="AP93" i="3" s="1"/>
  <c r="G96" i="3"/>
  <c r="AP96" i="3" s="1"/>
  <c r="W61" i="3"/>
  <c r="W118" i="3"/>
  <c r="W117" i="3"/>
  <c r="S113" i="3"/>
  <c r="AV113" i="3" s="1"/>
  <c r="Q107" i="3"/>
  <c r="AU107" i="3" s="1"/>
  <c r="X57" i="3"/>
  <c r="W74" i="3"/>
  <c r="AK74" i="3" s="1"/>
  <c r="W75" i="3"/>
  <c r="AK75" i="3" s="1"/>
  <c r="W73" i="3"/>
  <c r="W76" i="3"/>
  <c r="AK76" i="3" s="1"/>
  <c r="S76" i="3"/>
  <c r="AI76" i="3" s="1"/>
  <c r="S75" i="3"/>
  <c r="AI75" i="3" s="1"/>
  <c r="S74" i="3"/>
  <c r="AI74" i="3" s="1"/>
  <c r="S73" i="3"/>
  <c r="K57" i="3"/>
  <c r="AG44" i="3"/>
  <c r="AP84" i="3"/>
  <c r="I58" i="3"/>
  <c r="Q96" i="3" l="1"/>
  <c r="Q93" i="3"/>
  <c r="AU93" i="3" s="1"/>
  <c r="Q97" i="3"/>
  <c r="AU97" i="3" s="1"/>
  <c r="Q94" i="3"/>
  <c r="AU94" i="3" s="1"/>
  <c r="Q95" i="3"/>
  <c r="AU95" i="3" s="1"/>
  <c r="Q92" i="3"/>
  <c r="AH91" i="3"/>
  <c r="G98" i="3"/>
  <c r="AP92" i="3"/>
  <c r="AG73" i="3"/>
  <c r="AG134" i="3"/>
  <c r="O77" i="3"/>
  <c r="W119" i="3"/>
  <c r="X117" i="3"/>
  <c r="X119" i="3" s="1"/>
  <c r="AO94" i="3"/>
  <c r="W106" i="3"/>
  <c r="W111" i="3"/>
  <c r="W108" i="3"/>
  <c r="W112" i="3"/>
  <c r="W113" i="3"/>
  <c r="W107" i="3"/>
  <c r="W109" i="3"/>
  <c r="W110" i="3"/>
  <c r="M90" i="3"/>
  <c r="S83" i="3"/>
  <c r="S80" i="3"/>
  <c r="S135" i="3" s="1"/>
  <c r="AI135" i="3" s="1"/>
  <c r="S84" i="3"/>
  <c r="S79" i="3"/>
  <c r="S82" i="3"/>
  <c r="S81" i="3"/>
  <c r="AI78" i="3"/>
  <c r="AV78" i="3" s="1"/>
  <c r="Q88" i="3"/>
  <c r="Q89" i="3"/>
  <c r="AW112" i="3"/>
  <c r="K74" i="3"/>
  <c r="AE74" i="3" s="1"/>
  <c r="K73" i="3"/>
  <c r="K75" i="3"/>
  <c r="AE75" i="3" s="1"/>
  <c r="K76" i="3"/>
  <c r="AE76" i="3" s="1"/>
  <c r="I85" i="3"/>
  <c r="U114" i="3"/>
  <c r="U131" i="3" s="1"/>
  <c r="AJ131" i="3" s="1"/>
  <c r="AW106" i="3"/>
  <c r="AW114" i="3" s="1"/>
  <c r="AI73" i="3"/>
  <c r="AI134" i="3"/>
  <c r="S77" i="3"/>
  <c r="K108" i="3"/>
  <c r="AR108" i="3" s="1"/>
  <c r="K107" i="3"/>
  <c r="AR107" i="3" s="1"/>
  <c r="K111" i="3"/>
  <c r="AR111" i="3" s="1"/>
  <c r="K112" i="3"/>
  <c r="K113" i="3"/>
  <c r="AR113" i="3" s="1"/>
  <c r="K109" i="3"/>
  <c r="AR109" i="3" s="1"/>
  <c r="K106" i="3"/>
  <c r="K110" i="3"/>
  <c r="AR110" i="3" s="1"/>
  <c r="Q125" i="3"/>
  <c r="AU125" i="3" s="1"/>
  <c r="Q122" i="3"/>
  <c r="AU122" i="3" s="1"/>
  <c r="Q123" i="3"/>
  <c r="AU123" i="3" s="1"/>
  <c r="Q126" i="3"/>
  <c r="AU126" i="3" s="1"/>
  <c r="Q121" i="3"/>
  <c r="AU121" i="3" s="1"/>
  <c r="Q127" i="3"/>
  <c r="Q124" i="3"/>
  <c r="AU124" i="3" s="1"/>
  <c r="X118" i="3"/>
  <c r="W124" i="3"/>
  <c r="W123" i="3"/>
  <c r="W127" i="3"/>
  <c r="W122" i="3"/>
  <c r="W121" i="3"/>
  <c r="W125" i="3"/>
  <c r="W126" i="3"/>
  <c r="Q119" i="3"/>
  <c r="AO96" i="3"/>
  <c r="M83" i="3"/>
  <c r="AF78" i="3"/>
  <c r="AS78" i="3" s="1"/>
  <c r="M82" i="3"/>
  <c r="M81" i="3"/>
  <c r="M80" i="3"/>
  <c r="M84" i="3"/>
  <c r="M79" i="3"/>
  <c r="M85" i="3" s="1"/>
  <c r="AH73" i="3"/>
  <c r="AH134" i="3"/>
  <c r="Q77" i="3"/>
  <c r="O127" i="3"/>
  <c r="O125" i="3"/>
  <c r="AT125" i="3" s="1"/>
  <c r="O121" i="3"/>
  <c r="AT121" i="3" s="1"/>
  <c r="O122" i="3"/>
  <c r="AT122" i="3" s="1"/>
  <c r="O126" i="3"/>
  <c r="AT126" i="3" s="1"/>
  <c r="O123" i="3"/>
  <c r="AT123" i="3" s="1"/>
  <c r="O124" i="3"/>
  <c r="AT124" i="3" s="1"/>
  <c r="AT80" i="3"/>
  <c r="AT81" i="3"/>
  <c r="AT84" i="3"/>
  <c r="AT82" i="3"/>
  <c r="AT83" i="3"/>
  <c r="AT79" i="3"/>
  <c r="G88" i="3"/>
  <c r="G89" i="3"/>
  <c r="E119" i="3"/>
  <c r="X101" i="3"/>
  <c r="X103" i="3" s="1"/>
  <c r="I136" i="3"/>
  <c r="AD136" i="3" s="1"/>
  <c r="AQ92" i="3"/>
  <c r="I98" i="3"/>
  <c r="O96" i="3"/>
  <c r="AT96" i="3" s="1"/>
  <c r="O93" i="3"/>
  <c r="AT93" i="3" s="1"/>
  <c r="O95" i="3"/>
  <c r="AT95" i="3" s="1"/>
  <c r="AG91" i="3"/>
  <c r="O97" i="3"/>
  <c r="AT97" i="3" s="1"/>
  <c r="O92" i="3"/>
  <c r="O94" i="3"/>
  <c r="AT94" i="3" s="1"/>
  <c r="E98" i="3"/>
  <c r="AO92" i="3"/>
  <c r="M96" i="3"/>
  <c r="AS96" i="3" s="1"/>
  <c r="M93" i="3"/>
  <c r="AS93" i="3" s="1"/>
  <c r="M94" i="3"/>
  <c r="AS94" i="3" s="1"/>
  <c r="AF91" i="3"/>
  <c r="M95" i="3"/>
  <c r="AS95" i="3" s="1"/>
  <c r="M97" i="3"/>
  <c r="AS97" i="3" s="1"/>
  <c r="M92" i="3"/>
  <c r="E90" i="3"/>
  <c r="AP85" i="3"/>
  <c r="AX79" i="3"/>
  <c r="AX82" i="3"/>
  <c r="AX84" i="3"/>
  <c r="AX83" i="3"/>
  <c r="AX80" i="3"/>
  <c r="AX81" i="3"/>
  <c r="AQ79" i="3"/>
  <c r="AQ83" i="3"/>
  <c r="AQ82" i="3"/>
  <c r="AQ80" i="3"/>
  <c r="AQ84" i="3"/>
  <c r="AQ81" i="3"/>
  <c r="U84" i="3"/>
  <c r="U80" i="3"/>
  <c r="U135" i="3" s="1"/>
  <c r="AJ135" i="3" s="1"/>
  <c r="U79" i="3"/>
  <c r="U82" i="3"/>
  <c r="AJ78" i="3"/>
  <c r="AW78" i="3" s="1"/>
  <c r="U81" i="3"/>
  <c r="U83" i="3"/>
  <c r="K60" i="3"/>
  <c r="X59" i="3"/>
  <c r="AO95" i="3"/>
  <c r="M103" i="3"/>
  <c r="X60" i="3"/>
  <c r="AL78" i="3" s="1"/>
  <c r="G103" i="3"/>
  <c r="U123" i="3"/>
  <c r="AW123" i="3" s="1"/>
  <c r="U122" i="3"/>
  <c r="AW122" i="3" s="1"/>
  <c r="U124" i="3"/>
  <c r="AW124" i="3" s="1"/>
  <c r="U121" i="3"/>
  <c r="AW121" i="3" s="1"/>
  <c r="U126" i="3"/>
  <c r="AW126" i="3" s="1"/>
  <c r="U125" i="3"/>
  <c r="AW125" i="3" s="1"/>
  <c r="U127" i="3"/>
  <c r="W90" i="3"/>
  <c r="I107" i="3"/>
  <c r="AQ107" i="3" s="1"/>
  <c r="I111" i="3"/>
  <c r="AQ111" i="3" s="1"/>
  <c r="I112" i="3"/>
  <c r="I109" i="3"/>
  <c r="AQ109" i="3" s="1"/>
  <c r="I108" i="3"/>
  <c r="AQ108" i="3" s="1"/>
  <c r="I106" i="3"/>
  <c r="I110" i="3"/>
  <c r="AQ110" i="3" s="1"/>
  <c r="I113" i="3"/>
  <c r="AQ113" i="3" s="1"/>
  <c r="AD134" i="3"/>
  <c r="AD73" i="3"/>
  <c r="I77" i="3"/>
  <c r="AB74" i="3"/>
  <c r="Q114" i="3"/>
  <c r="Q131" i="3" s="1"/>
  <c r="AH131" i="3" s="1"/>
  <c r="AU106" i="3"/>
  <c r="AU114" i="3" s="1"/>
  <c r="W85" i="3"/>
  <c r="E125" i="3"/>
  <c r="AO125" i="3" s="1"/>
  <c r="E122" i="3"/>
  <c r="AO122" i="3" s="1"/>
  <c r="E126" i="3"/>
  <c r="AO126" i="3" s="1"/>
  <c r="E121" i="3"/>
  <c r="AO121" i="3" s="1"/>
  <c r="E123" i="3"/>
  <c r="AO123" i="3" s="1"/>
  <c r="E127" i="3"/>
  <c r="E124" i="3"/>
  <c r="AO124" i="3" s="1"/>
  <c r="AO97" i="3"/>
  <c r="I88" i="3"/>
  <c r="I90" i="3" s="1"/>
  <c r="I89" i="3"/>
  <c r="G121" i="3"/>
  <c r="AP121" i="3" s="1"/>
  <c r="G125" i="3"/>
  <c r="AP125" i="3" s="1"/>
  <c r="G127" i="3"/>
  <c r="G124" i="3"/>
  <c r="AP124" i="3" s="1"/>
  <c r="G123" i="3"/>
  <c r="AP123" i="3" s="1"/>
  <c r="G122" i="3"/>
  <c r="AP122" i="3" s="1"/>
  <c r="G126" i="3"/>
  <c r="AP126" i="3" s="1"/>
  <c r="E85" i="3"/>
  <c r="E103" i="3"/>
  <c r="O88" i="3"/>
  <c r="O89" i="3"/>
  <c r="W135" i="3"/>
  <c r="AK135" i="3" s="1"/>
  <c r="S127" i="3"/>
  <c r="S124" i="3"/>
  <c r="AV124" i="3" s="1"/>
  <c r="S123" i="3"/>
  <c r="AV123" i="3" s="1"/>
  <c r="S122" i="3"/>
  <c r="AV122" i="3" s="1"/>
  <c r="S126" i="3"/>
  <c r="AV126" i="3" s="1"/>
  <c r="S121" i="3"/>
  <c r="AV121" i="3" s="1"/>
  <c r="S125" i="3"/>
  <c r="AV125" i="3" s="1"/>
  <c r="AK134" i="3"/>
  <c r="W77" i="3"/>
  <c r="AK73" i="3"/>
  <c r="X64" i="3"/>
  <c r="G119" i="3"/>
  <c r="AV114" i="3"/>
  <c r="AB75" i="3"/>
  <c r="AL75" i="3" s="1"/>
  <c r="AC134" i="3"/>
  <c r="AC73" i="3"/>
  <c r="G77" i="3"/>
  <c r="M121" i="3"/>
  <c r="AS121" i="3" s="1"/>
  <c r="M125" i="3"/>
  <c r="AS125" i="3" s="1"/>
  <c r="M127" i="3"/>
  <c r="M126" i="3"/>
  <c r="AS126" i="3" s="1"/>
  <c r="M123" i="3"/>
  <c r="AS123" i="3" s="1"/>
  <c r="M124" i="3"/>
  <c r="AS124" i="3" s="1"/>
  <c r="M122" i="3"/>
  <c r="AS122" i="3" s="1"/>
  <c r="AO93" i="3"/>
  <c r="AJ73" i="3"/>
  <c r="U77" i="3"/>
  <c r="AJ134" i="3"/>
  <c r="S114" i="3"/>
  <c r="S131" i="3" s="1"/>
  <c r="AI131" i="3" s="1"/>
  <c r="AB76" i="3"/>
  <c r="AL76" i="3" s="1"/>
  <c r="U90" i="3"/>
  <c r="S61" i="3"/>
  <c r="M119" i="3"/>
  <c r="U61" i="3"/>
  <c r="AO79" i="3"/>
  <c r="AO82" i="3"/>
  <c r="AO83" i="3"/>
  <c r="AO81" i="3"/>
  <c r="AO84" i="3"/>
  <c r="AO80" i="3"/>
  <c r="M77" i="3"/>
  <c r="AF134" i="3"/>
  <c r="AF73" i="3"/>
  <c r="W97" i="3"/>
  <c r="AX97" i="3" s="1"/>
  <c r="W94" i="3"/>
  <c r="AX94" i="3" s="1"/>
  <c r="AK91" i="3"/>
  <c r="W96" i="3"/>
  <c r="AX96" i="3" s="1"/>
  <c r="W95" i="3"/>
  <c r="AX95" i="3" s="1"/>
  <c r="W92" i="3"/>
  <c r="W93" i="3"/>
  <c r="AX93" i="3" s="1"/>
  <c r="Q83" i="3"/>
  <c r="Q80" i="3"/>
  <c r="Q135" i="3" s="1"/>
  <c r="AH135" i="3" s="1"/>
  <c r="Q84" i="3"/>
  <c r="X84" i="3" s="1"/>
  <c r="Q79" i="3"/>
  <c r="Q134" i="3" s="1"/>
  <c r="AH78" i="3"/>
  <c r="AU78" i="3" s="1"/>
  <c r="Q82" i="3"/>
  <c r="Q81" i="3"/>
  <c r="O103" i="3"/>
  <c r="E134" i="3"/>
  <c r="AB73" i="3"/>
  <c r="X73" i="3"/>
  <c r="E77" i="3"/>
  <c r="AL44" i="3"/>
  <c r="K58" i="3"/>
  <c r="S90" i="3"/>
  <c r="X79" i="3" l="1"/>
  <c r="M113" i="3"/>
  <c r="AS113" i="3" s="1"/>
  <c r="M111" i="3"/>
  <c r="AS111" i="3" s="1"/>
  <c r="M107" i="3"/>
  <c r="AS107" i="3" s="1"/>
  <c r="M112" i="3"/>
  <c r="M109" i="3"/>
  <c r="AS109" i="3" s="1"/>
  <c r="M108" i="3"/>
  <c r="AS108" i="3" s="1"/>
  <c r="M110" i="3"/>
  <c r="AS110" i="3" s="1"/>
  <c r="M106" i="3"/>
  <c r="M135" i="3" s="1"/>
  <c r="AF135" i="3" s="1"/>
  <c r="I114" i="3"/>
  <c r="I131" i="3" s="1"/>
  <c r="AQ106" i="3"/>
  <c r="AC132" i="3"/>
  <c r="AP98" i="3"/>
  <c r="AB134" i="3"/>
  <c r="AO85" i="3"/>
  <c r="AD103" i="3"/>
  <c r="G106" i="3"/>
  <c r="G110" i="3"/>
  <c r="AP110" i="3" s="1"/>
  <c r="G107" i="3"/>
  <c r="AP107" i="3" s="1"/>
  <c r="G111" i="3"/>
  <c r="AP111" i="3" s="1"/>
  <c r="G112" i="3"/>
  <c r="G108" i="3"/>
  <c r="G109" i="3"/>
  <c r="AP109" i="3" s="1"/>
  <c r="G113" i="3"/>
  <c r="AP113" i="3" s="1"/>
  <c r="U85" i="3"/>
  <c r="AU127" i="3"/>
  <c r="U97" i="3"/>
  <c r="AW97" i="3" s="1"/>
  <c r="U94" i="3"/>
  <c r="AW94" i="3" s="1"/>
  <c r="U95" i="3"/>
  <c r="AW95" i="3" s="1"/>
  <c r="U92" i="3"/>
  <c r="U96" i="3"/>
  <c r="U93" i="3"/>
  <c r="AW93" i="3" s="1"/>
  <c r="AJ91" i="3"/>
  <c r="X122" i="3"/>
  <c r="AX122" i="3"/>
  <c r="X121" i="3"/>
  <c r="AX121" i="3"/>
  <c r="Q90" i="3"/>
  <c r="Q137" i="3" s="1"/>
  <c r="AO127" i="3"/>
  <c r="AY121" i="3"/>
  <c r="K82" i="3"/>
  <c r="K79" i="3"/>
  <c r="K84" i="3"/>
  <c r="AE78" i="3"/>
  <c r="AR78" i="3" s="1"/>
  <c r="K81" i="3"/>
  <c r="K80" i="3"/>
  <c r="K83" i="3"/>
  <c r="AO98" i="3"/>
  <c r="AB132" i="3"/>
  <c r="AR106" i="3"/>
  <c r="AR114" i="3" s="1"/>
  <c r="K114" i="3"/>
  <c r="K131" i="3" s="1"/>
  <c r="AV83" i="3"/>
  <c r="AV84" i="3"/>
  <c r="AV81" i="3"/>
  <c r="AV80" i="3"/>
  <c r="AV79" i="3"/>
  <c r="AV82" i="3"/>
  <c r="W144" i="3"/>
  <c r="AX112" i="3"/>
  <c r="O137" i="3"/>
  <c r="S137" i="3"/>
  <c r="AS127" i="3"/>
  <c r="AD132" i="3"/>
  <c r="AQ98" i="3"/>
  <c r="K88" i="3"/>
  <c r="K90" i="3" s="1"/>
  <c r="K89" i="3"/>
  <c r="AX107" i="3"/>
  <c r="AX113" i="3"/>
  <c r="O113" i="3"/>
  <c r="AT113" i="3" s="1"/>
  <c r="O108" i="3"/>
  <c r="AT108" i="3" s="1"/>
  <c r="O110" i="3"/>
  <c r="AT110" i="3" s="1"/>
  <c r="O111" i="3"/>
  <c r="AT111" i="3" s="1"/>
  <c r="O106" i="3"/>
  <c r="O112" i="3"/>
  <c r="O109" i="3"/>
  <c r="AT109" i="3" s="1"/>
  <c r="O107" i="3"/>
  <c r="AT107" i="3" s="1"/>
  <c r="O90" i="3"/>
  <c r="E113" i="3"/>
  <c r="AO113" i="3" s="1"/>
  <c r="E111" i="3"/>
  <c r="AO111" i="3" s="1"/>
  <c r="AY111" i="3" s="1"/>
  <c r="E112" i="3"/>
  <c r="E108" i="3"/>
  <c r="E106" i="3"/>
  <c r="E109" i="3"/>
  <c r="AO109" i="3" s="1"/>
  <c r="E110" i="3"/>
  <c r="AO110" i="3" s="1"/>
  <c r="E107" i="3"/>
  <c r="AO107" i="3" s="1"/>
  <c r="AL74" i="3"/>
  <c r="K61" i="3"/>
  <c r="AX123" i="3"/>
  <c r="AY123" i="3" s="1"/>
  <c r="X123" i="3"/>
  <c r="AX108" i="3"/>
  <c r="AW127" i="3"/>
  <c r="W136" i="3"/>
  <c r="AK136" i="3" s="1"/>
  <c r="W98" i="3"/>
  <c r="AX92" i="3"/>
  <c r="AY122" i="3"/>
  <c r="AQ112" i="3"/>
  <c r="I144" i="3"/>
  <c r="AQ85" i="3"/>
  <c r="AT127" i="3"/>
  <c r="X124" i="3"/>
  <c r="AX124" i="3"/>
  <c r="AY124" i="3" s="1"/>
  <c r="AX111" i="3"/>
  <c r="AX126" i="3"/>
  <c r="AY126" i="3" s="1"/>
  <c r="X126" i="3"/>
  <c r="AX109" i="3"/>
  <c r="X109" i="3"/>
  <c r="W137" i="3"/>
  <c r="X61" i="3"/>
  <c r="I135" i="3"/>
  <c r="AD135" i="3" s="1"/>
  <c r="AU83" i="3"/>
  <c r="AU81" i="3"/>
  <c r="AU80" i="3"/>
  <c r="AU84" i="3"/>
  <c r="AU82" i="3"/>
  <c r="AU79" i="3"/>
  <c r="AP127" i="3"/>
  <c r="I137" i="3"/>
  <c r="X58" i="3"/>
  <c r="M98" i="3"/>
  <c r="AS92" i="3"/>
  <c r="AT92" i="3"/>
  <c r="O98" i="3"/>
  <c r="G90" i="3"/>
  <c r="G137" i="3" s="1"/>
  <c r="AS83" i="3"/>
  <c r="AS84" i="3"/>
  <c r="AS81" i="3"/>
  <c r="AS80" i="3"/>
  <c r="AS79" i="3"/>
  <c r="AS82" i="3"/>
  <c r="AR112" i="3"/>
  <c r="S85" i="3"/>
  <c r="AX106" i="3"/>
  <c r="AX114" i="3" s="1"/>
  <c r="W114" i="3"/>
  <c r="W131" i="3" s="1"/>
  <c r="AK131" i="3" s="1"/>
  <c r="X106" i="3"/>
  <c r="AX110" i="3"/>
  <c r="S96" i="3"/>
  <c r="S93" i="3"/>
  <c r="AV93" i="3" s="1"/>
  <c r="S97" i="3"/>
  <c r="AV97" i="3" s="1"/>
  <c r="S94" i="3"/>
  <c r="AV94" i="3" s="1"/>
  <c r="S95" i="3"/>
  <c r="AV95" i="3" s="1"/>
  <c r="S92" i="3"/>
  <c r="AI91" i="3"/>
  <c r="AX85" i="3"/>
  <c r="X125" i="3"/>
  <c r="AX125" i="3"/>
  <c r="AY125" i="3" s="1"/>
  <c r="AU92" i="3"/>
  <c r="Q136" i="3"/>
  <c r="AH136" i="3" s="1"/>
  <c r="Q98" i="3"/>
  <c r="Q85" i="3"/>
  <c r="X85" i="3" s="1"/>
  <c r="AV127" i="3"/>
  <c r="AW81" i="3"/>
  <c r="AW84" i="3"/>
  <c r="AW79" i="3"/>
  <c r="AW83" i="3"/>
  <c r="AW82" i="3"/>
  <c r="AW80" i="3"/>
  <c r="AT85" i="3"/>
  <c r="AE134" i="3"/>
  <c r="AE73" i="3"/>
  <c r="AL73" i="3" s="1"/>
  <c r="K77" i="3"/>
  <c r="AU96" i="3"/>
  <c r="Q144" i="3"/>
  <c r="AC137" i="3" l="1"/>
  <c r="AH137" i="3"/>
  <c r="AU85" i="3"/>
  <c r="AE131" i="3"/>
  <c r="O136" i="3"/>
  <c r="AG136" i="3" s="1"/>
  <c r="AD144" i="3"/>
  <c r="I145" i="3"/>
  <c r="E114" i="3"/>
  <c r="AO106" i="3"/>
  <c r="E135" i="3"/>
  <c r="G144" i="3"/>
  <c r="AP112" i="3"/>
  <c r="K135" i="3"/>
  <c r="AE135" i="3" s="1"/>
  <c r="AW96" i="3"/>
  <c r="U144" i="3"/>
  <c r="AO108" i="3"/>
  <c r="E136" i="3"/>
  <c r="S136" i="3"/>
  <c r="AI136" i="3" s="1"/>
  <c r="S98" i="3"/>
  <c r="AV92" i="3"/>
  <c r="AO112" i="3"/>
  <c r="AY112" i="3" s="1"/>
  <c r="E144" i="3"/>
  <c r="AF132" i="3"/>
  <c r="AS98" i="3"/>
  <c r="M137" i="3"/>
  <c r="M144" i="3"/>
  <c r="AS112" i="3"/>
  <c r="K95" i="3"/>
  <c r="K92" i="3"/>
  <c r="K96" i="3"/>
  <c r="K93" i="3"/>
  <c r="K94" i="3"/>
  <c r="AE91" i="3"/>
  <c r="AL91" i="3" s="1"/>
  <c r="K97" i="3"/>
  <c r="M114" i="3"/>
  <c r="M131" i="3" s="1"/>
  <c r="AS106" i="3"/>
  <c r="AS114" i="3" s="1"/>
  <c r="AY113" i="3"/>
  <c r="AK132" i="3"/>
  <c r="AX98" i="3"/>
  <c r="AW85" i="3"/>
  <c r="AV96" i="3"/>
  <c r="S144" i="3"/>
  <c r="M136" i="3"/>
  <c r="AF136" i="3" s="1"/>
  <c r="X111" i="3"/>
  <c r="AK144" i="3"/>
  <c r="W145" i="3"/>
  <c r="AK145" i="3" s="1"/>
  <c r="AY127" i="3"/>
  <c r="AI137" i="3"/>
  <c r="G114" i="3"/>
  <c r="G131" i="3" s="1"/>
  <c r="AP106" i="3"/>
  <c r="G135" i="3"/>
  <c r="AC135" i="3" s="1"/>
  <c r="X113" i="3"/>
  <c r="X107" i="3"/>
  <c r="Y107" i="3" s="1"/>
  <c r="AD137" i="3"/>
  <c r="AY107" i="3"/>
  <c r="AV85" i="3"/>
  <c r="AR82" i="3"/>
  <c r="AY82" i="3" s="1"/>
  <c r="AR79" i="3"/>
  <c r="AR83" i="3"/>
  <c r="AY83" i="3" s="1"/>
  <c r="AR81" i="3"/>
  <c r="AY81" i="3" s="1"/>
  <c r="AR84" i="3"/>
  <c r="AY84" i="3" s="1"/>
  <c r="AR80" i="3"/>
  <c r="AY80" i="3" s="1"/>
  <c r="AY78" i="3"/>
  <c r="AU98" i="3"/>
  <c r="AG137" i="3"/>
  <c r="K85" i="3"/>
  <c r="K137" i="3"/>
  <c r="X110" i="3"/>
  <c r="U137" i="3"/>
  <c r="X108" i="3"/>
  <c r="AY110" i="3"/>
  <c r="O144" i="3"/>
  <c r="AT112" i="3"/>
  <c r="AX127" i="3"/>
  <c r="E137" i="3"/>
  <c r="AQ114" i="3"/>
  <c r="AG132" i="3"/>
  <c r="AT98" i="3"/>
  <c r="U98" i="3"/>
  <c r="U136" i="3"/>
  <c r="AJ136" i="3" s="1"/>
  <c r="AW92" i="3"/>
  <c r="X112" i="3"/>
  <c r="AH144" i="3"/>
  <c r="Q145" i="3"/>
  <c r="AS85" i="3"/>
  <c r="AK137" i="3"/>
  <c r="AY109" i="3"/>
  <c r="O114" i="3"/>
  <c r="O131" i="3" s="1"/>
  <c r="AT106" i="3"/>
  <c r="AT114" i="3" s="1"/>
  <c r="O135" i="3"/>
  <c r="AG135" i="3" s="1"/>
  <c r="X127" i="3"/>
  <c r="AP108" i="3"/>
  <c r="G136" i="3"/>
  <c r="AC136" i="3" s="1"/>
  <c r="X134" i="3"/>
  <c r="AD131" i="3"/>
  <c r="AW98" i="3" l="1"/>
  <c r="AG131" i="3"/>
  <c r="AB144" i="3"/>
  <c r="E145" i="3"/>
  <c r="AE137" i="3"/>
  <c r="AB137" i="3"/>
  <c r="X137" i="3"/>
  <c r="AI144" i="3"/>
  <c r="S145" i="3"/>
  <c r="AR93" i="3"/>
  <c r="AY93" i="3" s="1"/>
  <c r="AC144" i="3"/>
  <c r="G145" i="3"/>
  <c r="AR85" i="3"/>
  <c r="AY85" i="3" s="1"/>
  <c r="AY79" i="3"/>
  <c r="AR96" i="3"/>
  <c r="AY96" i="3" s="1"/>
  <c r="K144" i="3"/>
  <c r="AV98" i="3"/>
  <c r="AB135" i="3"/>
  <c r="X135" i="3"/>
  <c r="AL135" i="3" s="1"/>
  <c r="AR94" i="3"/>
  <c r="AY94" i="3" s="1"/>
  <c r="AL134" i="3"/>
  <c r="AP114" i="3"/>
  <c r="K136" i="3"/>
  <c r="AE136" i="3" s="1"/>
  <c r="AR92" i="3"/>
  <c r="AY92" i="3" s="1"/>
  <c r="K98" i="3"/>
  <c r="AR95" i="3"/>
  <c r="AY95" i="3" s="1"/>
  <c r="AB136" i="3"/>
  <c r="X136" i="3"/>
  <c r="AL136" i="3" s="1"/>
  <c r="AO114" i="3"/>
  <c r="AY106" i="3"/>
  <c r="AF131" i="3"/>
  <c r="Q146" i="3"/>
  <c r="AH146" i="3" s="1"/>
  <c r="AH145" i="3"/>
  <c r="AC131" i="3"/>
  <c r="AG144" i="3"/>
  <c r="O145" i="3"/>
  <c r="AY108" i="3"/>
  <c r="Z114" i="3"/>
  <c r="E131" i="3"/>
  <c r="I146" i="3"/>
  <c r="AD146" i="3" s="1"/>
  <c r="AD145" i="3"/>
  <c r="X144" i="3"/>
  <c r="AH132" i="3"/>
  <c r="X114" i="3"/>
  <c r="AF137" i="3"/>
  <c r="AR97" i="3"/>
  <c r="AY97" i="3" s="1"/>
  <c r="Z107" i="3"/>
  <c r="AF144" i="3"/>
  <c r="M145" i="3"/>
  <c r="AJ137" i="3"/>
  <c r="AJ144" i="3"/>
  <c r="U145" i="3"/>
  <c r="Y135" i="3" l="1"/>
  <c r="AC145" i="3"/>
  <c r="G146" i="3"/>
  <c r="AC146" i="3" s="1"/>
  <c r="BA114" i="3"/>
  <c r="AY114" i="3"/>
  <c r="O146" i="3"/>
  <c r="AG146" i="3" s="1"/>
  <c r="AG145" i="3"/>
  <c r="AB145" i="3"/>
  <c r="E146" i="3"/>
  <c r="AB146" i="3" s="1"/>
  <c r="AL144" i="3"/>
  <c r="X145" i="3"/>
  <c r="U146" i="3"/>
  <c r="AJ145" i="3"/>
  <c r="S146" i="3"/>
  <c r="AI146" i="3" s="1"/>
  <c r="AI145" i="3"/>
  <c r="M146" i="3"/>
  <c r="AF146" i="3" s="1"/>
  <c r="AF145" i="3"/>
  <c r="AR98" i="3"/>
  <c r="AY98" i="3" s="1"/>
  <c r="AL132" i="3"/>
  <c r="AN135" i="3"/>
  <c r="AM135" i="3"/>
  <c r="AI132" i="3"/>
  <c r="X131" i="3"/>
  <c r="Y114" i="3"/>
  <c r="AB131" i="3"/>
  <c r="Z137" i="3"/>
  <c r="AL137" i="3"/>
  <c r="AJ132" i="3"/>
  <c r="AE144" i="3"/>
  <c r="K145" i="3"/>
  <c r="K146" i="3" l="1"/>
  <c r="AE146" i="3" s="1"/>
  <c r="AE145" i="3"/>
  <c r="X146" i="3"/>
  <c r="AL146" i="3" s="1"/>
  <c r="AL145" i="3"/>
  <c r="AE132" i="3"/>
  <c r="AL131" i="3"/>
  <c r="AN145" i="3" l="1"/>
  <c r="AN147" i="3" s="1"/>
  <c r="AM145" i="3"/>
  <c r="AM147" i="3" s="1"/>
  <c r="AO147" i="3" l="1"/>
  <c r="AK146" i="2" l="1"/>
  <c r="AJ146" i="2"/>
  <c r="W143" i="2"/>
  <c r="AK143" i="2" s="1"/>
  <c r="X140" i="2"/>
  <c r="V127" i="2"/>
  <c r="T127" i="2"/>
  <c r="R127" i="2"/>
  <c r="P127" i="2"/>
  <c r="N127" i="2"/>
  <c r="L127" i="2"/>
  <c r="J127" i="2"/>
  <c r="H127" i="2"/>
  <c r="F127" i="2"/>
  <c r="D127" i="2"/>
  <c r="AK126" i="2"/>
  <c r="AJ126" i="2"/>
  <c r="AI126" i="2"/>
  <c r="AH126" i="2"/>
  <c r="AG126" i="2"/>
  <c r="AF126" i="2"/>
  <c r="AE126" i="2"/>
  <c r="AD126" i="2"/>
  <c r="AC126" i="2"/>
  <c r="AB126" i="2"/>
  <c r="AK125" i="2"/>
  <c r="AJ125" i="2"/>
  <c r="AI125" i="2"/>
  <c r="AH125" i="2"/>
  <c r="AG125" i="2"/>
  <c r="AF125" i="2"/>
  <c r="AE125" i="2"/>
  <c r="AD125" i="2"/>
  <c r="AC125" i="2"/>
  <c r="AB125" i="2"/>
  <c r="AK124" i="2"/>
  <c r="AJ124" i="2"/>
  <c r="AI124" i="2"/>
  <c r="AH124" i="2"/>
  <c r="AG124" i="2"/>
  <c r="AF124" i="2"/>
  <c r="AE124" i="2"/>
  <c r="AD124" i="2"/>
  <c r="AC124" i="2"/>
  <c r="AB124" i="2"/>
  <c r="AK123" i="2"/>
  <c r="AJ123" i="2"/>
  <c r="AI123" i="2"/>
  <c r="AH123" i="2"/>
  <c r="AG123" i="2"/>
  <c r="AF123" i="2"/>
  <c r="AE123" i="2"/>
  <c r="AD123" i="2"/>
  <c r="AC123" i="2"/>
  <c r="AB123" i="2"/>
  <c r="AK122" i="2"/>
  <c r="AJ122" i="2"/>
  <c r="AI122" i="2"/>
  <c r="AI127" i="2" s="1"/>
  <c r="AH122" i="2"/>
  <c r="AH127" i="2" s="1"/>
  <c r="AG122" i="2"/>
  <c r="AF122" i="2"/>
  <c r="AE122" i="2"/>
  <c r="AD122" i="2"/>
  <c r="AC122" i="2"/>
  <c r="AB122" i="2"/>
  <c r="AK121" i="2"/>
  <c r="AK127" i="2" s="1"/>
  <c r="AJ121" i="2"/>
  <c r="AI121" i="2"/>
  <c r="AH121" i="2"/>
  <c r="AG121" i="2"/>
  <c r="AF121" i="2"/>
  <c r="AE121" i="2"/>
  <c r="AD121" i="2"/>
  <c r="AC121" i="2"/>
  <c r="AB121" i="2"/>
  <c r="V119" i="2"/>
  <c r="T119" i="2"/>
  <c r="R119" i="2"/>
  <c r="P119" i="2"/>
  <c r="N119" i="2"/>
  <c r="L119" i="2"/>
  <c r="J119" i="2"/>
  <c r="H119" i="2"/>
  <c r="F119" i="2"/>
  <c r="D119" i="2"/>
  <c r="V114" i="2"/>
  <c r="T114" i="2"/>
  <c r="R114" i="2"/>
  <c r="P114" i="2"/>
  <c r="N114" i="2"/>
  <c r="L114" i="2"/>
  <c r="J114" i="2"/>
  <c r="H114" i="2"/>
  <c r="F114" i="2"/>
  <c r="D114" i="2"/>
  <c r="AK113" i="2"/>
  <c r="AJ113" i="2"/>
  <c r="AI113" i="2"/>
  <c r="AH113" i="2"/>
  <c r="AG113" i="2"/>
  <c r="AF113" i="2"/>
  <c r="AE113" i="2"/>
  <c r="AD113" i="2"/>
  <c r="AC113" i="2"/>
  <c r="AB113" i="2"/>
  <c r="AK112" i="2"/>
  <c r="AJ112" i="2"/>
  <c r="AI112" i="2"/>
  <c r="AH112" i="2"/>
  <c r="AG112" i="2"/>
  <c r="AF112" i="2"/>
  <c r="AE112" i="2"/>
  <c r="AD112" i="2"/>
  <c r="AC112" i="2"/>
  <c r="AB112" i="2"/>
  <c r="AK111" i="2"/>
  <c r="AJ111" i="2"/>
  <c r="AI111" i="2"/>
  <c r="AI114" i="2" s="1"/>
  <c r="AH111" i="2"/>
  <c r="AH114" i="2" s="1"/>
  <c r="AG111" i="2"/>
  <c r="AF111" i="2"/>
  <c r="AE111" i="2"/>
  <c r="AD111" i="2"/>
  <c r="AC111" i="2"/>
  <c r="AB111" i="2"/>
  <c r="AK110" i="2"/>
  <c r="AJ110" i="2"/>
  <c r="AI110" i="2"/>
  <c r="AH110" i="2"/>
  <c r="AG110" i="2"/>
  <c r="AF110" i="2"/>
  <c r="AE110" i="2"/>
  <c r="AD110" i="2"/>
  <c r="AC110" i="2"/>
  <c r="AB110" i="2"/>
  <c r="AK109" i="2"/>
  <c r="AJ109" i="2"/>
  <c r="AI109" i="2"/>
  <c r="AH109" i="2"/>
  <c r="AG109" i="2"/>
  <c r="AF109" i="2"/>
  <c r="AE109" i="2"/>
  <c r="AD109" i="2"/>
  <c r="AC109" i="2"/>
  <c r="AB109" i="2"/>
  <c r="AK108" i="2"/>
  <c r="AJ108" i="2"/>
  <c r="AI108" i="2"/>
  <c r="AH108" i="2"/>
  <c r="AG108" i="2"/>
  <c r="AF108" i="2"/>
  <c r="AE108" i="2"/>
  <c r="AD108" i="2"/>
  <c r="AC108" i="2"/>
  <c r="AB108" i="2"/>
  <c r="Q108" i="2"/>
  <c r="AU108" i="2" s="1"/>
  <c r="AK107" i="2"/>
  <c r="AJ107" i="2"/>
  <c r="AI107" i="2"/>
  <c r="AH107" i="2"/>
  <c r="AG107" i="2"/>
  <c r="AG114" i="2" s="1"/>
  <c r="AF107" i="2"/>
  <c r="AE107" i="2"/>
  <c r="AD107" i="2"/>
  <c r="AC107" i="2"/>
  <c r="AB107" i="2"/>
  <c r="AK106" i="2"/>
  <c r="AK114" i="2" s="1"/>
  <c r="AJ106" i="2"/>
  <c r="AI106" i="2"/>
  <c r="AH106" i="2"/>
  <c r="AG106" i="2"/>
  <c r="AF106" i="2"/>
  <c r="AE106" i="2"/>
  <c r="AD106" i="2"/>
  <c r="AC106" i="2"/>
  <c r="AB106" i="2"/>
  <c r="AK103" i="2"/>
  <c r="AJ103" i="2"/>
  <c r="AH103" i="2"/>
  <c r="AG103" i="2"/>
  <c r="AB103" i="2"/>
  <c r="V103" i="2"/>
  <c r="T103" i="2"/>
  <c r="R103" i="2"/>
  <c r="AI103" i="2" s="1"/>
  <c r="Q103" i="2"/>
  <c r="Q111" i="2" s="1"/>
  <c r="AU111" i="2" s="1"/>
  <c r="P103" i="2"/>
  <c r="N103" i="2"/>
  <c r="L103" i="2"/>
  <c r="AF103" i="2" s="1"/>
  <c r="J103" i="2"/>
  <c r="H103" i="2"/>
  <c r="AE103" i="2" s="1"/>
  <c r="F103" i="2"/>
  <c r="AC103" i="2" s="1"/>
  <c r="D103" i="2"/>
  <c r="AK102" i="2"/>
  <c r="AJ102" i="2"/>
  <c r="AI102" i="2"/>
  <c r="AH102" i="2"/>
  <c r="AG102" i="2"/>
  <c r="AF102" i="2"/>
  <c r="AE102" i="2"/>
  <c r="AD102" i="2"/>
  <c r="AC102" i="2"/>
  <c r="AB102" i="2"/>
  <c r="AK101" i="2"/>
  <c r="AJ101" i="2"/>
  <c r="AI101" i="2"/>
  <c r="AH101" i="2"/>
  <c r="AG101" i="2"/>
  <c r="AF101" i="2"/>
  <c r="AE101" i="2"/>
  <c r="AD101" i="2"/>
  <c r="AC101" i="2"/>
  <c r="AB101" i="2"/>
  <c r="Q101" i="2"/>
  <c r="AK98" i="2"/>
  <c r="AJ98" i="2"/>
  <c r="AG98" i="2"/>
  <c r="AF98" i="2"/>
  <c r="AE98" i="2"/>
  <c r="AC98" i="2"/>
  <c r="V98" i="2"/>
  <c r="T98" i="2"/>
  <c r="R98" i="2"/>
  <c r="AI98" i="2" s="1"/>
  <c r="P98" i="2"/>
  <c r="AH98" i="2" s="1"/>
  <c r="N98" i="2"/>
  <c r="L98" i="2"/>
  <c r="J98" i="2"/>
  <c r="H98" i="2"/>
  <c r="F98" i="2"/>
  <c r="D98" i="2"/>
  <c r="AB98" i="2" s="1"/>
  <c r="AK97" i="2"/>
  <c r="AJ97" i="2"/>
  <c r="AI97" i="2"/>
  <c r="AH97" i="2"/>
  <c r="AG97" i="2"/>
  <c r="AF97" i="2"/>
  <c r="AE97" i="2"/>
  <c r="AD97" i="2"/>
  <c r="AC97" i="2"/>
  <c r="AB97" i="2"/>
  <c r="AK96" i="2"/>
  <c r="AJ96" i="2"/>
  <c r="AI96" i="2"/>
  <c r="AH96" i="2"/>
  <c r="AG96" i="2"/>
  <c r="AF96" i="2"/>
  <c r="AE96" i="2"/>
  <c r="AD96" i="2"/>
  <c r="AC96" i="2"/>
  <c r="AB96" i="2"/>
  <c r="AK95" i="2"/>
  <c r="AJ95" i="2"/>
  <c r="AI95" i="2"/>
  <c r="AH95" i="2"/>
  <c r="AG95" i="2"/>
  <c r="AF95" i="2"/>
  <c r="AE95" i="2"/>
  <c r="AD95" i="2"/>
  <c r="AC95" i="2"/>
  <c r="AB95" i="2"/>
  <c r="AK94" i="2"/>
  <c r="AJ94" i="2"/>
  <c r="AI94" i="2"/>
  <c r="AH94" i="2"/>
  <c r="AG94" i="2"/>
  <c r="AF94" i="2"/>
  <c r="AE94" i="2"/>
  <c r="AD94" i="2"/>
  <c r="AC94" i="2"/>
  <c r="AB94" i="2"/>
  <c r="AK93" i="2"/>
  <c r="AJ93" i="2"/>
  <c r="AI93" i="2"/>
  <c r="AH93" i="2"/>
  <c r="AG93" i="2"/>
  <c r="AF93" i="2"/>
  <c r="AE93" i="2"/>
  <c r="AD93" i="2"/>
  <c r="AC93" i="2"/>
  <c r="AB93" i="2"/>
  <c r="AK92" i="2"/>
  <c r="AJ92" i="2"/>
  <c r="AI92" i="2"/>
  <c r="AH92" i="2"/>
  <c r="AG92" i="2"/>
  <c r="AF92" i="2"/>
  <c r="AE92" i="2"/>
  <c r="AD92" i="2"/>
  <c r="AC92" i="2"/>
  <c r="AB92" i="2"/>
  <c r="V90" i="2"/>
  <c r="T90" i="2"/>
  <c r="R90" i="2"/>
  <c r="P90" i="2"/>
  <c r="N90" i="2"/>
  <c r="L90" i="2"/>
  <c r="J90" i="2"/>
  <c r="H90" i="2"/>
  <c r="F90" i="2"/>
  <c r="D90" i="2"/>
  <c r="V85" i="2"/>
  <c r="T85" i="2"/>
  <c r="R85" i="2"/>
  <c r="P85" i="2"/>
  <c r="N85" i="2"/>
  <c r="L85" i="2"/>
  <c r="J85" i="2"/>
  <c r="H85" i="2"/>
  <c r="F85" i="2"/>
  <c r="D85" i="2"/>
  <c r="AK84" i="2"/>
  <c r="AJ84" i="2"/>
  <c r="AI84" i="2"/>
  <c r="AH84" i="2"/>
  <c r="AG84" i="2"/>
  <c r="AF84" i="2"/>
  <c r="AE84" i="2"/>
  <c r="AD84" i="2"/>
  <c r="AC84" i="2"/>
  <c r="AB84" i="2"/>
  <c r="AK83" i="2"/>
  <c r="AJ83" i="2"/>
  <c r="AI83" i="2"/>
  <c r="AH83" i="2"/>
  <c r="AG83" i="2"/>
  <c r="AF83" i="2"/>
  <c r="AE83" i="2"/>
  <c r="AD83" i="2"/>
  <c r="AC83" i="2"/>
  <c r="AB83" i="2"/>
  <c r="AK82" i="2"/>
  <c r="AJ82" i="2"/>
  <c r="AI82" i="2"/>
  <c r="AH82" i="2"/>
  <c r="AG82" i="2"/>
  <c r="AF82" i="2"/>
  <c r="AE82" i="2"/>
  <c r="AD82" i="2"/>
  <c r="AC82" i="2"/>
  <c r="AB82" i="2"/>
  <c r="AK81" i="2"/>
  <c r="AJ81" i="2"/>
  <c r="AI81" i="2"/>
  <c r="AH81" i="2"/>
  <c r="AG81" i="2"/>
  <c r="AF81" i="2"/>
  <c r="AE81" i="2"/>
  <c r="AD81" i="2"/>
  <c r="AC81" i="2"/>
  <c r="AB81" i="2"/>
  <c r="AK80" i="2"/>
  <c r="AJ80" i="2"/>
  <c r="AI80" i="2"/>
  <c r="AH80" i="2"/>
  <c r="AG80" i="2"/>
  <c r="AF80" i="2"/>
  <c r="AE80" i="2"/>
  <c r="AD80" i="2"/>
  <c r="AC80" i="2"/>
  <c r="AB80" i="2"/>
  <c r="AK79" i="2"/>
  <c r="AJ79" i="2"/>
  <c r="AI79" i="2"/>
  <c r="AH79" i="2"/>
  <c r="AG79" i="2"/>
  <c r="AF79" i="2"/>
  <c r="AE79" i="2"/>
  <c r="AD79" i="2"/>
  <c r="AC79" i="2"/>
  <c r="AB79" i="2"/>
  <c r="V77" i="2"/>
  <c r="T77" i="2"/>
  <c r="R77" i="2"/>
  <c r="P77" i="2"/>
  <c r="N77" i="2"/>
  <c r="L77" i="2"/>
  <c r="J77" i="2"/>
  <c r="H77" i="2"/>
  <c r="F77" i="2"/>
  <c r="D77" i="2"/>
  <c r="V63" i="2"/>
  <c r="T63" i="2"/>
  <c r="S63" i="2"/>
  <c r="R63" i="2"/>
  <c r="P63" i="2"/>
  <c r="N63" i="2"/>
  <c r="L63" i="2"/>
  <c r="K63" i="2"/>
  <c r="J63" i="2"/>
  <c r="H63" i="2"/>
  <c r="F63" i="2"/>
  <c r="V62" i="2"/>
  <c r="U62" i="2"/>
  <c r="U102" i="2" s="1"/>
  <c r="T62" i="2"/>
  <c r="S62" i="2"/>
  <c r="S101" i="2" s="1"/>
  <c r="R62" i="2"/>
  <c r="Q62" i="2"/>
  <c r="Q102" i="2" s="1"/>
  <c r="P62" i="2"/>
  <c r="N62" i="2"/>
  <c r="L62" i="2"/>
  <c r="J62" i="2"/>
  <c r="H62" i="2"/>
  <c r="G62" i="2"/>
  <c r="F62" i="2"/>
  <c r="E62" i="2"/>
  <c r="O59" i="2"/>
  <c r="W57" i="2"/>
  <c r="W58" i="2" s="1"/>
  <c r="U57" i="2"/>
  <c r="U58" i="2" s="1"/>
  <c r="W56" i="2"/>
  <c r="W59" i="2" s="1"/>
  <c r="U56" i="2"/>
  <c r="U59" i="2" s="1"/>
  <c r="S56" i="2"/>
  <c r="S59" i="2" s="1"/>
  <c r="Q56" i="2"/>
  <c r="O56" i="2"/>
  <c r="M56" i="2"/>
  <c r="H56" i="2"/>
  <c r="Q53" i="2"/>
  <c r="O53" i="2"/>
  <c r="AK52" i="2"/>
  <c r="AI52" i="2"/>
  <c r="AH52" i="2"/>
  <c r="AC52" i="2"/>
  <c r="W52" i="2"/>
  <c r="U52" i="2"/>
  <c r="AJ52" i="2" s="1"/>
  <c r="S52" i="2"/>
  <c r="Q52" i="2"/>
  <c r="O52" i="2"/>
  <c r="AG52" i="2" s="1"/>
  <c r="M52" i="2"/>
  <c r="AF52" i="2" s="1"/>
  <c r="K52" i="2"/>
  <c r="AE52" i="2" s="1"/>
  <c r="I52" i="2"/>
  <c r="AD52" i="2" s="1"/>
  <c r="G52" i="2"/>
  <c r="E52" i="2"/>
  <c r="AB52" i="2" s="1"/>
  <c r="AJ51" i="2"/>
  <c r="AI51" i="2"/>
  <c r="AH51" i="2"/>
  <c r="AG51" i="2"/>
  <c r="AF51" i="2"/>
  <c r="AE51" i="2"/>
  <c r="AD51" i="2"/>
  <c r="AC51" i="2"/>
  <c r="W51" i="2"/>
  <c r="AK51" i="2" s="1"/>
  <c r="U51" i="2"/>
  <c r="S51" i="2"/>
  <c r="Q51" i="2"/>
  <c r="O51" i="2"/>
  <c r="M51" i="2"/>
  <c r="K51" i="2"/>
  <c r="I51" i="2"/>
  <c r="G51" i="2"/>
  <c r="E51" i="2"/>
  <c r="AB51" i="2" s="1"/>
  <c r="AK50" i="2"/>
  <c r="AG50" i="2"/>
  <c r="AF50" i="2"/>
  <c r="AE50" i="2"/>
  <c r="AD50" i="2"/>
  <c r="AB50" i="2"/>
  <c r="X50" i="2"/>
  <c r="W50" i="2"/>
  <c r="U50" i="2"/>
  <c r="AJ50" i="2" s="1"/>
  <c r="S50" i="2"/>
  <c r="AI50" i="2" s="1"/>
  <c r="Q50" i="2"/>
  <c r="AH50" i="2" s="1"/>
  <c r="O50" i="2"/>
  <c r="M50" i="2"/>
  <c r="K50" i="2"/>
  <c r="I50" i="2"/>
  <c r="G50" i="2"/>
  <c r="AC50" i="2" s="1"/>
  <c r="E50" i="2"/>
  <c r="AI49" i="2"/>
  <c r="AE49" i="2"/>
  <c r="AD49" i="2"/>
  <c r="AC49" i="2"/>
  <c r="AB49" i="2"/>
  <c r="W49" i="2"/>
  <c r="AK49" i="2" s="1"/>
  <c r="U49" i="2"/>
  <c r="AJ49" i="2" s="1"/>
  <c r="S49" i="2"/>
  <c r="Q49" i="2"/>
  <c r="AH49" i="2" s="1"/>
  <c r="O49" i="2"/>
  <c r="AG49" i="2" s="1"/>
  <c r="M49" i="2"/>
  <c r="AF49" i="2" s="1"/>
  <c r="K49" i="2"/>
  <c r="I49" i="2"/>
  <c r="G49" i="2"/>
  <c r="E49" i="2"/>
  <c r="AK48" i="2"/>
  <c r="AJ48" i="2"/>
  <c r="AI48" i="2"/>
  <c r="AG48" i="2"/>
  <c r="AC48" i="2"/>
  <c r="AB48" i="2"/>
  <c r="W48" i="2"/>
  <c r="U48" i="2"/>
  <c r="S48" i="2"/>
  <c r="Q48" i="2"/>
  <c r="AH48" i="2" s="1"/>
  <c r="O48" i="2"/>
  <c r="M48" i="2"/>
  <c r="AF48" i="2" s="1"/>
  <c r="K48" i="2"/>
  <c r="AE48" i="2" s="1"/>
  <c r="I48" i="2"/>
  <c r="AD48" i="2" s="1"/>
  <c r="AL48" i="2" s="1"/>
  <c r="G48" i="2"/>
  <c r="E48" i="2"/>
  <c r="AL47" i="2"/>
  <c r="AK47" i="2"/>
  <c r="AJ47" i="2"/>
  <c r="AH47" i="2"/>
  <c r="AG47" i="2"/>
  <c r="AE47" i="2"/>
  <c r="X47" i="2"/>
  <c r="W47" i="2"/>
  <c r="U47" i="2"/>
  <c r="S47" i="2"/>
  <c r="AI47" i="2" s="1"/>
  <c r="Q47" i="2"/>
  <c r="Q57" i="2" s="1"/>
  <c r="O47" i="2"/>
  <c r="M47" i="2"/>
  <c r="K47" i="2"/>
  <c r="I47" i="2"/>
  <c r="AD47" i="2" s="1"/>
  <c r="G47" i="2"/>
  <c r="AC47" i="2" s="1"/>
  <c r="E47" i="2"/>
  <c r="AB47" i="2" s="1"/>
  <c r="AH46" i="2"/>
  <c r="AG46" i="2"/>
  <c r="AF46" i="2"/>
  <c r="AE46" i="2"/>
  <c r="W46" i="2"/>
  <c r="X46" i="2" s="1"/>
  <c r="U46" i="2"/>
  <c r="AJ46" i="2" s="1"/>
  <c r="S46" i="2"/>
  <c r="AI46" i="2" s="1"/>
  <c r="Q46" i="2"/>
  <c r="O46" i="2"/>
  <c r="M46" i="2"/>
  <c r="K46" i="2"/>
  <c r="I46" i="2"/>
  <c r="AD46" i="2" s="1"/>
  <c r="G46" i="2"/>
  <c r="AC46" i="2" s="1"/>
  <c r="E46" i="2"/>
  <c r="AB46" i="2" s="1"/>
  <c r="AJ45" i="2"/>
  <c r="AI45" i="2"/>
  <c r="AH45" i="2"/>
  <c r="AG45" i="2"/>
  <c r="AD45" i="2"/>
  <c r="AB45" i="2"/>
  <c r="W45" i="2"/>
  <c r="AK45" i="2" s="1"/>
  <c r="U45" i="2"/>
  <c r="S45" i="2"/>
  <c r="Q45" i="2"/>
  <c r="O45" i="2"/>
  <c r="M45" i="2"/>
  <c r="AF45" i="2" s="1"/>
  <c r="K45" i="2"/>
  <c r="K53" i="2" s="1"/>
  <c r="I45" i="2"/>
  <c r="G45" i="2"/>
  <c r="AC45" i="2" s="1"/>
  <c r="E45" i="2"/>
  <c r="AG44" i="2"/>
  <c r="AF44" i="2"/>
  <c r="AD44" i="2"/>
  <c r="Q44" i="2"/>
  <c r="AH44" i="2" s="1"/>
  <c r="O44" i="2"/>
  <c r="M44" i="2"/>
  <c r="K44" i="2"/>
  <c r="I44" i="2"/>
  <c r="AK43" i="2"/>
  <c r="AG43" i="2"/>
  <c r="AF43" i="2"/>
  <c r="AE43" i="2"/>
  <c r="AD43" i="2"/>
  <c r="AC43" i="2"/>
  <c r="AB43" i="2"/>
  <c r="X43" i="2"/>
  <c r="W43" i="2"/>
  <c r="U43" i="2"/>
  <c r="S43" i="2"/>
  <c r="AI43" i="2" s="1"/>
  <c r="Q43" i="2"/>
  <c r="AH43" i="2" s="1"/>
  <c r="O43" i="2"/>
  <c r="M43" i="2"/>
  <c r="K43" i="2"/>
  <c r="I43" i="2"/>
  <c r="I53" i="2" s="1"/>
  <c r="G43" i="2"/>
  <c r="G143" i="2" s="1"/>
  <c r="AC143" i="2" s="1"/>
  <c r="E43" i="2"/>
  <c r="B43" i="2"/>
  <c r="B45" i="2" s="1"/>
  <c r="AK41" i="2"/>
  <c r="AI41" i="2"/>
  <c r="Y41" i="2"/>
  <c r="Z41" i="2" s="1"/>
  <c r="X41" i="2"/>
  <c r="X56" i="2" s="1"/>
  <c r="W41" i="2"/>
  <c r="U41" i="2"/>
  <c r="AJ41" i="2" s="1"/>
  <c r="S41" i="2"/>
  <c r="Q41" i="2"/>
  <c r="AH41" i="2" s="1"/>
  <c r="O41" i="2"/>
  <c r="AG41" i="2" s="1"/>
  <c r="M41" i="2"/>
  <c r="M59" i="2" s="1"/>
  <c r="K41" i="2"/>
  <c r="K56" i="2" s="1"/>
  <c r="I41" i="2"/>
  <c r="I56" i="2" s="1"/>
  <c r="G41" i="2"/>
  <c r="E41" i="2"/>
  <c r="AB41" i="2" s="1"/>
  <c r="AJ40" i="2"/>
  <c r="AF40" i="2"/>
  <c r="AE40" i="2"/>
  <c r="AD40" i="2"/>
  <c r="AC40" i="2"/>
  <c r="AB40" i="2"/>
  <c r="W40" i="2"/>
  <c r="X40" i="2" s="1"/>
  <c r="X62" i="2" s="1"/>
  <c r="U40" i="2"/>
  <c r="S40" i="2"/>
  <c r="Q40" i="2"/>
  <c r="AH40" i="2" s="1"/>
  <c r="O40" i="2"/>
  <c r="AG40" i="2" s="1"/>
  <c r="M40" i="2"/>
  <c r="K40" i="2"/>
  <c r="I40" i="2"/>
  <c r="G40" i="2"/>
  <c r="E40" i="2"/>
  <c r="AK39" i="2"/>
  <c r="AJ39" i="2"/>
  <c r="AH39" i="2"/>
  <c r="AD39" i="2"/>
  <c r="AC39" i="2"/>
  <c r="AB39" i="2"/>
  <c r="W39" i="2"/>
  <c r="U39" i="2"/>
  <c r="S39" i="2"/>
  <c r="Q39" i="2"/>
  <c r="O39" i="2"/>
  <c r="M39" i="2"/>
  <c r="AF39" i="2" s="1"/>
  <c r="K39" i="2"/>
  <c r="AE39" i="2" s="1"/>
  <c r="I39" i="2"/>
  <c r="G39" i="2"/>
  <c r="E39" i="2"/>
  <c r="AK37" i="2"/>
  <c r="AJ37" i="2"/>
  <c r="AI37" i="2"/>
  <c r="AH37" i="2"/>
  <c r="AD37" i="2"/>
  <c r="W37" i="2"/>
  <c r="U37" i="2"/>
  <c r="S37" i="2"/>
  <c r="Q37" i="2"/>
  <c r="O37" i="2"/>
  <c r="M37" i="2"/>
  <c r="K37" i="2"/>
  <c r="I37" i="2"/>
  <c r="G37" i="2"/>
  <c r="AC37" i="2" s="1"/>
  <c r="E37" i="2"/>
  <c r="AB37" i="2" s="1"/>
  <c r="AK34" i="2"/>
  <c r="AI34" i="2"/>
  <c r="AE34" i="2"/>
  <c r="AD34" i="2"/>
  <c r="AC34" i="2"/>
  <c r="AB34" i="2"/>
  <c r="W34" i="2"/>
  <c r="U34" i="2"/>
  <c r="S34" i="2"/>
  <c r="Q34" i="2"/>
  <c r="O34" i="2"/>
  <c r="AG34" i="2" s="1"/>
  <c r="M34" i="2"/>
  <c r="AF34" i="2" s="1"/>
  <c r="K34" i="2"/>
  <c r="I34" i="2"/>
  <c r="G34" i="2"/>
  <c r="E34" i="2"/>
  <c r="P29" i="2"/>
  <c r="P28" i="2"/>
  <c r="P27" i="2"/>
  <c r="P26" i="2"/>
  <c r="P25" i="2"/>
  <c r="P23" i="2"/>
  <c r="P22" i="2"/>
  <c r="V21" i="2"/>
  <c r="P21" i="2"/>
  <c r="P19" i="2"/>
  <c r="P18" i="2"/>
  <c r="P17" i="2"/>
  <c r="P16" i="2"/>
  <c r="P15" i="2"/>
  <c r="Q74" i="2" l="1"/>
  <c r="AH74" i="2" s="1"/>
  <c r="Q75" i="2"/>
  <c r="AH75" i="2" s="1"/>
  <c r="Q76" i="2"/>
  <c r="AH76" i="2" s="1"/>
  <c r="Q73" i="2"/>
  <c r="Q58" i="2"/>
  <c r="S61" i="2"/>
  <c r="AL49" i="2"/>
  <c r="U60" i="2"/>
  <c r="W60" i="2"/>
  <c r="U88" i="2"/>
  <c r="U89" i="2"/>
  <c r="W88" i="2"/>
  <c r="W89" i="2"/>
  <c r="AE37" i="2"/>
  <c r="S118" i="2"/>
  <c r="S127" i="2" s="1"/>
  <c r="S117" i="2"/>
  <c r="S119" i="2" s="1"/>
  <c r="E101" i="2"/>
  <c r="AJ85" i="2"/>
  <c r="O58" i="2"/>
  <c r="U64" i="2"/>
  <c r="AK85" i="2"/>
  <c r="W76" i="2"/>
  <c r="AK76" i="2" s="1"/>
  <c r="W75" i="2"/>
  <c r="AK75" i="2" s="1"/>
  <c r="W74" i="2"/>
  <c r="AK74" i="2" s="1"/>
  <c r="W73" i="2"/>
  <c r="X49" i="2"/>
  <c r="AL51" i="2"/>
  <c r="K58" i="2"/>
  <c r="AE44" i="2"/>
  <c r="Q59" i="2"/>
  <c r="G101" i="2"/>
  <c r="G102" i="2"/>
  <c r="X44" i="2"/>
  <c r="I58" i="2"/>
  <c r="AL45" i="2"/>
  <c r="X52" i="2"/>
  <c r="U101" i="2"/>
  <c r="U103" i="2" s="1"/>
  <c r="U106" i="2" s="1"/>
  <c r="E102" i="2"/>
  <c r="E56" i="2"/>
  <c r="E53" i="2"/>
  <c r="E143" i="2"/>
  <c r="M53" i="2"/>
  <c r="X45" i="2"/>
  <c r="S125" i="2"/>
  <c r="AV125" i="2" s="1"/>
  <c r="AI39" i="2"/>
  <c r="K57" i="2"/>
  <c r="X48" i="2"/>
  <c r="X51" i="2"/>
  <c r="AB85" i="2"/>
  <c r="U75" i="2"/>
  <c r="AJ75" i="2" s="1"/>
  <c r="U76" i="2"/>
  <c r="AJ76" i="2" s="1"/>
  <c r="U74" i="2"/>
  <c r="AJ74" i="2" s="1"/>
  <c r="U73" i="2"/>
  <c r="S102" i="2"/>
  <c r="S103" i="2" s="1"/>
  <c r="S64" i="2"/>
  <c r="AJ34" i="2"/>
  <c r="U63" i="2"/>
  <c r="E44" i="2"/>
  <c r="AE45" i="2"/>
  <c r="M60" i="2"/>
  <c r="AF47" i="2"/>
  <c r="M57" i="2"/>
  <c r="AL50" i="2"/>
  <c r="AC85" i="2"/>
  <c r="S60" i="2"/>
  <c r="AF37" i="2"/>
  <c r="W63" i="2"/>
  <c r="G44" i="2"/>
  <c r="O60" i="2"/>
  <c r="O57" i="2"/>
  <c r="AL52" i="2"/>
  <c r="X143" i="2"/>
  <c r="AL143" i="2" s="1"/>
  <c r="AC41" i="2"/>
  <c r="G59" i="2"/>
  <c r="G56" i="2"/>
  <c r="W62" i="2"/>
  <c r="AK40" i="2"/>
  <c r="X34" i="2"/>
  <c r="AG37" i="2"/>
  <c r="X39" i="2"/>
  <c r="S57" i="2"/>
  <c r="AE85" i="2"/>
  <c r="U143" i="2"/>
  <c r="AJ143" i="2" s="1"/>
  <c r="O61" i="2"/>
  <c r="K117" i="2"/>
  <c r="K119" i="2" s="1"/>
  <c r="K118" i="2"/>
  <c r="K121" i="2" s="1"/>
  <c r="AR121" i="2" s="1"/>
  <c r="AH85" i="2"/>
  <c r="AG127" i="2"/>
  <c r="I143" i="2"/>
  <c r="AD143" i="2" s="1"/>
  <c r="O63" i="2"/>
  <c r="Q63" i="2"/>
  <c r="Q64" i="2" s="1"/>
  <c r="U113" i="2"/>
  <c r="AW113" i="2" s="1"/>
  <c r="U110" i="2"/>
  <c r="AW110" i="2" s="1"/>
  <c r="U112" i="2"/>
  <c r="U111" i="2"/>
  <c r="AW111" i="2" s="1"/>
  <c r="U107" i="2"/>
  <c r="AW107" i="2" s="1"/>
  <c r="AI85" i="2"/>
  <c r="E63" i="2"/>
  <c r="AD41" i="2"/>
  <c r="K143" i="2"/>
  <c r="AE143" i="2" s="1"/>
  <c r="I62" i="2"/>
  <c r="AB114" i="2"/>
  <c r="U108" i="2"/>
  <c r="AW108" i="2" s="1"/>
  <c r="AB127" i="2"/>
  <c r="K62" i="2"/>
  <c r="AE41" i="2"/>
  <c r="M143" i="2"/>
  <c r="AF143" i="2" s="1"/>
  <c r="AK46" i="2"/>
  <c r="AL46" i="2" s="1"/>
  <c r="G63" i="2"/>
  <c r="AD85" i="2"/>
  <c r="AC114" i="2"/>
  <c r="AC127" i="2"/>
  <c r="X37" i="2"/>
  <c r="M62" i="2"/>
  <c r="AF41" i="2"/>
  <c r="O143" i="2"/>
  <c r="AG143" i="2" s="1"/>
  <c r="S44" i="2"/>
  <c r="I59" i="2"/>
  <c r="I60" i="2"/>
  <c r="K125" i="2"/>
  <c r="AR125" i="2" s="1"/>
  <c r="K122" i="2"/>
  <c r="AR122" i="2" s="1"/>
  <c r="K126" i="2"/>
  <c r="AR126" i="2" s="1"/>
  <c r="K123" i="2"/>
  <c r="AR123" i="2" s="1"/>
  <c r="K124" i="2"/>
  <c r="AR124" i="2" s="1"/>
  <c r="Q143" i="2"/>
  <c r="AH143" i="2" s="1"/>
  <c r="U44" i="2"/>
  <c r="I57" i="2"/>
  <c r="K59" i="2"/>
  <c r="K60" i="2"/>
  <c r="I63" i="2"/>
  <c r="AF85" i="2"/>
  <c r="AJ114" i="2"/>
  <c r="AE127" i="2"/>
  <c r="AH34" i="2"/>
  <c r="M63" i="2"/>
  <c r="AG39" i="2"/>
  <c r="Q112" i="2"/>
  <c r="Q109" i="2"/>
  <c r="AU109" i="2" s="1"/>
  <c r="Q113" i="2"/>
  <c r="AU113" i="2" s="1"/>
  <c r="Q110" i="2"/>
  <c r="AU110" i="2" s="1"/>
  <c r="Q106" i="2"/>
  <c r="Q107" i="2"/>
  <c r="AU107" i="2" s="1"/>
  <c r="AI40" i="2"/>
  <c r="S143" i="2"/>
  <c r="AI143" i="2" s="1"/>
  <c r="AJ43" i="2"/>
  <c r="W44" i="2"/>
  <c r="W53" i="2" s="1"/>
  <c r="O62" i="2"/>
  <c r="AG85" i="2"/>
  <c r="U109" i="2"/>
  <c r="AW109" i="2" s="1"/>
  <c r="AF127" i="2"/>
  <c r="AD114" i="2"/>
  <c r="AD127" i="2"/>
  <c r="AE114" i="2"/>
  <c r="AF114" i="2"/>
  <c r="K127" i="2"/>
  <c r="AJ127" i="2"/>
  <c r="S108" i="2" l="1"/>
  <c r="AV108" i="2" s="1"/>
  <c r="S109" i="2"/>
  <c r="AV109" i="2" s="1"/>
  <c r="S113" i="2"/>
  <c r="AV113" i="2" s="1"/>
  <c r="S110" i="2"/>
  <c r="AV110" i="2" s="1"/>
  <c r="S107" i="2"/>
  <c r="AV107" i="2" s="1"/>
  <c r="S106" i="2"/>
  <c r="S112" i="2"/>
  <c r="S111" i="2"/>
  <c r="AV111" i="2" s="1"/>
  <c r="O117" i="2"/>
  <c r="O118" i="2"/>
  <c r="M73" i="2"/>
  <c r="M74" i="2"/>
  <c r="AF74" i="2" s="1"/>
  <c r="M75" i="2"/>
  <c r="AF75" i="2" s="1"/>
  <c r="M76" i="2"/>
  <c r="AF76" i="2" s="1"/>
  <c r="AB143" i="2"/>
  <c r="Y143" i="2"/>
  <c r="O74" i="2"/>
  <c r="AG74" i="2" s="1"/>
  <c r="O75" i="2"/>
  <c r="AG75" i="2" s="1"/>
  <c r="O76" i="2"/>
  <c r="AG76" i="2" s="1"/>
  <c r="O73" i="2"/>
  <c r="M82" i="2"/>
  <c r="M79" i="2"/>
  <c r="M83" i="2"/>
  <c r="M80" i="2"/>
  <c r="M84" i="2"/>
  <c r="M81" i="2"/>
  <c r="AF78" i="2"/>
  <c r="AS78" i="2" s="1"/>
  <c r="S121" i="2"/>
  <c r="AV121" i="2" s="1"/>
  <c r="I89" i="2"/>
  <c r="I88" i="2"/>
  <c r="I90" i="2" s="1"/>
  <c r="W83" i="2"/>
  <c r="W80" i="2"/>
  <c r="W84" i="2"/>
  <c r="W81" i="2"/>
  <c r="W82" i="2"/>
  <c r="AK78" i="2"/>
  <c r="AX78" i="2" s="1"/>
  <c r="W79" i="2"/>
  <c r="AU112" i="2"/>
  <c r="O101" i="2"/>
  <c r="O102" i="2"/>
  <c r="O64" i="2"/>
  <c r="I101" i="2"/>
  <c r="I64" i="2"/>
  <c r="I102" i="2"/>
  <c r="O82" i="2"/>
  <c r="O79" i="2"/>
  <c r="O83" i="2"/>
  <c r="O80" i="2"/>
  <c r="O84" i="2"/>
  <c r="O81" i="2"/>
  <c r="AG78" i="2"/>
  <c r="AT78" i="2" s="1"/>
  <c r="S124" i="2"/>
  <c r="AV124" i="2" s="1"/>
  <c r="E57" i="2"/>
  <c r="X59" i="2"/>
  <c r="Q88" i="2"/>
  <c r="Q90" i="2" s="1"/>
  <c r="Q89" i="2"/>
  <c r="G117" i="2"/>
  <c r="G118" i="2"/>
  <c r="AJ134" i="2"/>
  <c r="U77" i="2"/>
  <c r="AJ73" i="2"/>
  <c r="G64" i="2"/>
  <c r="S122" i="2"/>
  <c r="AV122" i="2" s="1"/>
  <c r="AC44" i="2"/>
  <c r="AB44" i="2"/>
  <c r="S123" i="2"/>
  <c r="AV123" i="2" s="1"/>
  <c r="E59" i="2"/>
  <c r="M61" i="2"/>
  <c r="W61" i="2"/>
  <c r="Q77" i="2"/>
  <c r="AH73" i="2"/>
  <c r="AH134" i="2"/>
  <c r="O88" i="2"/>
  <c r="O89" i="2"/>
  <c r="K101" i="2"/>
  <c r="K64" i="2"/>
  <c r="K102" i="2"/>
  <c r="AW112" i="2"/>
  <c r="S75" i="2"/>
  <c r="AI75" i="2" s="1"/>
  <c r="S76" i="2"/>
  <c r="AI76" i="2" s="1"/>
  <c r="S74" i="2"/>
  <c r="AI74" i="2" s="1"/>
  <c r="S73" i="2"/>
  <c r="S58" i="2"/>
  <c r="S126" i="2"/>
  <c r="AV126" i="2" s="1"/>
  <c r="K89" i="2"/>
  <c r="K88" i="2"/>
  <c r="K90" i="2" s="1"/>
  <c r="I117" i="2"/>
  <c r="I118" i="2"/>
  <c r="AE78" i="2"/>
  <c r="AR78" i="2" s="1"/>
  <c r="K82" i="2"/>
  <c r="K79" i="2"/>
  <c r="K84" i="2"/>
  <c r="K81" i="2"/>
  <c r="K80" i="2"/>
  <c r="K83" i="2"/>
  <c r="AD78" i="2"/>
  <c r="AQ78" i="2" s="1"/>
  <c r="I82" i="2"/>
  <c r="I79" i="2"/>
  <c r="I80" i="2"/>
  <c r="I84" i="2"/>
  <c r="I81" i="2"/>
  <c r="I83" i="2"/>
  <c r="M101" i="2"/>
  <c r="M64" i="2"/>
  <c r="M102" i="2"/>
  <c r="E117" i="2"/>
  <c r="E118" i="2"/>
  <c r="Q60" i="2"/>
  <c r="G58" i="2"/>
  <c r="U118" i="2"/>
  <c r="U117" i="2"/>
  <c r="U119" i="2" s="1"/>
  <c r="G53" i="2"/>
  <c r="X53" i="2" s="1"/>
  <c r="AL44" i="2"/>
  <c r="U83" i="2"/>
  <c r="U80" i="2"/>
  <c r="U84" i="2"/>
  <c r="U81" i="2"/>
  <c r="U82" i="2"/>
  <c r="AJ78" i="2"/>
  <c r="AW78" i="2" s="1"/>
  <c r="U79" i="2"/>
  <c r="U85" i="2" s="1"/>
  <c r="Q117" i="2"/>
  <c r="Q119" i="2" s="1"/>
  <c r="Q118" i="2"/>
  <c r="AK44" i="2"/>
  <c r="I61" i="2"/>
  <c r="G60" i="2"/>
  <c r="G61" i="2"/>
  <c r="W118" i="2"/>
  <c r="W117" i="2"/>
  <c r="S83" i="2"/>
  <c r="S80" i="2"/>
  <c r="S84" i="2"/>
  <c r="S81" i="2"/>
  <c r="S82" i="2"/>
  <c r="AI78" i="2"/>
  <c r="AV78" i="2" s="1"/>
  <c r="S79" i="2"/>
  <c r="S85" i="2" s="1"/>
  <c r="U114" i="2"/>
  <c r="U131" i="2" s="1"/>
  <c r="AJ131" i="2" s="1"/>
  <c r="AW106" i="2"/>
  <c r="AW114" i="2" s="1"/>
  <c r="E64" i="2"/>
  <c r="U61" i="2"/>
  <c r="O95" i="2"/>
  <c r="AT95" i="2" s="1"/>
  <c r="O92" i="2"/>
  <c r="O96" i="2"/>
  <c r="AT96" i="2" s="1"/>
  <c r="O93" i="2"/>
  <c r="AT93" i="2" s="1"/>
  <c r="O94" i="2"/>
  <c r="AT94" i="2" s="1"/>
  <c r="O97" i="2"/>
  <c r="AT97" i="2" s="1"/>
  <c r="AG91" i="2"/>
  <c r="AK134" i="2"/>
  <c r="W77" i="2"/>
  <c r="AK73" i="2"/>
  <c r="W102" i="2"/>
  <c r="W101" i="2"/>
  <c r="W64" i="2"/>
  <c r="S96" i="2"/>
  <c r="AV96" i="2" s="1"/>
  <c r="S93" i="2"/>
  <c r="AV93" i="2" s="1"/>
  <c r="S97" i="2"/>
  <c r="AV97" i="2" s="1"/>
  <c r="S94" i="2"/>
  <c r="AV94" i="2" s="1"/>
  <c r="S92" i="2"/>
  <c r="S95" i="2"/>
  <c r="AV95" i="2" s="1"/>
  <c r="AI91" i="2"/>
  <c r="I73" i="2"/>
  <c r="I74" i="2"/>
  <c r="AD74" i="2" s="1"/>
  <c r="I76" i="2"/>
  <c r="AD76" i="2" s="1"/>
  <c r="I75" i="2"/>
  <c r="AD75" i="2" s="1"/>
  <c r="G57" i="2"/>
  <c r="K73" i="2"/>
  <c r="K74" i="2"/>
  <c r="AE74" i="2" s="1"/>
  <c r="K76" i="2"/>
  <c r="AE76" i="2" s="1"/>
  <c r="K75" i="2"/>
  <c r="AE75" i="2" s="1"/>
  <c r="E103" i="2"/>
  <c r="W90" i="2"/>
  <c r="G103" i="2"/>
  <c r="U90" i="2"/>
  <c r="M117" i="2"/>
  <c r="M118" i="2"/>
  <c r="K61" i="2"/>
  <c r="Q114" i="2"/>
  <c r="Q131" i="2" s="1"/>
  <c r="AH131" i="2" s="1"/>
  <c r="AU106" i="2"/>
  <c r="AU114" i="2" s="1"/>
  <c r="AJ44" i="2"/>
  <c r="U53" i="2"/>
  <c r="AI44" i="2"/>
  <c r="S53" i="2"/>
  <c r="AR127" i="2"/>
  <c r="X63" i="2"/>
  <c r="X64" i="2" s="1"/>
  <c r="M58" i="2"/>
  <c r="AD103" i="2" l="1"/>
  <c r="G113" i="2"/>
  <c r="AP113" i="2" s="1"/>
  <c r="G109" i="2"/>
  <c r="AP109" i="2" s="1"/>
  <c r="G107" i="2"/>
  <c r="AP107" i="2" s="1"/>
  <c r="G110" i="2"/>
  <c r="AP110" i="2" s="1"/>
  <c r="G108" i="2"/>
  <c r="AP108" i="2" s="1"/>
  <c r="G106" i="2"/>
  <c r="G112" i="2"/>
  <c r="G111" i="2"/>
  <c r="AP111" i="2" s="1"/>
  <c r="G84" i="2"/>
  <c r="G81" i="2"/>
  <c r="AC78" i="2"/>
  <c r="AP78" i="2" s="1"/>
  <c r="G82" i="2"/>
  <c r="G79" i="2"/>
  <c r="G80" i="2"/>
  <c r="G83" i="2"/>
  <c r="Q122" i="2"/>
  <c r="AU122" i="2" s="1"/>
  <c r="Q125" i="2"/>
  <c r="AU125" i="2" s="1"/>
  <c r="Q124" i="2"/>
  <c r="AU124" i="2" s="1"/>
  <c r="Q121" i="2"/>
  <c r="AU121" i="2" s="1"/>
  <c r="Q127" i="2"/>
  <c r="Q123" i="2"/>
  <c r="AU123" i="2" s="1"/>
  <c r="Q126" i="2"/>
  <c r="AU126" i="2" s="1"/>
  <c r="AR82" i="2"/>
  <c r="AR79" i="2"/>
  <c r="AR80" i="2"/>
  <c r="AR83" i="2"/>
  <c r="AR81" i="2"/>
  <c r="AR84" i="2"/>
  <c r="AX81" i="2"/>
  <c r="AX84" i="2"/>
  <c r="AX79" i="2"/>
  <c r="AX82" i="2"/>
  <c r="AX80" i="2"/>
  <c r="AX83" i="2"/>
  <c r="S114" i="2"/>
  <c r="S131" i="2" s="1"/>
  <c r="AV106" i="2"/>
  <c r="AV114" i="2" s="1"/>
  <c r="I85" i="2"/>
  <c r="W96" i="2"/>
  <c r="AX96" i="2" s="1"/>
  <c r="W93" i="2"/>
  <c r="AX93" i="2" s="1"/>
  <c r="W97" i="2"/>
  <c r="AX97" i="2" s="1"/>
  <c r="W94" i="2"/>
  <c r="AX94" i="2" s="1"/>
  <c r="W92" i="2"/>
  <c r="W95" i="2"/>
  <c r="AX95" i="2" s="1"/>
  <c r="AK91" i="2"/>
  <c r="G89" i="2"/>
  <c r="G88" i="2"/>
  <c r="G90" i="2" s="1"/>
  <c r="K103" i="2"/>
  <c r="AF91" i="2"/>
  <c r="M95" i="2"/>
  <c r="AS95" i="2" s="1"/>
  <c r="M92" i="2"/>
  <c r="M96" i="2"/>
  <c r="AS96" i="2" s="1"/>
  <c r="M93" i="2"/>
  <c r="AS93" i="2" s="1"/>
  <c r="M94" i="2"/>
  <c r="AS94" i="2" s="1"/>
  <c r="M97" i="2"/>
  <c r="AS97" i="2" s="1"/>
  <c r="AT83" i="2"/>
  <c r="AT80" i="2"/>
  <c r="AT81" i="2"/>
  <c r="AT84" i="2"/>
  <c r="AT82" i="2"/>
  <c r="AT79" i="2"/>
  <c r="AT85" i="2" s="1"/>
  <c r="O103" i="2"/>
  <c r="I103" i="2"/>
  <c r="AW83" i="2"/>
  <c r="AW80" i="2"/>
  <c r="AW81" i="2"/>
  <c r="AW84" i="2"/>
  <c r="AW79" i="2"/>
  <c r="AW82" i="2"/>
  <c r="Q83" i="2"/>
  <c r="Q80" i="2"/>
  <c r="Q81" i="2"/>
  <c r="Q79" i="2"/>
  <c r="Q84" i="2"/>
  <c r="Q82" i="2"/>
  <c r="AH78" i="2"/>
  <c r="AU78" i="2" s="1"/>
  <c r="AQ79" i="2"/>
  <c r="AQ82" i="2"/>
  <c r="AQ83" i="2"/>
  <c r="AQ81" i="2"/>
  <c r="AQ84" i="2"/>
  <c r="AQ80" i="2"/>
  <c r="E60" i="2"/>
  <c r="U137" i="2"/>
  <c r="AG73" i="2"/>
  <c r="O77" i="2"/>
  <c r="AG134" i="2"/>
  <c r="AF73" i="2"/>
  <c r="M77" i="2"/>
  <c r="AF134" i="2"/>
  <c r="AD91" i="2"/>
  <c r="I95" i="2"/>
  <c r="AQ95" i="2" s="1"/>
  <c r="I92" i="2"/>
  <c r="I94" i="2"/>
  <c r="AQ94" i="2" s="1"/>
  <c r="I96" i="2"/>
  <c r="AQ96" i="2" s="1"/>
  <c r="I97" i="2"/>
  <c r="AQ97" i="2" s="1"/>
  <c r="I93" i="2"/>
  <c r="AQ93" i="2" s="1"/>
  <c r="U96" i="2"/>
  <c r="U93" i="2"/>
  <c r="AW93" i="2" s="1"/>
  <c r="U97" i="2"/>
  <c r="AW97" i="2" s="1"/>
  <c r="U94" i="2"/>
  <c r="AW94" i="2" s="1"/>
  <c r="U95" i="2"/>
  <c r="AW95" i="2" s="1"/>
  <c r="U92" i="2"/>
  <c r="AJ91" i="2"/>
  <c r="E125" i="2"/>
  <c r="AO125" i="2" s="1"/>
  <c r="E122" i="2"/>
  <c r="AO122" i="2" s="1"/>
  <c r="E126" i="2"/>
  <c r="AO126" i="2" s="1"/>
  <c r="E123" i="2"/>
  <c r="AO123" i="2" s="1"/>
  <c r="E121" i="2"/>
  <c r="AO121" i="2" s="1"/>
  <c r="E124" i="2"/>
  <c r="AO124" i="2" s="1"/>
  <c r="E127" i="2"/>
  <c r="Q61" i="2"/>
  <c r="O125" i="2"/>
  <c r="AT125" i="2" s="1"/>
  <c r="O121" i="2"/>
  <c r="AT121" i="2" s="1"/>
  <c r="AT127" i="2" s="1"/>
  <c r="O126" i="2"/>
  <c r="AT126" i="2" s="1"/>
  <c r="O123" i="2"/>
  <c r="AT123" i="2" s="1"/>
  <c r="O124" i="2"/>
  <c r="AT124" i="2" s="1"/>
  <c r="O122" i="2"/>
  <c r="AT122" i="2" s="1"/>
  <c r="O127" i="2"/>
  <c r="E73" i="2"/>
  <c r="E74" i="2"/>
  <c r="E76" i="2"/>
  <c r="B57" i="2"/>
  <c r="B58" i="2" s="1"/>
  <c r="E75" i="2"/>
  <c r="E58" i="2"/>
  <c r="X102" i="2"/>
  <c r="E111" i="2"/>
  <c r="AO111" i="2" s="1"/>
  <c r="E108" i="2"/>
  <c r="AO108" i="2" s="1"/>
  <c r="E107" i="2"/>
  <c r="AO107" i="2" s="1"/>
  <c r="E109" i="2"/>
  <c r="AO109" i="2" s="1"/>
  <c r="E112" i="2"/>
  <c r="E110" i="2"/>
  <c r="AO110" i="2" s="1"/>
  <c r="E113" i="2"/>
  <c r="AO113" i="2" s="1"/>
  <c r="E106" i="2"/>
  <c r="S135" i="2"/>
  <c r="AI135" i="2" s="1"/>
  <c r="U135" i="2"/>
  <c r="AJ135" i="2" s="1"/>
  <c r="E119" i="2"/>
  <c r="S88" i="2"/>
  <c r="S89" i="2"/>
  <c r="X58" i="2"/>
  <c r="O119" i="2"/>
  <c r="G97" i="2"/>
  <c r="AP97" i="2" s="1"/>
  <c r="G94" i="2"/>
  <c r="AP94" i="2" s="1"/>
  <c r="AC91" i="2"/>
  <c r="G95" i="2"/>
  <c r="AP95" i="2" s="1"/>
  <c r="G92" i="2"/>
  <c r="G96" i="2"/>
  <c r="AP96" i="2" s="1"/>
  <c r="G93" i="2"/>
  <c r="AP93" i="2" s="1"/>
  <c r="S144" i="2"/>
  <c r="AV112" i="2"/>
  <c r="AD134" i="2"/>
  <c r="AD73" i="2"/>
  <c r="I77" i="2"/>
  <c r="U122" i="2"/>
  <c r="AW122" i="2" s="1"/>
  <c r="U125" i="2"/>
  <c r="AW125" i="2" s="1"/>
  <c r="U121" i="2"/>
  <c r="AW121" i="2" s="1"/>
  <c r="U123" i="2"/>
  <c r="AW123" i="2" s="1"/>
  <c r="U124" i="2"/>
  <c r="AW124" i="2" s="1"/>
  <c r="U126" i="2"/>
  <c r="AW126" i="2" s="1"/>
  <c r="U127" i="2"/>
  <c r="M85" i="2"/>
  <c r="S136" i="2"/>
  <c r="AI136" i="2" s="1"/>
  <c r="AV92" i="2"/>
  <c r="S98" i="2"/>
  <c r="S77" i="2"/>
  <c r="AI134" i="2"/>
  <c r="AI73" i="2"/>
  <c r="G127" i="2"/>
  <c r="G121" i="2"/>
  <c r="AP121" i="2" s="1"/>
  <c r="G123" i="2"/>
  <c r="AP123" i="2" s="1"/>
  <c r="G125" i="2"/>
  <c r="AP125" i="2" s="1"/>
  <c r="G126" i="2"/>
  <c r="AP126" i="2" s="1"/>
  <c r="G124" i="2"/>
  <c r="AP124" i="2" s="1"/>
  <c r="G122" i="2"/>
  <c r="AP122" i="2" s="1"/>
  <c r="I121" i="2"/>
  <c r="AQ121" i="2" s="1"/>
  <c r="I124" i="2"/>
  <c r="AQ124" i="2" s="1"/>
  <c r="I127" i="2"/>
  <c r="I125" i="2"/>
  <c r="AQ125" i="2" s="1"/>
  <c r="I123" i="2"/>
  <c r="AQ123" i="2" s="1"/>
  <c r="I122" i="2"/>
  <c r="AQ122" i="2" s="1"/>
  <c r="I126" i="2"/>
  <c r="AQ126" i="2" s="1"/>
  <c r="W103" i="2"/>
  <c r="X101" i="2"/>
  <c r="X103" i="2" s="1"/>
  <c r="I119" i="2"/>
  <c r="AV83" i="2"/>
  <c r="AV80" i="2"/>
  <c r="AV84" i="2"/>
  <c r="AV81" i="2"/>
  <c r="AV82" i="2"/>
  <c r="AV79" i="2"/>
  <c r="M89" i="2"/>
  <c r="M88" i="2"/>
  <c r="M90" i="2" s="1"/>
  <c r="AE134" i="2"/>
  <c r="AE73" i="2"/>
  <c r="K77" i="2"/>
  <c r="W119" i="2"/>
  <c r="X117" i="2"/>
  <c r="G119" i="2"/>
  <c r="O85" i="2"/>
  <c r="AV127" i="2"/>
  <c r="AT92" i="2"/>
  <c r="O98" i="2"/>
  <c r="AE91" i="2"/>
  <c r="K95" i="2"/>
  <c r="AR95" i="2" s="1"/>
  <c r="K92" i="2"/>
  <c r="K96" i="2"/>
  <c r="AR96" i="2" s="1"/>
  <c r="K93" i="2"/>
  <c r="AR93" i="2" s="1"/>
  <c r="K94" i="2"/>
  <c r="AR94" i="2" s="1"/>
  <c r="K97" i="2"/>
  <c r="AR97" i="2" s="1"/>
  <c r="M121" i="2"/>
  <c r="AS121" i="2" s="1"/>
  <c r="M125" i="2"/>
  <c r="AS125" i="2" s="1"/>
  <c r="M126" i="2"/>
  <c r="AS126" i="2" s="1"/>
  <c r="M123" i="2"/>
  <c r="AS123" i="2" s="1"/>
  <c r="M127" i="2"/>
  <c r="M124" i="2"/>
  <c r="AS124" i="2" s="1"/>
  <c r="M122" i="2"/>
  <c r="AS122" i="2" s="1"/>
  <c r="M119" i="2"/>
  <c r="G73" i="2"/>
  <c r="G76" i="2"/>
  <c r="AC76" i="2" s="1"/>
  <c r="G75" i="2"/>
  <c r="AC75" i="2" s="1"/>
  <c r="G74" i="2"/>
  <c r="AC74" i="2" s="1"/>
  <c r="X57" i="2"/>
  <c r="X118" i="2"/>
  <c r="W122" i="2"/>
  <c r="W124" i="2"/>
  <c r="W123" i="2"/>
  <c r="W127" i="2"/>
  <c r="W126" i="2"/>
  <c r="W121" i="2"/>
  <c r="W125" i="2"/>
  <c r="M103" i="2"/>
  <c r="K85" i="2"/>
  <c r="O90" i="2"/>
  <c r="W85" i="2"/>
  <c r="AS82" i="2"/>
  <c r="AS79" i="2"/>
  <c r="AS83" i="2"/>
  <c r="AS80" i="2"/>
  <c r="AS84" i="2"/>
  <c r="AS81" i="2"/>
  <c r="AX85" i="2" l="1"/>
  <c r="X121" i="2"/>
  <c r="AX121" i="2"/>
  <c r="I106" i="2"/>
  <c r="I110" i="2"/>
  <c r="AQ110" i="2" s="1"/>
  <c r="I108" i="2"/>
  <c r="AQ108" i="2" s="1"/>
  <c r="I113" i="2"/>
  <c r="AQ113" i="2" s="1"/>
  <c r="I112" i="2"/>
  <c r="I107" i="2"/>
  <c r="AQ107" i="2" s="1"/>
  <c r="I109" i="2"/>
  <c r="AQ109" i="2" s="1"/>
  <c r="I111" i="2"/>
  <c r="AQ111" i="2" s="1"/>
  <c r="AU127" i="2"/>
  <c r="G144" i="2"/>
  <c r="AP112" i="2"/>
  <c r="AJ137" i="2"/>
  <c r="Q85" i="2"/>
  <c r="W109" i="2"/>
  <c r="W107" i="2"/>
  <c r="W113" i="2"/>
  <c r="W110" i="2"/>
  <c r="W111" i="2"/>
  <c r="W106" i="2"/>
  <c r="W108" i="2"/>
  <c r="W112" i="2"/>
  <c r="E84" i="2"/>
  <c r="E81" i="2"/>
  <c r="AB78" i="2"/>
  <c r="AO78" i="2" s="1"/>
  <c r="E82" i="2"/>
  <c r="E79" i="2"/>
  <c r="E80" i="2"/>
  <c r="E83" i="2"/>
  <c r="X60" i="2"/>
  <c r="O111" i="2"/>
  <c r="AT111" i="2" s="1"/>
  <c r="O106" i="2"/>
  <c r="O109" i="2"/>
  <c r="AT109" i="2" s="1"/>
  <c r="O108" i="2"/>
  <c r="O112" i="2"/>
  <c r="O113" i="2"/>
  <c r="AT113" i="2" s="1"/>
  <c r="O110" i="2"/>
  <c r="AT110" i="2" s="1"/>
  <c r="O107" i="2"/>
  <c r="AT107" i="2" s="1"/>
  <c r="AS85" i="2"/>
  <c r="E61" i="2"/>
  <c r="Q135" i="2"/>
  <c r="AH135" i="2" s="1"/>
  <c r="G136" i="2"/>
  <c r="AC136" i="2" s="1"/>
  <c r="G98" i="2"/>
  <c r="AP92" i="2"/>
  <c r="AB74" i="2"/>
  <c r="AL74" i="2" s="1"/>
  <c r="K112" i="2"/>
  <c r="K106" i="2"/>
  <c r="K109" i="2"/>
  <c r="AR109" i="2" s="1"/>
  <c r="K110" i="2"/>
  <c r="AR110" i="2" s="1"/>
  <c r="K108" i="2"/>
  <c r="AR108" i="2" s="1"/>
  <c r="K113" i="2"/>
  <c r="AR113" i="2" s="1"/>
  <c r="K107" i="2"/>
  <c r="AR107" i="2" s="1"/>
  <c r="K111" i="2"/>
  <c r="AR111" i="2" s="1"/>
  <c r="AI131" i="2"/>
  <c r="AC134" i="2"/>
  <c r="AC73" i="2"/>
  <c r="G77" i="2"/>
  <c r="G137" i="2" s="1"/>
  <c r="AI144" i="2"/>
  <c r="S145" i="2"/>
  <c r="G114" i="2"/>
  <c r="G131" i="2" s="1"/>
  <c r="AC131" i="2" s="1"/>
  <c r="AP106" i="2"/>
  <c r="AP114" i="2" s="1"/>
  <c r="X119" i="2"/>
  <c r="AW127" i="2"/>
  <c r="S90" i="2"/>
  <c r="S137" i="2" s="1"/>
  <c r="E134" i="2"/>
  <c r="X73" i="2"/>
  <c r="E77" i="2"/>
  <c r="AB73" i="2"/>
  <c r="G135" i="2"/>
  <c r="AC135" i="2" s="1"/>
  <c r="AW92" i="2"/>
  <c r="U98" i="2"/>
  <c r="U136" i="2"/>
  <c r="AJ136" i="2" s="1"/>
  <c r="AV85" i="2"/>
  <c r="AP127" i="2"/>
  <c r="I98" i="2"/>
  <c r="AQ92" i="2"/>
  <c r="G85" i="2"/>
  <c r="AB75" i="2"/>
  <c r="AL75" i="2" s="1"/>
  <c r="X122" i="2"/>
  <c r="AX122" i="2"/>
  <c r="AY122" i="2" s="1"/>
  <c r="K137" i="2"/>
  <c r="E89" i="2"/>
  <c r="E88" i="2"/>
  <c r="M137" i="2"/>
  <c r="AW85" i="2"/>
  <c r="AR85" i="2"/>
  <c r="AX126" i="2"/>
  <c r="AY126" i="2" s="1"/>
  <c r="X126" i="2"/>
  <c r="AO112" i="2"/>
  <c r="M98" i="2"/>
  <c r="AS92" i="2"/>
  <c r="AX123" i="2"/>
  <c r="AY123" i="2" s="1"/>
  <c r="X123" i="2"/>
  <c r="X124" i="2"/>
  <c r="AX124" i="2"/>
  <c r="AY124" i="2" s="1"/>
  <c r="AW96" i="2"/>
  <c r="U144" i="2"/>
  <c r="AP82" i="2"/>
  <c r="AP83" i="2"/>
  <c r="AP79" i="2"/>
  <c r="AP80" i="2"/>
  <c r="AP81" i="2"/>
  <c r="AP84" i="2"/>
  <c r="X125" i="2"/>
  <c r="AX125" i="2"/>
  <c r="Q96" i="2"/>
  <c r="Q93" i="2"/>
  <c r="Q97" i="2"/>
  <c r="AU97" i="2" s="1"/>
  <c r="Q92" i="2"/>
  <c r="Q94" i="2"/>
  <c r="AU94" i="2" s="1"/>
  <c r="Q95" i="2"/>
  <c r="AU95" i="2" s="1"/>
  <c r="AH91" i="2"/>
  <c r="AB76" i="2"/>
  <c r="AL76" i="2" s="1"/>
  <c r="AO127" i="2"/>
  <c r="AQ85" i="2"/>
  <c r="W98" i="2"/>
  <c r="AX92" i="2"/>
  <c r="W136" i="2"/>
  <c r="AK136" i="2" s="1"/>
  <c r="AY125" i="2"/>
  <c r="AI132" i="2"/>
  <c r="AV98" i="2"/>
  <c r="K136" i="2"/>
  <c r="AE136" i="2" s="1"/>
  <c r="AR92" i="2"/>
  <c r="K98" i="2"/>
  <c r="M111" i="2"/>
  <c r="AS111" i="2" s="1"/>
  <c r="M107" i="2"/>
  <c r="AS107" i="2" s="1"/>
  <c r="M112" i="2"/>
  <c r="M109" i="2"/>
  <c r="AS109" i="2" s="1"/>
  <c r="M108" i="2"/>
  <c r="AS108" i="2" s="1"/>
  <c r="M110" i="2"/>
  <c r="AS110" i="2" s="1"/>
  <c r="M106" i="2"/>
  <c r="M113" i="2"/>
  <c r="AS113" i="2" s="1"/>
  <c r="AS127" i="2"/>
  <c r="AG132" i="2"/>
  <c r="AT98" i="2"/>
  <c r="AQ127" i="2"/>
  <c r="E114" i="2"/>
  <c r="AO106" i="2"/>
  <c r="AU79" i="2"/>
  <c r="AU83" i="2"/>
  <c r="AU84" i="2"/>
  <c r="AU80" i="2"/>
  <c r="AU82" i="2"/>
  <c r="AU81" i="2"/>
  <c r="AY110" i="2" l="1"/>
  <c r="AY111" i="2"/>
  <c r="AI137" i="2"/>
  <c r="M144" i="2"/>
  <c r="AS112" i="2"/>
  <c r="AY112" i="2" s="1"/>
  <c r="AC137" i="2"/>
  <c r="K144" i="2"/>
  <c r="AR112" i="2"/>
  <c r="E85" i="2"/>
  <c r="AX109" i="2"/>
  <c r="AY109" i="2" s="1"/>
  <c r="X109" i="2"/>
  <c r="AX127" i="2"/>
  <c r="AO114" i="2"/>
  <c r="X127" i="2"/>
  <c r="AB134" i="2"/>
  <c r="X134" i="2"/>
  <c r="AO84" i="2"/>
  <c r="AY84" i="2" s="1"/>
  <c r="AO81" i="2"/>
  <c r="AY81" i="2" s="1"/>
  <c r="AO82" i="2"/>
  <c r="AY82" i="2" s="1"/>
  <c r="AY78" i="2"/>
  <c r="AO79" i="2"/>
  <c r="AO83" i="2"/>
  <c r="AY83" i="2" s="1"/>
  <c r="AO80" i="2"/>
  <c r="AY80" i="2" s="1"/>
  <c r="AK132" i="2"/>
  <c r="AX98" i="2"/>
  <c r="O114" i="2"/>
  <c r="O131" i="2" s="1"/>
  <c r="AT106" i="2"/>
  <c r="O135" i="2"/>
  <c r="AG135" i="2" s="1"/>
  <c r="AJ144" i="2"/>
  <c r="U145" i="2"/>
  <c r="E90" i="2"/>
  <c r="AX106" i="2"/>
  <c r="X106" i="2"/>
  <c r="W114" i="2"/>
  <c r="W131" i="2" s="1"/>
  <c r="W135" i="2"/>
  <c r="AK135" i="2" s="1"/>
  <c r="O144" i="2"/>
  <c r="AT112" i="2"/>
  <c r="AW98" i="2"/>
  <c r="AT108" i="2"/>
  <c r="O136" i="2"/>
  <c r="AG136" i="2" s="1"/>
  <c r="W144" i="2"/>
  <c r="AX112" i="2"/>
  <c r="X112" i="2"/>
  <c r="AY121" i="2"/>
  <c r="AY127" i="2" s="1"/>
  <c r="AU93" i="2"/>
  <c r="Q137" i="2"/>
  <c r="AF132" i="2"/>
  <c r="AS98" i="2"/>
  <c r="AL78" i="2"/>
  <c r="X61" i="2"/>
  <c r="X111" i="2"/>
  <c r="AX111" i="2"/>
  <c r="I114" i="2"/>
  <c r="I131" i="2" s="1"/>
  <c r="AQ106" i="2"/>
  <c r="AQ114" i="2" s="1"/>
  <c r="I135" i="2"/>
  <c r="AD135" i="2" s="1"/>
  <c r="I144" i="2"/>
  <c r="AQ112" i="2"/>
  <c r="Q136" i="2"/>
  <c r="AH136" i="2" s="1"/>
  <c r="AU92" i="2"/>
  <c r="Q98" i="2"/>
  <c r="M114" i="2"/>
  <c r="M131" i="2" s="1"/>
  <c r="AS106" i="2"/>
  <c r="AS114" i="2" s="1"/>
  <c r="M135" i="2"/>
  <c r="AF135" i="2" s="1"/>
  <c r="O137" i="2"/>
  <c r="AU96" i="2"/>
  <c r="Q144" i="2"/>
  <c r="M136" i="2"/>
  <c r="AF136" i="2" s="1"/>
  <c r="AQ98" i="2"/>
  <c r="AD132" i="2"/>
  <c r="W137" i="2"/>
  <c r="S146" i="2"/>
  <c r="AI146" i="2" s="1"/>
  <c r="AI145" i="2"/>
  <c r="X110" i="2"/>
  <c r="AX110" i="2"/>
  <c r="AR98" i="2"/>
  <c r="AE132" i="2"/>
  <c r="AF137" i="2"/>
  <c r="AP98" i="2"/>
  <c r="AC132" i="2"/>
  <c r="AX108" i="2"/>
  <c r="X108" i="2"/>
  <c r="AU85" i="2"/>
  <c r="I137" i="2"/>
  <c r="I136" i="2"/>
  <c r="AD136" i="2" s="1"/>
  <c r="AL73" i="2"/>
  <c r="E97" i="2"/>
  <c r="E94" i="2"/>
  <c r="AB91" i="2"/>
  <c r="AL91" i="2" s="1"/>
  <c r="E95" i="2"/>
  <c r="E92" i="2"/>
  <c r="E96" i="2"/>
  <c r="E93" i="2"/>
  <c r="B60" i="2"/>
  <c r="B61" i="2" s="1"/>
  <c r="X113" i="2"/>
  <c r="AX113" i="2"/>
  <c r="AY113" i="2" s="1"/>
  <c r="AP85" i="2"/>
  <c r="AE137" i="2"/>
  <c r="E137" i="2"/>
  <c r="K114" i="2"/>
  <c r="K131" i="2" s="1"/>
  <c r="AR106" i="2"/>
  <c r="K135" i="2"/>
  <c r="AE135" i="2" s="1"/>
  <c r="E135" i="2"/>
  <c r="X107" i="2"/>
  <c r="AX107" i="2"/>
  <c r="AY107" i="2" s="1"/>
  <c r="AC144" i="2"/>
  <c r="G145" i="2"/>
  <c r="AB137" i="2" l="1"/>
  <c r="X137" i="2"/>
  <c r="AE131" i="2"/>
  <c r="AB131" i="2"/>
  <c r="X144" i="2"/>
  <c r="AY106" i="2"/>
  <c r="AG137" i="2"/>
  <c r="AX114" i="2"/>
  <c r="AD137" i="2"/>
  <c r="Z114" i="2"/>
  <c r="AD131" i="2"/>
  <c r="AO93" i="2"/>
  <c r="AY93" i="2" s="1"/>
  <c r="AF131" i="2"/>
  <c r="AF144" i="2"/>
  <c r="M145" i="2"/>
  <c r="AO96" i="2"/>
  <c r="AY96" i="2" s="1"/>
  <c r="E144" i="2"/>
  <c r="AU98" i="2"/>
  <c r="AO95" i="2"/>
  <c r="AY95" i="2" s="1"/>
  <c r="AJ132" i="2"/>
  <c r="AL134" i="2"/>
  <c r="AE144" i="2"/>
  <c r="K145" i="2"/>
  <c r="AO97" i="2"/>
  <c r="AY97" i="2" s="1"/>
  <c r="AT114" i="2"/>
  <c r="AK144" i="2"/>
  <c r="W145" i="2"/>
  <c r="AK145" i="2" s="1"/>
  <c r="AC145" i="2"/>
  <c r="G146" i="2"/>
  <c r="AC146" i="2" s="1"/>
  <c r="AO85" i="2"/>
  <c r="AY85" i="2" s="1"/>
  <c r="AY79" i="2"/>
  <c r="AY108" i="2"/>
  <c r="E136" i="2"/>
  <c r="E98" i="2"/>
  <c r="AO92" i="2"/>
  <c r="AY92" i="2" s="1"/>
  <c r="U146" i="2"/>
  <c r="AJ145" i="2"/>
  <c r="AK137" i="2"/>
  <c r="AB135" i="2"/>
  <c r="X135" i="2"/>
  <c r="AL135" i="2" s="1"/>
  <c r="AO94" i="2"/>
  <c r="AY94" i="2" s="1"/>
  <c r="AD144" i="2"/>
  <c r="I145" i="2"/>
  <c r="AH137" i="2"/>
  <c r="AG144" i="2"/>
  <c r="O145" i="2"/>
  <c r="AR114" i="2"/>
  <c r="AH144" i="2"/>
  <c r="Q145" i="2"/>
  <c r="AK131" i="2"/>
  <c r="AG131" i="2"/>
  <c r="Y107" i="2"/>
  <c r="Z107" i="2" s="1"/>
  <c r="X114" i="2"/>
  <c r="AB144" i="2" l="1"/>
  <c r="E145" i="2"/>
  <c r="I146" i="2"/>
  <c r="AD146" i="2" s="1"/>
  <c r="AD145" i="2"/>
  <c r="AB136" i="2"/>
  <c r="X136" i="2"/>
  <c r="AL136" i="2" s="1"/>
  <c r="Q146" i="2"/>
  <c r="AH146" i="2" s="1"/>
  <c r="AH145" i="2"/>
  <c r="AO98" i="2"/>
  <c r="AY98" i="2" s="1"/>
  <c r="AL132" i="2"/>
  <c r="AL144" i="2"/>
  <c r="X145" i="2"/>
  <c r="AN135" i="2"/>
  <c r="AM135" i="2"/>
  <c r="X131" i="2"/>
  <c r="Y114" i="2"/>
  <c r="Y135" i="2"/>
  <c r="BA114" i="2"/>
  <c r="AY114" i="2"/>
  <c r="O146" i="2"/>
  <c r="AG146" i="2" s="1"/>
  <c r="AG145" i="2"/>
  <c r="Z137" i="2"/>
  <c r="AL137" i="2"/>
  <c r="M146" i="2"/>
  <c r="AF146" i="2" s="1"/>
  <c r="AF145" i="2"/>
  <c r="K146" i="2"/>
  <c r="AE146" i="2" s="1"/>
  <c r="AE145" i="2"/>
  <c r="AH132" i="2"/>
  <c r="X146" i="2" l="1"/>
  <c r="AL146" i="2" s="1"/>
  <c r="AL145" i="2"/>
  <c r="AB132" i="2"/>
  <c r="AB145" i="2"/>
  <c r="E146" i="2"/>
  <c r="AB146" i="2" s="1"/>
  <c r="AL131" i="2"/>
  <c r="AN145" i="2" l="1"/>
  <c r="AN147" i="2" s="1"/>
  <c r="AM145" i="2"/>
  <c r="AM147" i="2" s="1"/>
  <c r="AO147" i="2" l="1"/>
  <c r="N2" i="19" l="1"/>
  <c r="N2" i="18"/>
  <c r="N2" i="17"/>
  <c r="N2" i="16"/>
  <c r="N2" i="15"/>
  <c r="N2" i="14"/>
  <c r="N2" i="13"/>
  <c r="N2" i="12"/>
  <c r="N2" i="11"/>
  <c r="N2" i="10"/>
  <c r="N2" i="9"/>
  <c r="N2" i="8"/>
  <c r="N2" i="7"/>
  <c r="N2" i="6"/>
  <c r="N2" i="5"/>
  <c r="N2" i="4"/>
  <c r="N2" i="3"/>
  <c r="N2" i="2"/>
  <c r="S42" i="15" l="1"/>
  <c r="Q42" i="15"/>
  <c r="M42" i="15"/>
  <c r="G42" i="15"/>
  <c r="E42" i="15"/>
  <c r="U42" i="15"/>
  <c r="O42" i="15"/>
  <c r="K42" i="15"/>
  <c r="I42" i="15"/>
  <c r="W42" i="15"/>
  <c r="J20" i="5"/>
  <c r="I20" i="5"/>
  <c r="H20" i="5"/>
  <c r="M20" i="5"/>
  <c r="G20" i="5"/>
  <c r="F20" i="5"/>
  <c r="K20" i="5"/>
  <c r="E20" i="5"/>
  <c r="N20" i="5"/>
  <c r="O20" i="5"/>
  <c r="L20" i="5"/>
  <c r="S43" i="5"/>
  <c r="M43" i="5"/>
  <c r="E43" i="5"/>
  <c r="I43" i="5"/>
  <c r="G43" i="5"/>
  <c r="Q43" i="5"/>
  <c r="K43" i="5"/>
  <c r="O43" i="5"/>
  <c r="U43" i="5"/>
  <c r="W43" i="5"/>
  <c r="M128" i="5"/>
  <c r="Q128" i="5"/>
  <c r="X43" i="5"/>
  <c r="G128" i="5"/>
  <c r="O128" i="5"/>
  <c r="O148" i="5"/>
  <c r="U128" i="5"/>
  <c r="I128" i="5"/>
  <c r="S128" i="5"/>
  <c r="W128" i="5"/>
  <c r="G148" i="5"/>
  <c r="M148" i="5"/>
  <c r="E128" i="5"/>
  <c r="Q148" i="5"/>
  <c r="S148" i="5"/>
  <c r="W148" i="5"/>
  <c r="U148" i="5"/>
  <c r="E148" i="5"/>
  <c r="X148" i="5"/>
  <c r="M42" i="3"/>
  <c r="G42" i="3"/>
  <c r="N20" i="3"/>
  <c r="M20" i="3"/>
  <c r="L20" i="3"/>
  <c r="K20" i="3"/>
  <c r="J20" i="3"/>
  <c r="I20" i="3"/>
  <c r="G20" i="3"/>
  <c r="H20" i="3"/>
  <c r="F20" i="3"/>
  <c r="Q42" i="3"/>
  <c r="E20" i="3"/>
  <c r="O42" i="3"/>
  <c r="W42" i="3"/>
  <c r="S42" i="3"/>
  <c r="O20" i="3"/>
  <c r="K42" i="3"/>
  <c r="I42" i="3"/>
  <c r="E42" i="3"/>
  <c r="U42" i="3"/>
  <c r="K130" i="3"/>
  <c r="I130" i="3"/>
  <c r="X42" i="3"/>
  <c r="Q150" i="3"/>
  <c r="Q130" i="3"/>
  <c r="I150" i="3"/>
  <c r="W130" i="3"/>
  <c r="M130" i="3"/>
  <c r="E130" i="3"/>
  <c r="S130" i="3"/>
  <c r="U130" i="3"/>
  <c r="G130" i="3"/>
  <c r="O130" i="3"/>
  <c r="W150" i="3"/>
  <c r="U150" i="3"/>
  <c r="O150" i="3"/>
  <c r="G150" i="3"/>
  <c r="S150" i="3"/>
  <c r="M150" i="3"/>
  <c r="E150" i="3"/>
  <c r="K150" i="3"/>
  <c r="X130" i="3"/>
  <c r="X150" i="3"/>
  <c r="O20" i="2"/>
  <c r="N20" i="2"/>
  <c r="M20" i="2"/>
  <c r="L20" i="2"/>
  <c r="K20" i="2"/>
  <c r="J20" i="2"/>
  <c r="I20" i="2"/>
  <c r="F20" i="2"/>
  <c r="H20" i="2"/>
  <c r="G20" i="2"/>
  <c r="E20" i="2"/>
  <c r="G42" i="2"/>
  <c r="S42" i="2"/>
  <c r="E42" i="2"/>
  <c r="W42" i="2"/>
  <c r="K42" i="2"/>
  <c r="Q42" i="2"/>
  <c r="M42" i="2"/>
  <c r="U42" i="2"/>
  <c r="O42" i="2"/>
  <c r="I42" i="2"/>
  <c r="K130" i="2"/>
  <c r="S130" i="2"/>
  <c r="X42" i="2"/>
  <c r="S150" i="2"/>
  <c r="U150" i="2"/>
  <c r="I130" i="2"/>
  <c r="W130" i="2"/>
  <c r="G130" i="2"/>
  <c r="W150" i="2"/>
  <c r="U130" i="2"/>
  <c r="G150" i="2"/>
  <c r="O130" i="2"/>
  <c r="Q130" i="2"/>
  <c r="M130" i="2"/>
  <c r="Q150" i="2"/>
  <c r="M150" i="2"/>
  <c r="O150" i="2"/>
  <c r="K150" i="2"/>
  <c r="I150" i="2"/>
  <c r="X130" i="2"/>
  <c r="E150" i="2"/>
  <c r="X150" i="2"/>
  <c r="E20" i="4"/>
  <c r="O20" i="4"/>
  <c r="M20" i="4"/>
  <c r="L20" i="4"/>
  <c r="H20" i="4"/>
  <c r="K20" i="4"/>
  <c r="J20" i="4"/>
  <c r="N20" i="4"/>
  <c r="I20" i="4"/>
  <c r="G42" i="4"/>
  <c r="G20" i="4"/>
  <c r="F20" i="4"/>
  <c r="Q42" i="4"/>
  <c r="M42" i="4"/>
  <c r="S42" i="4"/>
  <c r="O42" i="4"/>
  <c r="I42" i="4"/>
  <c r="K42" i="4"/>
  <c r="W42" i="4"/>
  <c r="U42" i="4"/>
  <c r="E42" i="4"/>
  <c r="E130" i="4"/>
  <c r="Q130" i="4"/>
  <c r="X42" i="4"/>
  <c r="K130" i="4"/>
  <c r="I130" i="4"/>
  <c r="G130" i="4"/>
  <c r="U150" i="4"/>
  <c r="M130" i="4"/>
  <c r="W130" i="4"/>
  <c r="Q150" i="4"/>
  <c r="M150" i="4"/>
  <c r="S150" i="4"/>
  <c r="O130" i="4"/>
  <c r="S130" i="4"/>
  <c r="E150" i="4"/>
  <c r="K150" i="4"/>
  <c r="U130" i="4"/>
  <c r="W150" i="4"/>
  <c r="O150" i="4"/>
  <c r="I150" i="4"/>
  <c r="G150" i="4"/>
  <c r="X130" i="4"/>
  <c r="X150" i="4"/>
  <c r="W42" i="7"/>
  <c r="J20" i="7"/>
  <c r="E20" i="7"/>
  <c r="M20" i="7"/>
  <c r="O42" i="7"/>
  <c r="I20" i="7"/>
  <c r="H20" i="7"/>
  <c r="G20" i="7"/>
  <c r="O20" i="7"/>
  <c r="F20" i="7"/>
  <c r="N20" i="7"/>
  <c r="L20" i="7"/>
  <c r="K20" i="7"/>
  <c r="E42" i="7"/>
  <c r="S42" i="7"/>
  <c r="I42" i="7"/>
  <c r="M42" i="7"/>
  <c r="K42" i="7"/>
  <c r="Q42" i="7"/>
  <c r="U42" i="7"/>
  <c r="G42" i="7"/>
  <c r="E130" i="7"/>
  <c r="S130" i="7"/>
  <c r="X42" i="7"/>
  <c r="O130" i="7"/>
  <c r="Q150" i="7"/>
  <c r="U150" i="7"/>
  <c r="W130" i="7"/>
  <c r="Q130" i="7"/>
  <c r="K130" i="7"/>
  <c r="O150" i="7"/>
  <c r="I150" i="7"/>
  <c r="M150" i="7"/>
  <c r="G130" i="7"/>
  <c r="M130" i="7"/>
  <c r="U130" i="7"/>
  <c r="I130" i="7"/>
  <c r="S150" i="7"/>
  <c r="G150" i="7"/>
  <c r="K150" i="7"/>
  <c r="E150" i="7"/>
  <c r="X130" i="7"/>
  <c r="W150" i="7"/>
  <c r="I42" i="8"/>
  <c r="K20" i="8"/>
  <c r="L20" i="8"/>
  <c r="J20" i="8"/>
  <c r="I20" i="8"/>
  <c r="H20" i="8"/>
  <c r="G20" i="8"/>
  <c r="F20" i="8"/>
  <c r="E20" i="8"/>
  <c r="N20" i="8"/>
  <c r="M20" i="8"/>
  <c r="O20" i="8"/>
  <c r="W42" i="8"/>
  <c r="Q42" i="8"/>
  <c r="E42" i="8"/>
  <c r="O42" i="8"/>
  <c r="U42" i="8"/>
  <c r="M42" i="8"/>
  <c r="S42" i="8"/>
  <c r="G42" i="8"/>
  <c r="K42" i="8"/>
  <c r="Q130" i="8"/>
  <c r="S130" i="8"/>
  <c r="X42" i="8"/>
  <c r="U130" i="8"/>
  <c r="W130" i="8"/>
  <c r="O130" i="8"/>
  <c r="G130" i="8"/>
  <c r="O150" i="8"/>
  <c r="K130" i="8"/>
  <c r="I130" i="8"/>
  <c r="M130" i="8"/>
  <c r="E130" i="8"/>
  <c r="W150" i="8"/>
  <c r="S150" i="8"/>
  <c r="E150" i="8"/>
  <c r="I150" i="8"/>
  <c r="M150" i="8"/>
  <c r="U150" i="8"/>
  <c r="K150" i="8"/>
  <c r="Q150" i="8"/>
  <c r="G150" i="8"/>
  <c r="X130" i="8"/>
  <c r="H20" i="19"/>
  <c r="L20" i="19"/>
  <c r="K20" i="19"/>
  <c r="G20" i="19"/>
  <c r="F20" i="19"/>
  <c r="O20" i="19"/>
  <c r="N20" i="19"/>
  <c r="E20" i="19"/>
  <c r="J20" i="19"/>
  <c r="M42" i="19"/>
  <c r="M20" i="19"/>
  <c r="I20" i="19"/>
  <c r="Q42" i="19"/>
  <c r="E42" i="19"/>
  <c r="U42" i="19"/>
  <c r="S42" i="19"/>
  <c r="I42" i="19"/>
  <c r="O42" i="19"/>
  <c r="W42" i="19"/>
  <c r="K42" i="19"/>
  <c r="G42" i="19"/>
  <c r="Q130" i="19"/>
  <c r="W130" i="19"/>
  <c r="M130" i="19"/>
  <c r="U130" i="19"/>
  <c r="X42" i="19"/>
  <c r="G130" i="19"/>
  <c r="E130" i="19"/>
  <c r="S130" i="19"/>
  <c r="K130" i="19"/>
  <c r="O130" i="19"/>
  <c r="I130" i="19"/>
  <c r="W150" i="19"/>
  <c r="U150" i="19"/>
  <c r="I150" i="19"/>
  <c r="X130" i="19"/>
  <c r="E150" i="19"/>
  <c r="G150" i="19"/>
  <c r="K150" i="19"/>
  <c r="S150" i="19"/>
  <c r="Q150" i="19"/>
  <c r="M150" i="19"/>
  <c r="O150" i="19"/>
  <c r="J20" i="18"/>
  <c r="I20" i="18"/>
  <c r="H20" i="18"/>
  <c r="G20" i="18"/>
  <c r="F20" i="18"/>
  <c r="E20" i="18"/>
  <c r="K20" i="18"/>
  <c r="N20" i="18"/>
  <c r="M20" i="18"/>
  <c r="L20" i="18"/>
  <c r="U42" i="18"/>
  <c r="O20" i="18"/>
  <c r="G42" i="18"/>
  <c r="K42" i="18"/>
  <c r="Q42" i="18"/>
  <c r="O42" i="18"/>
  <c r="S42" i="18"/>
  <c r="E42" i="18"/>
  <c r="I42" i="18"/>
  <c r="M42" i="18"/>
  <c r="W42" i="18"/>
  <c r="W130" i="18"/>
  <c r="U130" i="18"/>
  <c r="X42" i="18"/>
  <c r="O130" i="18"/>
  <c r="G130" i="18"/>
  <c r="K130" i="18"/>
  <c r="Q130" i="18"/>
  <c r="K150" i="18"/>
  <c r="M130" i="18"/>
  <c r="E130" i="18"/>
  <c r="I130" i="18"/>
  <c r="S130" i="18"/>
  <c r="E150" i="18"/>
  <c r="I150" i="18"/>
  <c r="O150" i="18"/>
  <c r="W150" i="18"/>
  <c r="S150" i="18"/>
  <c r="X130" i="18"/>
  <c r="Q150" i="18"/>
  <c r="M150" i="18"/>
  <c r="U150" i="18"/>
  <c r="G150" i="18"/>
  <c r="I42" i="17"/>
  <c r="L20" i="17"/>
  <c r="G20" i="17"/>
  <c r="K20" i="17"/>
  <c r="J20" i="17"/>
  <c r="I20" i="17"/>
  <c r="H20" i="17"/>
  <c r="F20" i="17"/>
  <c r="E20" i="17"/>
  <c r="O20" i="17"/>
  <c r="N20" i="17"/>
  <c r="M20" i="17"/>
  <c r="U42" i="17"/>
  <c r="W42" i="17"/>
  <c r="E42" i="17"/>
  <c r="M42" i="17"/>
  <c r="O42" i="17"/>
  <c r="G42" i="17"/>
  <c r="K42" i="17"/>
  <c r="S42" i="17"/>
  <c r="Q42" i="17"/>
  <c r="I130" i="17"/>
  <c r="X42" i="17"/>
  <c r="Q130" i="17"/>
  <c r="K150" i="17"/>
  <c r="K130" i="17"/>
  <c r="S150" i="17"/>
  <c r="G130" i="17"/>
  <c r="W130" i="17"/>
  <c r="M130" i="17"/>
  <c r="E130" i="17"/>
  <c r="I150" i="17"/>
  <c r="S130" i="17"/>
  <c r="U130" i="17"/>
  <c r="Q150" i="17"/>
  <c r="G150" i="17"/>
  <c r="O130" i="17"/>
  <c r="O150" i="17"/>
  <c r="M150" i="17"/>
  <c r="W150" i="17"/>
  <c r="E150" i="17"/>
  <c r="U150" i="17"/>
  <c r="X130" i="17"/>
  <c r="H20" i="16"/>
  <c r="G20" i="16"/>
  <c r="F20" i="16"/>
  <c r="E20" i="16"/>
  <c r="L20" i="16"/>
  <c r="O20" i="16"/>
  <c r="I20" i="16"/>
  <c r="N20" i="16"/>
  <c r="K20" i="16"/>
  <c r="M20" i="16"/>
  <c r="J20" i="16"/>
  <c r="K42" i="16"/>
  <c r="S42" i="16"/>
  <c r="I42" i="16"/>
  <c r="U42" i="16"/>
  <c r="M42" i="16"/>
  <c r="Q42" i="16"/>
  <c r="G42" i="16"/>
  <c r="E42" i="16"/>
  <c r="W42" i="16"/>
  <c r="O42" i="16"/>
  <c r="X42" i="16"/>
  <c r="W130" i="16"/>
  <c r="E130" i="16"/>
  <c r="S130" i="16"/>
  <c r="O150" i="16"/>
  <c r="U130" i="16"/>
  <c r="M130" i="16"/>
  <c r="Q130" i="16"/>
  <c r="Q150" i="16"/>
  <c r="I130" i="16"/>
  <c r="E150" i="16"/>
  <c r="O130" i="16"/>
  <c r="K130" i="16"/>
  <c r="G130" i="16"/>
  <c r="U150" i="16"/>
  <c r="M150" i="16"/>
  <c r="W150" i="16"/>
  <c r="I150" i="16"/>
  <c r="G150" i="16"/>
  <c r="S150" i="16"/>
  <c r="K150" i="16"/>
  <c r="X130" i="16"/>
  <c r="O20" i="15"/>
  <c r="N20" i="15"/>
  <c r="M20" i="15"/>
  <c r="L20" i="15"/>
  <c r="K20" i="15"/>
  <c r="E20" i="15"/>
  <c r="J20" i="15"/>
  <c r="I20" i="15"/>
  <c r="H20" i="15"/>
  <c r="G20" i="15"/>
  <c r="F20" i="15"/>
  <c r="E130" i="15"/>
  <c r="G130" i="15"/>
  <c r="K130" i="15"/>
  <c r="S130" i="15"/>
  <c r="Q130" i="15"/>
  <c r="O130" i="15"/>
  <c r="I150" i="15"/>
  <c r="U130" i="15"/>
  <c r="M150" i="15"/>
  <c r="W130" i="15"/>
  <c r="G150" i="15"/>
  <c r="I130" i="15"/>
  <c r="M130" i="15"/>
  <c r="O150" i="15"/>
  <c r="K150" i="15"/>
  <c r="S150" i="15"/>
  <c r="U150" i="15"/>
  <c r="Q150" i="15"/>
  <c r="E150" i="15"/>
  <c r="W150" i="15"/>
  <c r="X130" i="15"/>
  <c r="H20" i="14"/>
  <c r="G20" i="14"/>
  <c r="F20" i="14"/>
  <c r="K20" i="14"/>
  <c r="E20" i="14"/>
  <c r="O20" i="14"/>
  <c r="N20" i="14"/>
  <c r="L20" i="14"/>
  <c r="M20" i="14"/>
  <c r="J20" i="14"/>
  <c r="I20" i="14"/>
  <c r="I42" i="14"/>
  <c r="S42" i="14"/>
  <c r="U42" i="14"/>
  <c r="M42" i="14"/>
  <c r="O42" i="14"/>
  <c r="W42" i="14"/>
  <c r="K42" i="14"/>
  <c r="Q42" i="14"/>
  <c r="E42" i="14"/>
  <c r="G42" i="14"/>
  <c r="O130" i="14"/>
  <c r="G130" i="14"/>
  <c r="X42" i="14"/>
  <c r="I130" i="14"/>
  <c r="K130" i="14"/>
  <c r="K150" i="14"/>
  <c r="G150" i="14"/>
  <c r="W130" i="14"/>
  <c r="Q130" i="14"/>
  <c r="S130" i="14"/>
  <c r="M130" i="14"/>
  <c r="E150" i="14"/>
  <c r="U130" i="14"/>
  <c r="E130" i="14"/>
  <c r="Q150" i="14"/>
  <c r="S150" i="14"/>
  <c r="O150" i="14"/>
  <c r="M150" i="14"/>
  <c r="W150" i="14"/>
  <c r="U150" i="14"/>
  <c r="I150" i="14"/>
  <c r="X130" i="14"/>
  <c r="L20" i="13"/>
  <c r="K20" i="13"/>
  <c r="J20" i="13"/>
  <c r="I20" i="13"/>
  <c r="H20" i="13"/>
  <c r="G20" i="13"/>
  <c r="F20" i="13"/>
  <c r="E20" i="13"/>
  <c r="N20" i="13"/>
  <c r="M20" i="13"/>
  <c r="O20" i="13"/>
  <c r="S42" i="13"/>
  <c r="G42" i="13"/>
  <c r="O42" i="13"/>
  <c r="Q42" i="13"/>
  <c r="W42" i="13"/>
  <c r="K42" i="13"/>
  <c r="I42" i="13"/>
  <c r="M42" i="13"/>
  <c r="U42" i="13"/>
  <c r="E42" i="13"/>
  <c r="G130" i="13"/>
  <c r="X42" i="13"/>
  <c r="S130" i="13"/>
  <c r="K130" i="13"/>
  <c r="Q130" i="13"/>
  <c r="Q150" i="13"/>
  <c r="K150" i="13"/>
  <c r="I130" i="13"/>
  <c r="G150" i="13"/>
  <c r="W150" i="13"/>
  <c r="U130" i="13"/>
  <c r="S150" i="13"/>
  <c r="W130" i="13"/>
  <c r="U150" i="13"/>
  <c r="O130" i="13"/>
  <c r="M130" i="13"/>
  <c r="E130" i="13"/>
  <c r="M150" i="13"/>
  <c r="E150" i="13"/>
  <c r="O150" i="13"/>
  <c r="I150" i="13"/>
  <c r="X130" i="13"/>
  <c r="O20" i="12"/>
  <c r="N20" i="12"/>
  <c r="M20" i="12"/>
  <c r="L20" i="12"/>
  <c r="K20" i="12"/>
  <c r="J20" i="12"/>
  <c r="H20" i="12"/>
  <c r="F20" i="12"/>
  <c r="I20" i="12"/>
  <c r="G20" i="12"/>
  <c r="E20" i="12"/>
  <c r="M42" i="12"/>
  <c r="E42" i="12"/>
  <c r="W42" i="12"/>
  <c r="Q42" i="12"/>
  <c r="O42" i="12"/>
  <c r="U42" i="12"/>
  <c r="I42" i="12"/>
  <c r="G42" i="12"/>
  <c r="S42" i="12"/>
  <c r="K42" i="12"/>
  <c r="Q130" i="12"/>
  <c r="W130" i="12"/>
  <c r="X42" i="12"/>
  <c r="K130" i="12"/>
  <c r="S130" i="12"/>
  <c r="U150" i="12"/>
  <c r="M130" i="12"/>
  <c r="G130" i="12"/>
  <c r="U130" i="12"/>
  <c r="O130" i="12"/>
  <c r="I150" i="12"/>
  <c r="E130" i="12"/>
  <c r="I130" i="12"/>
  <c r="W150" i="12"/>
  <c r="G150" i="12"/>
  <c r="S150" i="12"/>
  <c r="O150" i="12"/>
  <c r="E150" i="12"/>
  <c r="K150" i="12"/>
  <c r="M150" i="12"/>
  <c r="X130" i="12"/>
  <c r="Q150" i="12"/>
  <c r="O20" i="11"/>
  <c r="N20" i="11"/>
  <c r="M20" i="11"/>
  <c r="K20" i="11"/>
  <c r="S42" i="11"/>
  <c r="L20" i="11"/>
  <c r="J20" i="11"/>
  <c r="I20" i="11"/>
  <c r="H20" i="11"/>
  <c r="G20" i="11"/>
  <c r="E20" i="11"/>
  <c r="F20" i="11"/>
  <c r="M42" i="11"/>
  <c r="G42" i="11"/>
  <c r="Q42" i="11"/>
  <c r="E42" i="11"/>
  <c r="U42" i="11"/>
  <c r="I42" i="11"/>
  <c r="O42" i="11"/>
  <c r="W42" i="11"/>
  <c r="K42" i="11"/>
  <c r="U130" i="11"/>
  <c r="X42" i="11"/>
  <c r="W130" i="11"/>
  <c r="S130" i="11"/>
  <c r="M130" i="11"/>
  <c r="E150" i="11"/>
  <c r="G130" i="11"/>
  <c r="O130" i="11"/>
  <c r="K130" i="11"/>
  <c r="G150" i="11"/>
  <c r="I130" i="11"/>
  <c r="E130" i="11"/>
  <c r="I150" i="11"/>
  <c r="M150" i="11"/>
  <c r="Q130" i="11"/>
  <c r="U150" i="11"/>
  <c r="W150" i="11"/>
  <c r="O150" i="11"/>
  <c r="S150" i="11"/>
  <c r="Q150" i="11"/>
  <c r="K150" i="11"/>
  <c r="X130" i="11"/>
  <c r="X150" i="11"/>
  <c r="AL150" i="11" s="1"/>
  <c r="N20" i="10"/>
  <c r="O20" i="10"/>
  <c r="M20" i="10"/>
  <c r="L20" i="10"/>
  <c r="H20" i="10"/>
  <c r="K20" i="10"/>
  <c r="J20" i="10"/>
  <c r="I20" i="10"/>
  <c r="G20" i="10"/>
  <c r="F20" i="10"/>
  <c r="E20" i="10"/>
  <c r="Q42" i="10"/>
  <c r="K42" i="10"/>
  <c r="W42" i="10"/>
  <c r="M42" i="10"/>
  <c r="S42" i="10"/>
  <c r="I42" i="10"/>
  <c r="E42" i="10"/>
  <c r="G42" i="10"/>
  <c r="O42" i="10"/>
  <c r="U42" i="10"/>
  <c r="Q130" i="10"/>
  <c r="X42" i="10"/>
  <c r="W130" i="10"/>
  <c r="U130" i="10"/>
  <c r="S130" i="10"/>
  <c r="M130" i="10"/>
  <c r="K130" i="10"/>
  <c r="G130" i="10"/>
  <c r="I130" i="10"/>
  <c r="G150" i="10"/>
  <c r="O130" i="10"/>
  <c r="Q150" i="10"/>
  <c r="E130" i="10"/>
  <c r="K150" i="10"/>
  <c r="E150" i="10"/>
  <c r="U150" i="10"/>
  <c r="I150" i="10"/>
  <c r="W150" i="10"/>
  <c r="S150" i="10"/>
  <c r="M150" i="10"/>
  <c r="O150" i="10"/>
  <c r="X130" i="10"/>
  <c r="I20" i="9"/>
  <c r="H20" i="9"/>
  <c r="G20" i="9"/>
  <c r="F20" i="9"/>
  <c r="E20" i="9"/>
  <c r="M20" i="9"/>
  <c r="O20" i="9"/>
  <c r="N20" i="9"/>
  <c r="L20" i="9"/>
  <c r="K20" i="9"/>
  <c r="J20" i="9"/>
  <c r="O42" i="9"/>
  <c r="M42" i="9"/>
  <c r="S42" i="9"/>
  <c r="W42" i="9"/>
  <c r="I42" i="9"/>
  <c r="G42" i="9"/>
  <c r="K42" i="9"/>
  <c r="Q42" i="9"/>
  <c r="E42" i="9"/>
  <c r="U42" i="9"/>
  <c r="E130" i="9"/>
  <c r="X42" i="9"/>
  <c r="O150" i="9"/>
  <c r="I130" i="9"/>
  <c r="G130" i="9"/>
  <c r="O130" i="9"/>
  <c r="S130" i="9"/>
  <c r="G150" i="9"/>
  <c r="U150" i="9"/>
  <c r="W130" i="9"/>
  <c r="E150" i="9"/>
  <c r="M130" i="9"/>
  <c r="K130" i="9"/>
  <c r="Q130" i="9"/>
  <c r="K150" i="9"/>
  <c r="U130" i="9"/>
  <c r="M150" i="9"/>
  <c r="I150" i="9"/>
  <c r="W150" i="9"/>
  <c r="Q150" i="9"/>
  <c r="S150" i="9"/>
  <c r="X130" i="9"/>
  <c r="N20" i="6"/>
  <c r="O20" i="6"/>
  <c r="M20" i="6"/>
  <c r="L20" i="6"/>
  <c r="K20" i="6"/>
  <c r="J20" i="6"/>
  <c r="I20" i="6"/>
  <c r="H20" i="6"/>
  <c r="G20" i="6"/>
  <c r="F20" i="6"/>
  <c r="E20" i="6"/>
  <c r="E42" i="6"/>
  <c r="U42" i="6"/>
  <c r="G42" i="6"/>
  <c r="K42" i="6"/>
  <c r="S42" i="6"/>
  <c r="O42" i="6"/>
  <c r="Q42" i="6"/>
  <c r="W42" i="6"/>
  <c r="I42" i="6"/>
  <c r="M42" i="6"/>
  <c r="Q130" i="6"/>
  <c r="M130" i="6"/>
  <c r="X42" i="6"/>
  <c r="I130" i="6"/>
  <c r="G130" i="6"/>
  <c r="O130" i="6"/>
  <c r="K130" i="6"/>
  <c r="W150" i="6"/>
  <c r="S150" i="6"/>
  <c r="U130" i="6"/>
  <c r="Q150" i="6"/>
  <c r="W130" i="6"/>
  <c r="S130" i="6"/>
  <c r="I150" i="6"/>
  <c r="E130" i="6"/>
  <c r="U150" i="6"/>
  <c r="K150" i="6"/>
  <c r="E150" i="6"/>
  <c r="G150" i="6"/>
  <c r="O150" i="6"/>
  <c r="M150" i="6"/>
  <c r="X130" i="6"/>
  <c r="X42" i="15" l="1"/>
  <c r="AK42" i="15"/>
  <c r="W36" i="15"/>
  <c r="W54" i="15"/>
  <c r="I36" i="15"/>
  <c r="I54" i="15"/>
  <c r="AD42" i="15"/>
  <c r="K36" i="15"/>
  <c r="AE42" i="15"/>
  <c r="K54" i="15"/>
  <c r="AG42" i="15"/>
  <c r="O36" i="15"/>
  <c r="O54" i="15"/>
  <c r="U36" i="15"/>
  <c r="U54" i="15"/>
  <c r="AJ42" i="15"/>
  <c r="E36" i="15"/>
  <c r="AB42" i="15"/>
  <c r="B41" i="15"/>
  <c r="E54" i="15"/>
  <c r="AC42" i="15"/>
  <c r="G36" i="15"/>
  <c r="G54" i="15"/>
  <c r="AF42" i="15"/>
  <c r="M54" i="15"/>
  <c r="M36" i="15"/>
  <c r="AH42" i="15"/>
  <c r="Q36" i="15"/>
  <c r="Q54" i="15"/>
  <c r="S36" i="15"/>
  <c r="AI42" i="15"/>
  <c r="S54" i="15"/>
  <c r="P20" i="2"/>
  <c r="X128" i="5"/>
  <c r="AB150" i="8"/>
  <c r="X150" i="8"/>
  <c r="AI130" i="2"/>
  <c r="S133" i="2"/>
  <c r="AI133" i="2" s="1"/>
  <c r="AI150" i="8"/>
  <c r="AI130" i="8"/>
  <c r="S133" i="8"/>
  <c r="AI133" i="8" s="1"/>
  <c r="AL130" i="7"/>
  <c r="X133" i="7"/>
  <c r="AL133" i="7" s="1"/>
  <c r="AE130" i="7"/>
  <c r="K133" i="7"/>
  <c r="AE133" i="7" s="1"/>
  <c r="K36" i="7"/>
  <c r="AE42" i="7"/>
  <c r="K54" i="7"/>
  <c r="AJ130" i="4"/>
  <c r="U133" i="4"/>
  <c r="AJ133" i="4" s="1"/>
  <c r="AD130" i="4"/>
  <c r="I133" i="4"/>
  <c r="AD133" i="4" s="1"/>
  <c r="AF42" i="4"/>
  <c r="M36" i="4"/>
  <c r="M54" i="4"/>
  <c r="AG130" i="2"/>
  <c r="O133" i="2"/>
  <c r="AG133" i="2" s="1"/>
  <c r="AE130" i="2"/>
  <c r="K133" i="2"/>
  <c r="AE133" i="2" s="1"/>
  <c r="AE150" i="3"/>
  <c r="AB130" i="3"/>
  <c r="E133" i="3"/>
  <c r="AB133" i="3" s="1"/>
  <c r="AE42" i="3"/>
  <c r="K36" i="3"/>
  <c r="K54" i="3"/>
  <c r="AH148" i="5"/>
  <c r="AH128" i="5"/>
  <c r="Q131" i="5"/>
  <c r="AH131" i="5" s="1"/>
  <c r="S45" i="5"/>
  <c r="S37" i="5"/>
  <c r="AI43" i="5"/>
  <c r="S66" i="5"/>
  <c r="AH130" i="8"/>
  <c r="Q133" i="8"/>
  <c r="AH133" i="8" s="1"/>
  <c r="X150" i="7"/>
  <c r="AB150" i="7"/>
  <c r="AH130" i="7"/>
  <c r="Q133" i="7"/>
  <c r="AH133" i="7" s="1"/>
  <c r="AF42" i="7"/>
  <c r="M54" i="7"/>
  <c r="M36" i="7"/>
  <c r="AG42" i="7"/>
  <c r="O36" i="7"/>
  <c r="O54" i="7"/>
  <c r="AE150" i="4"/>
  <c r="AE130" i="4"/>
  <c r="K133" i="4"/>
  <c r="AE133" i="4" s="1"/>
  <c r="AH42" i="4"/>
  <c r="Q36" i="4"/>
  <c r="Q54" i="4"/>
  <c r="AC150" i="2"/>
  <c r="I54" i="2"/>
  <c r="AD42" i="2"/>
  <c r="I36" i="2"/>
  <c r="AB150" i="3"/>
  <c r="AF130" i="3"/>
  <c r="M133" i="3"/>
  <c r="AF133" i="3" s="1"/>
  <c r="AB128" i="5"/>
  <c r="E131" i="5"/>
  <c r="AB131" i="5" s="1"/>
  <c r="AF128" i="5"/>
  <c r="M131" i="5"/>
  <c r="AF131" i="5" s="1"/>
  <c r="AH130" i="2"/>
  <c r="Q133" i="2"/>
  <c r="AH133" i="2" s="1"/>
  <c r="AB130" i="8"/>
  <c r="E133" i="8"/>
  <c r="AB133" i="8" s="1"/>
  <c r="K36" i="8"/>
  <c r="K54" i="8"/>
  <c r="AE42" i="8"/>
  <c r="AE150" i="7"/>
  <c r="AK130" i="7"/>
  <c r="W133" i="7"/>
  <c r="AK133" i="7" s="1"/>
  <c r="AD42" i="7"/>
  <c r="I36" i="7"/>
  <c r="I54" i="7"/>
  <c r="AB150" i="4"/>
  <c r="Y46" i="4"/>
  <c r="Y64" i="4"/>
  <c r="AL150" i="2"/>
  <c r="AJ130" i="2"/>
  <c r="U133" i="2"/>
  <c r="AJ133" i="2" s="1"/>
  <c r="O36" i="2"/>
  <c r="O54" i="2"/>
  <c r="AG42" i="2"/>
  <c r="AF150" i="3"/>
  <c r="AK130" i="3"/>
  <c r="W133" i="3"/>
  <c r="AK133" i="3" s="1"/>
  <c r="S54" i="3"/>
  <c r="AI42" i="3"/>
  <c r="S36" i="3"/>
  <c r="AF148" i="5"/>
  <c r="W37" i="5"/>
  <c r="W55" i="5"/>
  <c r="W147" i="5" s="1"/>
  <c r="W149" i="5" s="1"/>
  <c r="W150" i="5" s="1"/>
  <c r="AK43" i="5"/>
  <c r="W66" i="5"/>
  <c r="AI148" i="5"/>
  <c r="P20" i="12"/>
  <c r="AF130" i="8"/>
  <c r="M133" i="8"/>
  <c r="AF133" i="8" s="1"/>
  <c r="G54" i="8"/>
  <c r="AC42" i="8"/>
  <c r="G36" i="8"/>
  <c r="AC150" i="7"/>
  <c r="AJ150" i="7"/>
  <c r="AI42" i="7"/>
  <c r="S36" i="7"/>
  <c r="S54" i="7"/>
  <c r="P20" i="7"/>
  <c r="AI130" i="4"/>
  <c r="S133" i="4"/>
  <c r="AI133" i="4" s="1"/>
  <c r="AH130" i="4"/>
  <c r="Q133" i="4"/>
  <c r="AH133" i="4" s="1"/>
  <c r="P20" i="4"/>
  <c r="AB150" i="2"/>
  <c r="AJ42" i="2"/>
  <c r="U36" i="2"/>
  <c r="U54" i="2"/>
  <c r="AI150" i="3"/>
  <c r="AD150" i="3"/>
  <c r="AK42" i="3"/>
  <c r="W36" i="3"/>
  <c r="W54" i="3"/>
  <c r="AC148" i="5"/>
  <c r="U37" i="5"/>
  <c r="U45" i="5"/>
  <c r="AJ43" i="5"/>
  <c r="U66" i="5"/>
  <c r="P20" i="5"/>
  <c r="AL130" i="3"/>
  <c r="X133" i="3"/>
  <c r="AL133" i="3" s="1"/>
  <c r="AL130" i="8"/>
  <c r="X133" i="8"/>
  <c r="AL133" i="8" s="1"/>
  <c r="AD130" i="8"/>
  <c r="I133" i="8"/>
  <c r="AD133" i="8" s="1"/>
  <c r="AI42" i="8"/>
  <c r="S36" i="8"/>
  <c r="S54" i="8"/>
  <c r="AI150" i="7"/>
  <c r="AH150" i="7"/>
  <c r="AB42" i="7"/>
  <c r="B41" i="7"/>
  <c r="E54" i="7"/>
  <c r="E36" i="7"/>
  <c r="AG130" i="4"/>
  <c r="O133" i="4"/>
  <c r="AG133" i="4" s="1"/>
  <c r="AB130" i="4"/>
  <c r="E133" i="4"/>
  <c r="AB133" i="4" s="1"/>
  <c r="AC42" i="4"/>
  <c r="G54" i="4"/>
  <c r="G36" i="4"/>
  <c r="AL130" i="2"/>
  <c r="X133" i="2"/>
  <c r="AL133" i="2" s="1"/>
  <c r="AB130" i="2"/>
  <c r="E133" i="2"/>
  <c r="AB133" i="2" s="1"/>
  <c r="AF42" i="2"/>
  <c r="M36" i="2"/>
  <c r="M54" i="2"/>
  <c r="AC150" i="3"/>
  <c r="AH130" i="3"/>
  <c r="Q133" i="3"/>
  <c r="AH133" i="3" s="1"/>
  <c r="O36" i="3"/>
  <c r="AG42" i="3"/>
  <c r="O54" i="3"/>
  <c r="AC42" i="3"/>
  <c r="G36" i="3"/>
  <c r="G54" i="3"/>
  <c r="AK128" i="5"/>
  <c r="W131" i="5"/>
  <c r="AK131" i="5" s="1"/>
  <c r="AG43" i="5"/>
  <c r="O37" i="5"/>
  <c r="O66" i="5"/>
  <c r="O45" i="5"/>
  <c r="X65" i="8"/>
  <c r="Y46" i="8"/>
  <c r="Y64" i="8"/>
  <c r="AC130" i="4"/>
  <c r="G133" i="4"/>
  <c r="AC133" i="4" s="1"/>
  <c r="X45" i="5"/>
  <c r="Y47" i="5"/>
  <c r="Y65" i="5"/>
  <c r="X66" i="5"/>
  <c r="AC150" i="8"/>
  <c r="AE130" i="8"/>
  <c r="K133" i="8"/>
  <c r="AE133" i="8" s="1"/>
  <c r="AF42" i="8"/>
  <c r="M36" i="8"/>
  <c r="M54" i="8"/>
  <c r="P20" i="8"/>
  <c r="AD130" i="7"/>
  <c r="I133" i="7"/>
  <c r="AD133" i="7" s="1"/>
  <c r="AG130" i="7"/>
  <c r="O133" i="7"/>
  <c r="AG133" i="7" s="1"/>
  <c r="W36" i="7"/>
  <c r="AK42" i="7"/>
  <c r="W54" i="7"/>
  <c r="AI150" i="4"/>
  <c r="E36" i="4"/>
  <c r="E54" i="4"/>
  <c r="B41" i="4"/>
  <c r="AB42" i="4"/>
  <c r="AD150" i="2"/>
  <c r="AC130" i="2"/>
  <c r="G133" i="2"/>
  <c r="AC133" i="2" s="1"/>
  <c r="Q36" i="2"/>
  <c r="AH42" i="2"/>
  <c r="Q54" i="2"/>
  <c r="AG150" i="3"/>
  <c r="AH150" i="3"/>
  <c r="AF42" i="3"/>
  <c r="M36" i="3"/>
  <c r="M54" i="3"/>
  <c r="AI128" i="5"/>
  <c r="S131" i="5"/>
  <c r="AI131" i="5" s="1"/>
  <c r="K66" i="5"/>
  <c r="K37" i="5"/>
  <c r="K55" i="5"/>
  <c r="AI42" i="4"/>
  <c r="S54" i="4"/>
  <c r="S36" i="4"/>
  <c r="AD42" i="3"/>
  <c r="I54" i="3"/>
  <c r="I36" i="3"/>
  <c r="P20" i="14"/>
  <c r="AH150" i="8"/>
  <c r="AG150" i="8"/>
  <c r="AJ42" i="8"/>
  <c r="U54" i="8"/>
  <c r="U36" i="8"/>
  <c r="AJ130" i="7"/>
  <c r="U133" i="7"/>
  <c r="AJ133" i="7" s="1"/>
  <c r="Y46" i="7"/>
  <c r="Y64" i="7"/>
  <c r="AL150" i="4"/>
  <c r="AF150" i="4"/>
  <c r="AJ42" i="4"/>
  <c r="U36" i="4"/>
  <c r="U54" i="4"/>
  <c r="AE150" i="2"/>
  <c r="AK130" i="2"/>
  <c r="W133" i="2"/>
  <c r="AK133" i="2" s="1"/>
  <c r="AE42" i="2"/>
  <c r="K36" i="2"/>
  <c r="K54" i="2"/>
  <c r="AJ150" i="3"/>
  <c r="Y46" i="3"/>
  <c r="Y64" i="3"/>
  <c r="Q36" i="3"/>
  <c r="AH42" i="3"/>
  <c r="Q54" i="3"/>
  <c r="AL148" i="5"/>
  <c r="AD128" i="5"/>
  <c r="I131" i="5"/>
  <c r="AD131" i="5" s="1"/>
  <c r="Q45" i="5"/>
  <c r="AH43" i="5"/>
  <c r="Q37" i="5"/>
  <c r="Q66" i="5"/>
  <c r="AH42" i="7"/>
  <c r="Q36" i="7"/>
  <c r="Q54" i="7"/>
  <c r="AE150" i="8"/>
  <c r="AC130" i="8"/>
  <c r="G133" i="8"/>
  <c r="AC133" i="8" s="1"/>
  <c r="AG42" i="8"/>
  <c r="O54" i="8"/>
  <c r="O36" i="8"/>
  <c r="AF130" i="7"/>
  <c r="M133" i="7"/>
  <c r="AF133" i="7" s="1"/>
  <c r="AI130" i="7"/>
  <c r="S133" i="7"/>
  <c r="AI133" i="7" s="1"/>
  <c r="AL130" i="4"/>
  <c r="X133" i="4"/>
  <c r="AL133" i="4" s="1"/>
  <c r="AH150" i="4"/>
  <c r="W54" i="4"/>
  <c r="W36" i="4"/>
  <c r="AK42" i="4"/>
  <c r="AG150" i="2"/>
  <c r="AD130" i="2"/>
  <c r="I133" i="2"/>
  <c r="AD133" i="2" s="1"/>
  <c r="AK42" i="2"/>
  <c r="W36" i="2"/>
  <c r="W54" i="2"/>
  <c r="AD130" i="3"/>
  <c r="I133" i="3"/>
  <c r="AD133" i="3" s="1"/>
  <c r="AB148" i="5"/>
  <c r="AJ128" i="5"/>
  <c r="U131" i="5"/>
  <c r="AJ131" i="5" s="1"/>
  <c r="G66" i="5"/>
  <c r="G45" i="5"/>
  <c r="AC43" i="5"/>
  <c r="G37" i="5"/>
  <c r="P20" i="11"/>
  <c r="AJ150" i="8"/>
  <c r="AG130" i="8"/>
  <c r="O133" i="8"/>
  <c r="AG133" i="8" s="1"/>
  <c r="B41" i="8"/>
  <c r="AB42" i="8"/>
  <c r="E54" i="8"/>
  <c r="E36" i="8"/>
  <c r="AC130" i="7"/>
  <c r="G133" i="7"/>
  <c r="AC133" i="7" s="1"/>
  <c r="AB130" i="7"/>
  <c r="E133" i="7"/>
  <c r="AB133" i="7" s="1"/>
  <c r="B133" i="7"/>
  <c r="AC150" i="4"/>
  <c r="AK130" i="4"/>
  <c r="W133" i="4"/>
  <c r="AK133" i="4" s="1"/>
  <c r="AE42" i="4"/>
  <c r="K54" i="4"/>
  <c r="K36" i="4"/>
  <c r="AF150" i="2"/>
  <c r="AJ150" i="2"/>
  <c r="B41" i="2"/>
  <c r="AB42" i="2"/>
  <c r="E36" i="2"/>
  <c r="E54" i="2"/>
  <c r="X54" i="2" s="1"/>
  <c r="X149" i="2" s="1"/>
  <c r="AL149" i="2" s="1"/>
  <c r="AG130" i="3"/>
  <c r="O133" i="3"/>
  <c r="AG133" i="3" s="1"/>
  <c r="AE130" i="3"/>
  <c r="K133" i="3"/>
  <c r="AE133" i="3" s="1"/>
  <c r="X131" i="5"/>
  <c r="AG148" i="5"/>
  <c r="I37" i="5"/>
  <c r="I55" i="5"/>
  <c r="I66" i="5"/>
  <c r="AG150" i="7"/>
  <c r="AF150" i="8"/>
  <c r="AK130" i="8"/>
  <c r="W133" i="8"/>
  <c r="AK133" i="8" s="1"/>
  <c r="AH42" i="8"/>
  <c r="Q36" i="8"/>
  <c r="Q54" i="8"/>
  <c r="AF150" i="7"/>
  <c r="AC42" i="7"/>
  <c r="G36" i="7"/>
  <c r="G54" i="7"/>
  <c r="AD150" i="4"/>
  <c r="AF130" i="4"/>
  <c r="M133" i="4"/>
  <c r="AF133" i="4" s="1"/>
  <c r="I36" i="4"/>
  <c r="AD42" i="4"/>
  <c r="I54" i="4"/>
  <c r="AH150" i="2"/>
  <c r="AI150" i="2"/>
  <c r="AI42" i="2"/>
  <c r="S36" i="2"/>
  <c r="S54" i="2"/>
  <c r="AC130" i="3"/>
  <c r="G133" i="3"/>
  <c r="AC133" i="3" s="1"/>
  <c r="U54" i="3"/>
  <c r="AJ42" i="3"/>
  <c r="U36" i="3"/>
  <c r="AJ148" i="5"/>
  <c r="AG128" i="5"/>
  <c r="O131" i="5"/>
  <c r="AG131" i="5" s="1"/>
  <c r="E37" i="5"/>
  <c r="B42" i="5"/>
  <c r="E66" i="5"/>
  <c r="E45" i="5"/>
  <c r="AB43" i="5"/>
  <c r="AI130" i="3"/>
  <c r="S133" i="3"/>
  <c r="AI133" i="3" s="1"/>
  <c r="P20" i="6"/>
  <c r="AD150" i="8"/>
  <c r="AJ130" i="8"/>
  <c r="U133" i="8"/>
  <c r="AJ133" i="8" s="1"/>
  <c r="AK42" i="8"/>
  <c r="W36" i="8"/>
  <c r="W54" i="8"/>
  <c r="AD42" i="8"/>
  <c r="I36" i="8"/>
  <c r="I54" i="8"/>
  <c r="AD150" i="7"/>
  <c r="U54" i="7"/>
  <c r="U36" i="7"/>
  <c r="AJ42" i="7"/>
  <c r="AG150" i="4"/>
  <c r="AJ150" i="4"/>
  <c r="AG42" i="4"/>
  <c r="O54" i="4"/>
  <c r="O36" i="4"/>
  <c r="AF130" i="2"/>
  <c r="M133" i="2"/>
  <c r="AF133" i="2" s="1"/>
  <c r="Y42" i="2"/>
  <c r="Y46" i="2"/>
  <c r="Y64" i="2"/>
  <c r="G36" i="2"/>
  <c r="AC42" i="2"/>
  <c r="G54" i="2"/>
  <c r="AL150" i="3"/>
  <c r="AJ130" i="3"/>
  <c r="U133" i="3"/>
  <c r="AJ133" i="3" s="1"/>
  <c r="E36" i="3"/>
  <c r="B41" i="3"/>
  <c r="AB42" i="3"/>
  <c r="E54" i="3"/>
  <c r="AC128" i="5"/>
  <c r="G131" i="5"/>
  <c r="AC131" i="5" s="1"/>
  <c r="M45" i="5"/>
  <c r="AF43" i="5"/>
  <c r="M37" i="5"/>
  <c r="M66" i="5"/>
  <c r="AF150" i="19"/>
  <c r="G484" i="1" s="1"/>
  <c r="AL130" i="19"/>
  <c r="M464" i="1" s="1"/>
  <c r="X133" i="19"/>
  <c r="AL133" i="19" s="1"/>
  <c r="M467" i="1" s="1"/>
  <c r="Z464" i="1" s="1"/>
  <c r="Z465" i="1" s="1"/>
  <c r="AF130" i="19"/>
  <c r="G464" i="1" s="1"/>
  <c r="M133" i="19"/>
  <c r="AF133" i="19" s="1"/>
  <c r="G467" i="1" s="1"/>
  <c r="AD150" i="19"/>
  <c r="E484" i="1" s="1"/>
  <c r="AK130" i="19"/>
  <c r="L464" i="1" s="1"/>
  <c r="W133" i="19"/>
  <c r="AK133" i="19" s="1"/>
  <c r="L467" i="1" s="1"/>
  <c r="AE130" i="19"/>
  <c r="F464" i="1" s="1"/>
  <c r="K133" i="19"/>
  <c r="AE133" i="19" s="1"/>
  <c r="F467" i="1" s="1"/>
  <c r="AJ150" i="19"/>
  <c r="K484" i="1" s="1"/>
  <c r="AH130" i="19"/>
  <c r="I464" i="1" s="1"/>
  <c r="Q133" i="19"/>
  <c r="AH133" i="19" s="1"/>
  <c r="I467" i="1" s="1"/>
  <c r="M36" i="19"/>
  <c r="AF42" i="19"/>
  <c r="M54" i="19"/>
  <c r="AD130" i="19"/>
  <c r="E464" i="1" s="1"/>
  <c r="I133" i="19"/>
  <c r="AD133" i="19" s="1"/>
  <c r="E467" i="1" s="1"/>
  <c r="K54" i="19"/>
  <c r="K36" i="19"/>
  <c r="AE42" i="19"/>
  <c r="P20" i="19"/>
  <c r="AC42" i="19"/>
  <c r="G36" i="19"/>
  <c r="G54" i="19"/>
  <c r="AG150" i="19"/>
  <c r="H484" i="1" s="1"/>
  <c r="AG130" i="19"/>
  <c r="H464" i="1" s="1"/>
  <c r="O133" i="19"/>
  <c r="AG133" i="19" s="1"/>
  <c r="H467" i="1" s="1"/>
  <c r="W54" i="19"/>
  <c r="AK42" i="19"/>
  <c r="W36" i="19"/>
  <c r="AH150" i="19"/>
  <c r="I484" i="1" s="1"/>
  <c r="AI130" i="19"/>
  <c r="J464" i="1" s="1"/>
  <c r="S133" i="19"/>
  <c r="AI133" i="19" s="1"/>
  <c r="J467" i="1" s="1"/>
  <c r="AD42" i="19"/>
  <c r="I36" i="19"/>
  <c r="I54" i="19"/>
  <c r="AI150" i="19"/>
  <c r="J484" i="1" s="1"/>
  <c r="AB130" i="19"/>
  <c r="C464" i="1" s="1"/>
  <c r="E133" i="19"/>
  <c r="AB133" i="19" s="1"/>
  <c r="C467" i="1" s="1"/>
  <c r="S54" i="19"/>
  <c r="S36" i="19"/>
  <c r="AI42" i="19"/>
  <c r="AE150" i="19"/>
  <c r="F484" i="1" s="1"/>
  <c r="AC130" i="19"/>
  <c r="D464" i="1" s="1"/>
  <c r="G133" i="19"/>
  <c r="AC133" i="19" s="1"/>
  <c r="D467" i="1" s="1"/>
  <c r="AJ42" i="19"/>
  <c r="U36" i="19"/>
  <c r="U54" i="19"/>
  <c r="AG42" i="19"/>
  <c r="O36" i="19"/>
  <c r="O54" i="19"/>
  <c r="AC150" i="19"/>
  <c r="D484" i="1" s="1"/>
  <c r="Y46" i="19"/>
  <c r="Y64" i="19"/>
  <c r="AB42" i="19"/>
  <c r="B41" i="19"/>
  <c r="E54" i="19"/>
  <c r="E36" i="19"/>
  <c r="X150" i="19"/>
  <c r="AB150" i="19"/>
  <c r="C484" i="1" s="1"/>
  <c r="AJ130" i="19"/>
  <c r="K464" i="1" s="1"/>
  <c r="U133" i="19"/>
  <c r="AJ133" i="19" s="1"/>
  <c r="K467" i="1" s="1"/>
  <c r="Q36" i="19"/>
  <c r="AH42" i="19"/>
  <c r="Q54" i="19"/>
  <c r="AG150" i="18"/>
  <c r="H457" i="1" s="1"/>
  <c r="Y46" i="18"/>
  <c r="Y64" i="18"/>
  <c r="AD150" i="18"/>
  <c r="E457" i="1" s="1"/>
  <c r="AJ130" i="18"/>
  <c r="K437" i="1" s="1"/>
  <c r="U133" i="18"/>
  <c r="AJ133" i="18" s="1"/>
  <c r="K440" i="1" s="1"/>
  <c r="AJ42" i="18"/>
  <c r="U36" i="18"/>
  <c r="U54" i="18"/>
  <c r="AK130" i="18"/>
  <c r="L437" i="1" s="1"/>
  <c r="W133" i="18"/>
  <c r="AK133" i="18" s="1"/>
  <c r="L440" i="1" s="1"/>
  <c r="AD130" i="18"/>
  <c r="E437" i="1" s="1"/>
  <c r="I133" i="18"/>
  <c r="AD133" i="18" s="1"/>
  <c r="E440" i="1" s="1"/>
  <c r="AF42" i="18"/>
  <c r="M54" i="18"/>
  <c r="M36" i="18"/>
  <c r="W36" i="18"/>
  <c r="AK42" i="18"/>
  <c r="W54" i="18"/>
  <c r="AC150" i="18"/>
  <c r="D457" i="1" s="1"/>
  <c r="AB130" i="18"/>
  <c r="C437" i="1" s="1"/>
  <c r="E133" i="18"/>
  <c r="AB133" i="18" s="1"/>
  <c r="C440" i="1" s="1"/>
  <c r="AD42" i="18"/>
  <c r="I36" i="18"/>
  <c r="I54" i="18"/>
  <c r="AB150" i="18"/>
  <c r="C457" i="1" s="1"/>
  <c r="AI130" i="18"/>
  <c r="J437" i="1" s="1"/>
  <c r="S133" i="18"/>
  <c r="AI133" i="18" s="1"/>
  <c r="J440" i="1" s="1"/>
  <c r="AJ150" i="18"/>
  <c r="K457" i="1" s="1"/>
  <c r="AF130" i="18"/>
  <c r="G437" i="1" s="1"/>
  <c r="M133" i="18"/>
  <c r="AF133" i="18" s="1"/>
  <c r="G440" i="1" s="1"/>
  <c r="E54" i="18"/>
  <c r="AB42" i="18"/>
  <c r="E36" i="18"/>
  <c r="B41" i="18"/>
  <c r="P20" i="18"/>
  <c r="AF150" i="18"/>
  <c r="G457" i="1" s="1"/>
  <c r="AE150" i="18"/>
  <c r="F457" i="1" s="1"/>
  <c r="S54" i="18"/>
  <c r="S36" i="18"/>
  <c r="AI42" i="18"/>
  <c r="X150" i="18"/>
  <c r="AH150" i="18"/>
  <c r="I457" i="1" s="1"/>
  <c r="AH130" i="18"/>
  <c r="I437" i="1" s="1"/>
  <c r="Q133" i="18"/>
  <c r="AH133" i="18" s="1"/>
  <c r="I440" i="1" s="1"/>
  <c r="AG42" i="18"/>
  <c r="O36" i="18"/>
  <c r="O54" i="18"/>
  <c r="AL130" i="18"/>
  <c r="M437" i="1" s="1"/>
  <c r="X133" i="18"/>
  <c r="AL133" i="18" s="1"/>
  <c r="M440" i="1" s="1"/>
  <c r="Z437" i="1" s="1"/>
  <c r="Z438" i="1" s="1"/>
  <c r="AE130" i="18"/>
  <c r="F437" i="1" s="1"/>
  <c r="K133" i="18"/>
  <c r="AE133" i="18" s="1"/>
  <c r="F440" i="1" s="1"/>
  <c r="AH42" i="18"/>
  <c r="Q36" i="18"/>
  <c r="Q54" i="18"/>
  <c r="AI150" i="18"/>
  <c r="J457" i="1" s="1"/>
  <c r="AC130" i="18"/>
  <c r="D437" i="1" s="1"/>
  <c r="G133" i="18"/>
  <c r="AC133" i="18" s="1"/>
  <c r="D440" i="1" s="1"/>
  <c r="AE42" i="18"/>
  <c r="K36" i="18"/>
  <c r="K54" i="18"/>
  <c r="AG130" i="18"/>
  <c r="H437" i="1" s="1"/>
  <c r="O133" i="18"/>
  <c r="AG133" i="18" s="1"/>
  <c r="H440" i="1" s="1"/>
  <c r="G54" i="18"/>
  <c r="AC42" i="18"/>
  <c r="G36" i="18"/>
  <c r="AH150" i="17"/>
  <c r="I430" i="1" s="1"/>
  <c r="AI130" i="17"/>
  <c r="J410" i="1" s="1"/>
  <c r="S133" i="17"/>
  <c r="AI133" i="17" s="1"/>
  <c r="J413" i="1" s="1"/>
  <c r="AH42" i="17"/>
  <c r="Q36" i="17"/>
  <c r="Q54" i="17"/>
  <c r="P20" i="17"/>
  <c r="AH130" i="17"/>
  <c r="I410" i="1" s="1"/>
  <c r="Q133" i="17"/>
  <c r="AH133" i="17" s="1"/>
  <c r="I413" i="1" s="1"/>
  <c r="AD130" i="17"/>
  <c r="E410" i="1" s="1"/>
  <c r="I133" i="17"/>
  <c r="AD133" i="17" s="1"/>
  <c r="E413" i="1" s="1"/>
  <c r="AD150" i="17"/>
  <c r="E430" i="1" s="1"/>
  <c r="AI42" i="17"/>
  <c r="S54" i="17"/>
  <c r="S36" i="17"/>
  <c r="AJ130" i="17"/>
  <c r="K410" i="1" s="1"/>
  <c r="U133" i="17"/>
  <c r="AJ133" i="17" s="1"/>
  <c r="K413" i="1" s="1"/>
  <c r="AL130" i="17"/>
  <c r="M410" i="1" s="1"/>
  <c r="X133" i="17"/>
  <c r="AL133" i="17" s="1"/>
  <c r="M413" i="1" s="1"/>
  <c r="Z410" i="1" s="1"/>
  <c r="Z411" i="1" s="1"/>
  <c r="AB130" i="17"/>
  <c r="C410" i="1" s="1"/>
  <c r="E133" i="17"/>
  <c r="AB133" i="17" s="1"/>
  <c r="C413" i="1" s="1"/>
  <c r="K54" i="17"/>
  <c r="K36" i="17"/>
  <c r="AE42" i="17"/>
  <c r="AJ150" i="17"/>
  <c r="K430" i="1" s="1"/>
  <c r="AF130" i="17"/>
  <c r="G410" i="1" s="1"/>
  <c r="M133" i="17"/>
  <c r="AF133" i="17" s="1"/>
  <c r="G413" i="1" s="1"/>
  <c r="G36" i="17"/>
  <c r="AC42" i="17"/>
  <c r="G54" i="17"/>
  <c r="AB150" i="17"/>
  <c r="C430" i="1" s="1"/>
  <c r="AK130" i="17"/>
  <c r="L410" i="1" s="1"/>
  <c r="W133" i="17"/>
  <c r="AK133" i="17" s="1"/>
  <c r="L413" i="1" s="1"/>
  <c r="AG42" i="17"/>
  <c r="O36" i="17"/>
  <c r="O54" i="17"/>
  <c r="AC130" i="17"/>
  <c r="D410" i="1" s="1"/>
  <c r="G133" i="17"/>
  <c r="AC133" i="17" s="1"/>
  <c r="D413" i="1" s="1"/>
  <c r="AF42" i="17"/>
  <c r="M36" i="17"/>
  <c r="M54" i="17"/>
  <c r="X150" i="17"/>
  <c r="AF150" i="17"/>
  <c r="G430" i="1" s="1"/>
  <c r="AI150" i="17"/>
  <c r="J430" i="1" s="1"/>
  <c r="E36" i="17"/>
  <c r="AB42" i="17"/>
  <c r="B41" i="17"/>
  <c r="E54" i="17"/>
  <c r="Y46" i="17"/>
  <c r="Y64" i="17"/>
  <c r="AG150" i="17"/>
  <c r="H430" i="1" s="1"/>
  <c r="K133" i="17"/>
  <c r="AE133" i="17" s="1"/>
  <c r="F413" i="1" s="1"/>
  <c r="AE130" i="17"/>
  <c r="F410" i="1" s="1"/>
  <c r="W36" i="17"/>
  <c r="AK42" i="17"/>
  <c r="W54" i="17"/>
  <c r="AC150" i="17"/>
  <c r="D430" i="1" s="1"/>
  <c r="AG130" i="17"/>
  <c r="H410" i="1" s="1"/>
  <c r="O133" i="17"/>
  <c r="AG133" i="17" s="1"/>
  <c r="H413" i="1" s="1"/>
  <c r="AE150" i="17"/>
  <c r="F430" i="1" s="1"/>
  <c r="U36" i="17"/>
  <c r="AJ42" i="17"/>
  <c r="U54" i="17"/>
  <c r="AD42" i="17"/>
  <c r="I54" i="17"/>
  <c r="I36" i="17"/>
  <c r="AJ150" i="16"/>
  <c r="K403" i="1" s="1"/>
  <c r="AB130" i="16"/>
  <c r="C383" i="1" s="1"/>
  <c r="E133" i="16"/>
  <c r="AB133" i="16" s="1"/>
  <c r="C386" i="1" s="1"/>
  <c r="AE42" i="16"/>
  <c r="K36" i="16"/>
  <c r="K54" i="16"/>
  <c r="AC130" i="16"/>
  <c r="D383" i="1" s="1"/>
  <c r="G133" i="16"/>
  <c r="AC133" i="16" s="1"/>
  <c r="D386" i="1" s="1"/>
  <c r="AK130" i="16"/>
  <c r="L383" i="1" s="1"/>
  <c r="W133" i="16"/>
  <c r="AK133" i="16" s="1"/>
  <c r="L386" i="1" s="1"/>
  <c r="AB150" i="16"/>
  <c r="C403" i="1" s="1"/>
  <c r="X150" i="16"/>
  <c r="AK42" i="16"/>
  <c r="W36" i="16"/>
  <c r="W54" i="16"/>
  <c r="AG130" i="16"/>
  <c r="H383" i="1" s="1"/>
  <c r="O133" i="16"/>
  <c r="AG133" i="16" s="1"/>
  <c r="H386" i="1" s="1"/>
  <c r="AL130" i="16"/>
  <c r="M383" i="1" s="1"/>
  <c r="X133" i="16"/>
  <c r="AL133" i="16" s="1"/>
  <c r="M386" i="1" s="1"/>
  <c r="Z383" i="1" s="1"/>
  <c r="Z384" i="1" s="1"/>
  <c r="AD130" i="16"/>
  <c r="E383" i="1" s="1"/>
  <c r="I133" i="16"/>
  <c r="AD133" i="16" s="1"/>
  <c r="E386" i="1" s="1"/>
  <c r="AB42" i="16"/>
  <c r="E36" i="16"/>
  <c r="B41" i="16"/>
  <c r="E54" i="16"/>
  <c r="AG42" i="16"/>
  <c r="O54" i="16"/>
  <c r="O36" i="16"/>
  <c r="AE150" i="16"/>
  <c r="F403" i="1" s="1"/>
  <c r="AH150" i="16"/>
  <c r="I403" i="1" s="1"/>
  <c r="AC42" i="16"/>
  <c r="G54" i="16"/>
  <c r="G36" i="16"/>
  <c r="Y46" i="16"/>
  <c r="Y64" i="16"/>
  <c r="X65" i="16"/>
  <c r="AI150" i="16"/>
  <c r="J403" i="1" s="1"/>
  <c r="AH130" i="16"/>
  <c r="I383" i="1" s="1"/>
  <c r="Q133" i="16"/>
  <c r="AH133" i="16" s="1"/>
  <c r="I386" i="1" s="1"/>
  <c r="AH42" i="16"/>
  <c r="Q36" i="16"/>
  <c r="Q54" i="16"/>
  <c r="AE130" i="16"/>
  <c r="F383" i="1" s="1"/>
  <c r="K133" i="16"/>
  <c r="AE133" i="16" s="1"/>
  <c r="F386" i="1" s="1"/>
  <c r="AC150" i="16"/>
  <c r="D403" i="1" s="1"/>
  <c r="AF130" i="16"/>
  <c r="G383" i="1" s="1"/>
  <c r="M133" i="16"/>
  <c r="AF133" i="16" s="1"/>
  <c r="G386" i="1" s="1"/>
  <c r="M54" i="16"/>
  <c r="AF42" i="16"/>
  <c r="M36" i="16"/>
  <c r="P20" i="16"/>
  <c r="AD150" i="16"/>
  <c r="E403" i="1" s="1"/>
  <c r="AJ130" i="16"/>
  <c r="K383" i="1" s="1"/>
  <c r="U133" i="16"/>
  <c r="AJ133" i="16" s="1"/>
  <c r="K386" i="1" s="1"/>
  <c r="U36" i="16"/>
  <c r="AJ42" i="16"/>
  <c r="U54" i="16"/>
  <c r="AG150" i="16"/>
  <c r="H403" i="1" s="1"/>
  <c r="AD42" i="16"/>
  <c r="I36" i="16"/>
  <c r="I54" i="16"/>
  <c r="AF150" i="16"/>
  <c r="G403" i="1" s="1"/>
  <c r="AI130" i="16"/>
  <c r="J383" i="1" s="1"/>
  <c r="S133" i="16"/>
  <c r="AI133" i="16" s="1"/>
  <c r="J386" i="1" s="1"/>
  <c r="AI42" i="16"/>
  <c r="S36" i="16"/>
  <c r="S54" i="16"/>
  <c r="AB130" i="15"/>
  <c r="C356" i="1" s="1"/>
  <c r="E133" i="15"/>
  <c r="AB133" i="15" s="1"/>
  <c r="C359" i="1" s="1"/>
  <c r="AC150" i="15"/>
  <c r="D376" i="1" s="1"/>
  <c r="AK130" i="15"/>
  <c r="L356" i="1" s="1"/>
  <c r="W133" i="15"/>
  <c r="AK133" i="15" s="1"/>
  <c r="L359" i="1" s="1"/>
  <c r="AF130" i="15"/>
  <c r="G356" i="1" s="1"/>
  <c r="M133" i="15"/>
  <c r="AF133" i="15" s="1"/>
  <c r="G359" i="1" s="1"/>
  <c r="AD130" i="15"/>
  <c r="E356" i="1" s="1"/>
  <c r="I133" i="15"/>
  <c r="AD133" i="15" s="1"/>
  <c r="E359" i="1" s="1"/>
  <c r="AL130" i="15"/>
  <c r="M356" i="1" s="1"/>
  <c r="X133" i="15"/>
  <c r="AL133" i="15" s="1"/>
  <c r="M359" i="1" s="1"/>
  <c r="Z356" i="1" s="1"/>
  <c r="Z357" i="1" s="1"/>
  <c r="AF150" i="15"/>
  <c r="G376" i="1" s="1"/>
  <c r="AJ130" i="15"/>
  <c r="K356" i="1" s="1"/>
  <c r="U133" i="15"/>
  <c r="AJ133" i="15" s="1"/>
  <c r="K359" i="1" s="1"/>
  <c r="AB150" i="15"/>
  <c r="C376" i="1" s="1"/>
  <c r="X150" i="15"/>
  <c r="AD150" i="15"/>
  <c r="E376" i="1" s="1"/>
  <c r="P20" i="15"/>
  <c r="AH150" i="15"/>
  <c r="I376" i="1" s="1"/>
  <c r="AG130" i="15"/>
  <c r="H356" i="1" s="1"/>
  <c r="O133" i="15"/>
  <c r="AG133" i="15" s="1"/>
  <c r="H359" i="1" s="1"/>
  <c r="AJ150" i="15"/>
  <c r="K376" i="1" s="1"/>
  <c r="AH130" i="15"/>
  <c r="I356" i="1" s="1"/>
  <c r="Q133" i="15"/>
  <c r="AH133" i="15" s="1"/>
  <c r="I359" i="1" s="1"/>
  <c r="AI150" i="15"/>
  <c r="J376" i="1" s="1"/>
  <c r="AI130" i="15"/>
  <c r="J356" i="1" s="1"/>
  <c r="S133" i="15"/>
  <c r="AI133" i="15" s="1"/>
  <c r="J359" i="1" s="1"/>
  <c r="AE150" i="15"/>
  <c r="F376" i="1" s="1"/>
  <c r="AE130" i="15"/>
  <c r="F356" i="1" s="1"/>
  <c r="K133" i="15"/>
  <c r="AE133" i="15" s="1"/>
  <c r="F359" i="1" s="1"/>
  <c r="AG150" i="15"/>
  <c r="H376" i="1" s="1"/>
  <c r="AC130" i="15"/>
  <c r="D356" i="1" s="1"/>
  <c r="G133" i="15"/>
  <c r="AC133" i="15" s="1"/>
  <c r="D359" i="1" s="1"/>
  <c r="AH150" i="14"/>
  <c r="I349" i="1" s="1"/>
  <c r="Y46" i="14"/>
  <c r="Y42" i="14"/>
  <c r="Y64" i="14"/>
  <c r="AD42" i="14"/>
  <c r="I36" i="14"/>
  <c r="I54" i="14"/>
  <c r="AB130" i="14"/>
  <c r="C329" i="1" s="1"/>
  <c r="E133" i="14"/>
  <c r="AB133" i="14" s="1"/>
  <c r="C332" i="1" s="1"/>
  <c r="AC130" i="14"/>
  <c r="D329" i="1" s="1"/>
  <c r="G133" i="14"/>
  <c r="AC133" i="14" s="1"/>
  <c r="D332" i="1" s="1"/>
  <c r="AB150" i="14"/>
  <c r="C349" i="1" s="1"/>
  <c r="X150" i="14"/>
  <c r="AC42" i="14"/>
  <c r="G36" i="14"/>
  <c r="G54" i="14"/>
  <c r="AF130" i="14"/>
  <c r="G329" i="1" s="1"/>
  <c r="M133" i="14"/>
  <c r="AF133" i="14" s="1"/>
  <c r="G332" i="1" s="1"/>
  <c r="AB42" i="14"/>
  <c r="B41" i="14"/>
  <c r="E36" i="14"/>
  <c r="E54" i="14"/>
  <c r="AG130" i="14"/>
  <c r="H329" i="1" s="1"/>
  <c r="O133" i="14"/>
  <c r="AG133" i="14" s="1"/>
  <c r="H332" i="1" s="1"/>
  <c r="AL130" i="14"/>
  <c r="M329" i="1" s="1"/>
  <c r="X133" i="14"/>
  <c r="AL133" i="14" s="1"/>
  <c r="M332" i="1" s="1"/>
  <c r="Z329" i="1" s="1"/>
  <c r="Z330" i="1" s="1"/>
  <c r="AI130" i="14"/>
  <c r="J329" i="1" s="1"/>
  <c r="S133" i="14"/>
  <c r="AI133" i="14" s="1"/>
  <c r="J332" i="1" s="1"/>
  <c r="AH42" i="14"/>
  <c r="Q54" i="14"/>
  <c r="Q36" i="14"/>
  <c r="AJ130" i="14"/>
  <c r="K329" i="1" s="1"/>
  <c r="U133" i="14"/>
  <c r="AJ133" i="14" s="1"/>
  <c r="K332" i="1" s="1"/>
  <c r="AD150" i="14"/>
  <c r="E349" i="1" s="1"/>
  <c r="AH130" i="14"/>
  <c r="I329" i="1" s="1"/>
  <c r="Q133" i="14"/>
  <c r="AH133" i="14" s="1"/>
  <c r="I332" i="1" s="1"/>
  <c r="AE42" i="14"/>
  <c r="K54" i="14"/>
  <c r="K36" i="14"/>
  <c r="AJ150" i="14"/>
  <c r="K349" i="1" s="1"/>
  <c r="AK130" i="14"/>
  <c r="L329" i="1" s="1"/>
  <c r="W133" i="14"/>
  <c r="AK133" i="14" s="1"/>
  <c r="L332" i="1" s="1"/>
  <c r="AK42" i="14"/>
  <c r="W36" i="14"/>
  <c r="W54" i="14"/>
  <c r="AC150" i="14"/>
  <c r="D349" i="1" s="1"/>
  <c r="AG42" i="14"/>
  <c r="O36" i="14"/>
  <c r="O54" i="14"/>
  <c r="AF150" i="14"/>
  <c r="G349" i="1" s="1"/>
  <c r="AE150" i="14"/>
  <c r="F349" i="1" s="1"/>
  <c r="AF42" i="14"/>
  <c r="M54" i="14"/>
  <c r="M36" i="14"/>
  <c r="AG150" i="14"/>
  <c r="H349" i="1" s="1"/>
  <c r="AE130" i="14"/>
  <c r="F329" i="1" s="1"/>
  <c r="K133" i="14"/>
  <c r="AE133" i="14" s="1"/>
  <c r="F332" i="1" s="1"/>
  <c r="AJ42" i="14"/>
  <c r="U54" i="14"/>
  <c r="U36" i="14"/>
  <c r="AI150" i="14"/>
  <c r="J349" i="1" s="1"/>
  <c r="AD130" i="14"/>
  <c r="E329" i="1" s="1"/>
  <c r="I133" i="14"/>
  <c r="AD133" i="14" s="1"/>
  <c r="E332" i="1" s="1"/>
  <c r="AI42" i="14"/>
  <c r="S36" i="14"/>
  <c r="S54" i="14"/>
  <c r="AI42" i="13"/>
  <c r="S36" i="13"/>
  <c r="S54" i="13"/>
  <c r="AJ150" i="13"/>
  <c r="K322" i="1" s="1"/>
  <c r="Y46" i="13"/>
  <c r="Y64" i="13"/>
  <c r="AI150" i="13"/>
  <c r="J322" i="1" s="1"/>
  <c r="B41" i="13"/>
  <c r="E36" i="13"/>
  <c r="AB42" i="13"/>
  <c r="E54" i="13"/>
  <c r="U133" i="13"/>
  <c r="AJ133" i="13" s="1"/>
  <c r="K305" i="1" s="1"/>
  <c r="AJ130" i="13"/>
  <c r="K302" i="1" s="1"/>
  <c r="AJ42" i="13"/>
  <c r="U36" i="13"/>
  <c r="U54" i="13"/>
  <c r="P20" i="13"/>
  <c r="AG130" i="13"/>
  <c r="H302" i="1" s="1"/>
  <c r="O133" i="13"/>
  <c r="AG133" i="13" s="1"/>
  <c r="H305" i="1" s="1"/>
  <c r="AF42" i="13"/>
  <c r="M36" i="13"/>
  <c r="M54" i="13"/>
  <c r="AD150" i="13"/>
  <c r="E322" i="1" s="1"/>
  <c r="AC150" i="13"/>
  <c r="D322" i="1" s="1"/>
  <c r="I36" i="13"/>
  <c r="I54" i="13"/>
  <c r="AD42" i="13"/>
  <c r="AG150" i="13"/>
  <c r="H322" i="1" s="1"/>
  <c r="AD130" i="13"/>
  <c r="E302" i="1" s="1"/>
  <c r="I133" i="13"/>
  <c r="AD133" i="13" s="1"/>
  <c r="E305" i="1" s="1"/>
  <c r="K36" i="13"/>
  <c r="AE42" i="13"/>
  <c r="K54" i="13"/>
  <c r="AB150" i="13"/>
  <c r="C322" i="1" s="1"/>
  <c r="X150" i="13"/>
  <c r="AE150" i="13"/>
  <c r="F322" i="1" s="1"/>
  <c r="W54" i="13"/>
  <c r="W36" i="13"/>
  <c r="AK42" i="13"/>
  <c r="AI130" i="13"/>
  <c r="J302" i="1" s="1"/>
  <c r="S133" i="13"/>
  <c r="AI133" i="13" s="1"/>
  <c r="J305" i="1" s="1"/>
  <c r="AH150" i="13"/>
  <c r="I322" i="1" s="1"/>
  <c r="AH42" i="13"/>
  <c r="Q36" i="13"/>
  <c r="Q54" i="13"/>
  <c r="AK130" i="13"/>
  <c r="L302" i="1" s="1"/>
  <c r="W133" i="13"/>
  <c r="AK133" i="13" s="1"/>
  <c r="L305" i="1" s="1"/>
  <c r="AF150" i="13"/>
  <c r="G322" i="1" s="1"/>
  <c r="AB130" i="13"/>
  <c r="C302" i="1" s="1"/>
  <c r="E133" i="13"/>
  <c r="AB133" i="13" s="1"/>
  <c r="C305" i="1" s="1"/>
  <c r="AH130" i="13"/>
  <c r="I302" i="1" s="1"/>
  <c r="Q133" i="13"/>
  <c r="AH133" i="13" s="1"/>
  <c r="I305" i="1" s="1"/>
  <c r="AG42" i="13"/>
  <c r="O54" i="13"/>
  <c r="O36" i="13"/>
  <c r="AC130" i="13"/>
  <c r="D302" i="1" s="1"/>
  <c r="G133" i="13"/>
  <c r="AC133" i="13" s="1"/>
  <c r="D305" i="1" s="1"/>
  <c r="AL130" i="13"/>
  <c r="M302" i="1" s="1"/>
  <c r="X133" i="13"/>
  <c r="AL133" i="13" s="1"/>
  <c r="M305" i="1" s="1"/>
  <c r="Z302" i="1" s="1"/>
  <c r="Z303" i="1" s="1"/>
  <c r="AF130" i="13"/>
  <c r="G302" i="1" s="1"/>
  <c r="M133" i="13"/>
  <c r="AF133" i="13" s="1"/>
  <c r="G305" i="1" s="1"/>
  <c r="AE130" i="13"/>
  <c r="F302" i="1" s="1"/>
  <c r="K133" i="13"/>
  <c r="AE133" i="13" s="1"/>
  <c r="F305" i="1" s="1"/>
  <c r="G54" i="13"/>
  <c r="G36" i="13"/>
  <c r="AC42" i="13"/>
  <c r="AK130" i="12"/>
  <c r="L275" i="1" s="1"/>
  <c r="W133" i="12"/>
  <c r="AK133" i="12" s="1"/>
  <c r="L278" i="1" s="1"/>
  <c r="AD130" i="12"/>
  <c r="E275" i="1" s="1"/>
  <c r="I133" i="12"/>
  <c r="AD133" i="12" s="1"/>
  <c r="E278" i="1" s="1"/>
  <c r="AH130" i="12"/>
  <c r="I275" i="1" s="1"/>
  <c r="Q133" i="12"/>
  <c r="AH133" i="12" s="1"/>
  <c r="I278" i="1" s="1"/>
  <c r="AB130" i="12"/>
  <c r="C275" i="1" s="1"/>
  <c r="E133" i="12"/>
  <c r="AB133" i="12" s="1"/>
  <c r="C278" i="1" s="1"/>
  <c r="AE42" i="12"/>
  <c r="K36" i="12"/>
  <c r="K54" i="12"/>
  <c r="Y46" i="12"/>
  <c r="Y64" i="12"/>
  <c r="AD150" i="12"/>
  <c r="E295" i="1" s="1"/>
  <c r="AI42" i="12"/>
  <c r="S54" i="12"/>
  <c r="S36" i="12"/>
  <c r="AH150" i="12"/>
  <c r="I295" i="1" s="1"/>
  <c r="AG130" i="12"/>
  <c r="H275" i="1" s="1"/>
  <c r="O133" i="12"/>
  <c r="AG133" i="12" s="1"/>
  <c r="H278" i="1" s="1"/>
  <c r="G36" i="12"/>
  <c r="G54" i="12"/>
  <c r="AC42" i="12"/>
  <c r="AL130" i="12"/>
  <c r="M275" i="1" s="1"/>
  <c r="X133" i="12"/>
  <c r="AL133" i="12" s="1"/>
  <c r="M278" i="1" s="1"/>
  <c r="Z275" i="1" s="1"/>
  <c r="Z276" i="1" s="1"/>
  <c r="AJ130" i="12"/>
  <c r="K275" i="1" s="1"/>
  <c r="U133" i="12"/>
  <c r="AJ133" i="12" s="1"/>
  <c r="K278" i="1" s="1"/>
  <c r="AD42" i="12"/>
  <c r="I36" i="12"/>
  <c r="I54" i="12"/>
  <c r="AF150" i="12"/>
  <c r="G295" i="1" s="1"/>
  <c r="AC130" i="12"/>
  <c r="D275" i="1" s="1"/>
  <c r="G133" i="12"/>
  <c r="AC133" i="12" s="1"/>
  <c r="D278" i="1" s="1"/>
  <c r="AJ42" i="12"/>
  <c r="U36" i="12"/>
  <c r="U54" i="12"/>
  <c r="AF42" i="12"/>
  <c r="M36" i="12"/>
  <c r="M54" i="12"/>
  <c r="AE150" i="12"/>
  <c r="F295" i="1" s="1"/>
  <c r="AF130" i="12"/>
  <c r="G275" i="1" s="1"/>
  <c r="M133" i="12"/>
  <c r="AF133" i="12" s="1"/>
  <c r="G278" i="1" s="1"/>
  <c r="AG42" i="12"/>
  <c r="O54" i="12"/>
  <c r="O36" i="12"/>
  <c r="AC150" i="12"/>
  <c r="D295" i="1" s="1"/>
  <c r="AB150" i="12"/>
  <c r="C295" i="1" s="1"/>
  <c r="X150" i="12"/>
  <c r="AJ150" i="12"/>
  <c r="K295" i="1" s="1"/>
  <c r="AH42" i="12"/>
  <c r="Q36" i="12"/>
  <c r="Q54" i="12"/>
  <c r="AG150" i="12"/>
  <c r="H295" i="1" s="1"/>
  <c r="AI130" i="12"/>
  <c r="J275" i="1" s="1"/>
  <c r="S133" i="12"/>
  <c r="AI133" i="12" s="1"/>
  <c r="J278" i="1" s="1"/>
  <c r="W54" i="12"/>
  <c r="W36" i="12"/>
  <c r="AK42" i="12"/>
  <c r="AI150" i="12"/>
  <c r="J295" i="1" s="1"/>
  <c r="AE130" i="12"/>
  <c r="F275" i="1" s="1"/>
  <c r="K133" i="12"/>
  <c r="AE133" i="12" s="1"/>
  <c r="F278" i="1" s="1"/>
  <c r="E36" i="12"/>
  <c r="E54" i="12"/>
  <c r="AB42" i="12"/>
  <c r="B41" i="12"/>
  <c r="AD150" i="11"/>
  <c r="E268" i="1" s="1"/>
  <c r="AJ130" i="11"/>
  <c r="K248" i="1" s="1"/>
  <c r="U133" i="11"/>
  <c r="AJ133" i="11" s="1"/>
  <c r="K251" i="1" s="1"/>
  <c r="AB130" i="11"/>
  <c r="C248" i="1" s="1"/>
  <c r="E133" i="11"/>
  <c r="AB133" i="11" s="1"/>
  <c r="C251" i="1" s="1"/>
  <c r="AE42" i="11"/>
  <c r="K36" i="11"/>
  <c r="K54" i="11"/>
  <c r="M268" i="1"/>
  <c r="D8" i="20" s="1"/>
  <c r="AN150" i="11"/>
  <c r="AM150" i="11"/>
  <c r="AD130" i="11"/>
  <c r="E248" i="1" s="1"/>
  <c r="I133" i="11"/>
  <c r="AD133" i="11" s="1"/>
  <c r="E251" i="1" s="1"/>
  <c r="W54" i="11"/>
  <c r="W36" i="11"/>
  <c r="AK42" i="11"/>
  <c r="Y46" i="11"/>
  <c r="Y64" i="11"/>
  <c r="AL130" i="11"/>
  <c r="M248" i="1" s="1"/>
  <c r="X133" i="11"/>
  <c r="AL133" i="11" s="1"/>
  <c r="M251" i="1" s="1"/>
  <c r="Z248" i="1" s="1"/>
  <c r="Z249" i="1" s="1"/>
  <c r="AC150" i="11"/>
  <c r="D268" i="1" s="1"/>
  <c r="O54" i="11"/>
  <c r="O36" i="11"/>
  <c r="AG42" i="11"/>
  <c r="AF150" i="11"/>
  <c r="G268" i="1" s="1"/>
  <c r="AE150" i="11"/>
  <c r="F268" i="1" s="1"/>
  <c r="AE130" i="11"/>
  <c r="F248" i="1" s="1"/>
  <c r="K133" i="11"/>
  <c r="AE133" i="11" s="1"/>
  <c r="F251" i="1" s="1"/>
  <c r="AD42" i="11"/>
  <c r="I36" i="11"/>
  <c r="I54" i="11"/>
  <c r="AH130" i="11"/>
  <c r="I248" i="1" s="1"/>
  <c r="Q133" i="11"/>
  <c r="AH133" i="11" s="1"/>
  <c r="I251" i="1" s="1"/>
  <c r="AH150" i="11"/>
  <c r="I268" i="1" s="1"/>
  <c r="AG130" i="11"/>
  <c r="H248" i="1" s="1"/>
  <c r="O133" i="11"/>
  <c r="AG133" i="11" s="1"/>
  <c r="H251" i="1" s="1"/>
  <c r="AJ42" i="11"/>
  <c r="U36" i="11"/>
  <c r="U54" i="11"/>
  <c r="AI42" i="11"/>
  <c r="S36" i="11"/>
  <c r="S54" i="11"/>
  <c r="AK130" i="11"/>
  <c r="L248" i="1" s="1"/>
  <c r="W133" i="11"/>
  <c r="AK133" i="11" s="1"/>
  <c r="L251" i="1" s="1"/>
  <c r="AI150" i="11"/>
  <c r="J268" i="1" s="1"/>
  <c r="AC130" i="11"/>
  <c r="D248" i="1" s="1"/>
  <c r="G133" i="11"/>
  <c r="AC133" i="11" s="1"/>
  <c r="D251" i="1" s="1"/>
  <c r="AB42" i="11"/>
  <c r="B41" i="11"/>
  <c r="E54" i="11"/>
  <c r="E36" i="11"/>
  <c r="AG150" i="11"/>
  <c r="H268" i="1" s="1"/>
  <c r="AB150" i="11"/>
  <c r="C268" i="1" s="1"/>
  <c r="Q54" i="11"/>
  <c r="Q36" i="11"/>
  <c r="AH42" i="11"/>
  <c r="AF130" i="11"/>
  <c r="G248" i="1" s="1"/>
  <c r="M133" i="11"/>
  <c r="AF133" i="11" s="1"/>
  <c r="G251" i="1" s="1"/>
  <c r="AC42" i="11"/>
  <c r="G36" i="11"/>
  <c r="G54" i="11"/>
  <c r="AJ150" i="11"/>
  <c r="K268" i="1" s="1"/>
  <c r="AI130" i="11"/>
  <c r="J248" i="1" s="1"/>
  <c r="S133" i="11"/>
  <c r="AI133" i="11" s="1"/>
  <c r="J251" i="1" s="1"/>
  <c r="AF42" i="11"/>
  <c r="M54" i="11"/>
  <c r="M36" i="11"/>
  <c r="AK130" i="10"/>
  <c r="L221" i="1" s="1"/>
  <c r="W133" i="10"/>
  <c r="AK133" i="10" s="1"/>
  <c r="L224" i="1" s="1"/>
  <c r="AH42" i="10"/>
  <c r="Q36" i="10"/>
  <c r="Q54" i="10"/>
  <c r="AB150" i="10"/>
  <c r="C241" i="1" s="1"/>
  <c r="X150" i="10"/>
  <c r="AE150" i="10"/>
  <c r="F241" i="1" s="1"/>
  <c r="Y46" i="10"/>
  <c r="Y64" i="10"/>
  <c r="AG150" i="10"/>
  <c r="H241" i="1" s="1"/>
  <c r="AD130" i="10"/>
  <c r="E221" i="1" s="1"/>
  <c r="I133" i="10"/>
  <c r="AD133" i="10" s="1"/>
  <c r="E224" i="1" s="1"/>
  <c r="E36" i="10"/>
  <c r="E54" i="10"/>
  <c r="AB42" i="10"/>
  <c r="Y42" i="10"/>
  <c r="B41" i="10"/>
  <c r="P20" i="10"/>
  <c r="AF150" i="10"/>
  <c r="G241" i="1" s="1"/>
  <c r="AC130" i="10"/>
  <c r="D221" i="1" s="1"/>
  <c r="G133" i="10"/>
  <c r="AC133" i="10" s="1"/>
  <c r="D224" i="1" s="1"/>
  <c r="I36" i="10"/>
  <c r="AD42" i="10"/>
  <c r="I54" i="10"/>
  <c r="AH130" i="10"/>
  <c r="I221" i="1" s="1"/>
  <c r="Q133" i="10"/>
  <c r="AH133" i="10" s="1"/>
  <c r="I224" i="1" s="1"/>
  <c r="AJ42" i="10"/>
  <c r="U54" i="10"/>
  <c r="U36" i="10"/>
  <c r="AG130" i="10"/>
  <c r="H221" i="1" s="1"/>
  <c r="O133" i="10"/>
  <c r="AG133" i="10" s="1"/>
  <c r="H224" i="1" s="1"/>
  <c r="AC42" i="10"/>
  <c r="G36" i="10"/>
  <c r="G54" i="10"/>
  <c r="AI150" i="10"/>
  <c r="J241" i="1" s="1"/>
  <c r="AE130" i="10"/>
  <c r="F221" i="1" s="1"/>
  <c r="K133" i="10"/>
  <c r="AE133" i="10" s="1"/>
  <c r="F224" i="1" s="1"/>
  <c r="S54" i="10"/>
  <c r="AI42" i="10"/>
  <c r="S36" i="10"/>
  <c r="AH150" i="10"/>
  <c r="I241" i="1" s="1"/>
  <c r="AF130" i="10"/>
  <c r="G221" i="1" s="1"/>
  <c r="M133" i="10"/>
  <c r="AF133" i="10" s="1"/>
  <c r="G224" i="1" s="1"/>
  <c r="M54" i="10"/>
  <c r="AF42" i="10"/>
  <c r="M36" i="10"/>
  <c r="AB130" i="10"/>
  <c r="C221" i="1" s="1"/>
  <c r="E133" i="10"/>
  <c r="AB133" i="10" s="1"/>
  <c r="C224" i="1" s="1"/>
  <c r="AG42" i="10"/>
  <c r="O36" i="10"/>
  <c r="O54" i="10"/>
  <c r="AL130" i="10"/>
  <c r="M221" i="1" s="1"/>
  <c r="X133" i="10"/>
  <c r="AL133" i="10" s="1"/>
  <c r="M224" i="1" s="1"/>
  <c r="Z221" i="1" s="1"/>
  <c r="Z222" i="1" s="1"/>
  <c r="AD150" i="10"/>
  <c r="E241" i="1" s="1"/>
  <c r="AI130" i="10"/>
  <c r="J221" i="1" s="1"/>
  <c r="S133" i="10"/>
  <c r="AI133" i="10" s="1"/>
  <c r="J224" i="1" s="1"/>
  <c r="AK42" i="10"/>
  <c r="W36" i="10"/>
  <c r="W54" i="10"/>
  <c r="AC150" i="10"/>
  <c r="D241" i="1" s="1"/>
  <c r="AJ150" i="10"/>
  <c r="K241" i="1" s="1"/>
  <c r="AJ130" i="10"/>
  <c r="K221" i="1" s="1"/>
  <c r="U133" i="10"/>
  <c r="AJ133" i="10" s="1"/>
  <c r="K224" i="1" s="1"/>
  <c r="K54" i="10"/>
  <c r="AE42" i="10"/>
  <c r="K36" i="10"/>
  <c r="AE150" i="9"/>
  <c r="F214" i="1" s="1"/>
  <c r="AG150" i="9"/>
  <c r="H214" i="1" s="1"/>
  <c r="AG42" i="9"/>
  <c r="O36" i="9"/>
  <c r="O54" i="9"/>
  <c r="AH130" i="9"/>
  <c r="I194" i="1" s="1"/>
  <c r="Q133" i="9"/>
  <c r="AH133" i="9" s="1"/>
  <c r="I197" i="1" s="1"/>
  <c r="Y46" i="9"/>
  <c r="Y64" i="9"/>
  <c r="P20" i="9"/>
  <c r="AB130" i="9"/>
  <c r="C194" i="1" s="1"/>
  <c r="E133" i="9"/>
  <c r="AB133" i="9" s="1"/>
  <c r="C197" i="1" s="1"/>
  <c r="AK130" i="9"/>
  <c r="L194" i="1" s="1"/>
  <c r="W133" i="9"/>
  <c r="AK133" i="9" s="1"/>
  <c r="L197" i="1" s="1"/>
  <c r="AC150" i="9"/>
  <c r="D214" i="1" s="1"/>
  <c r="G36" i="9"/>
  <c r="G54" i="9"/>
  <c r="AC42" i="9"/>
  <c r="AB150" i="9"/>
  <c r="C214" i="1" s="1"/>
  <c r="X150" i="9"/>
  <c r="AI130" i="9"/>
  <c r="J194" i="1" s="1"/>
  <c r="S133" i="9"/>
  <c r="AI133" i="9" s="1"/>
  <c r="J197" i="1" s="1"/>
  <c r="AD42" i="9"/>
  <c r="I54" i="9"/>
  <c r="I36" i="9"/>
  <c r="AF130" i="9"/>
  <c r="G194" i="1" s="1"/>
  <c r="M133" i="9"/>
  <c r="AF133" i="9" s="1"/>
  <c r="G197" i="1" s="1"/>
  <c r="AI150" i="9"/>
  <c r="J214" i="1" s="1"/>
  <c r="AH150" i="9"/>
  <c r="I214" i="1" s="1"/>
  <c r="AJ150" i="9"/>
  <c r="K214" i="1" s="1"/>
  <c r="AF150" i="9"/>
  <c r="G214" i="1" s="1"/>
  <c r="AC130" i="9"/>
  <c r="D194" i="1" s="1"/>
  <c r="G133" i="9"/>
  <c r="AC133" i="9" s="1"/>
  <c r="D197" i="1" s="1"/>
  <c r="S54" i="9"/>
  <c r="S36" i="9"/>
  <c r="AI42" i="9"/>
  <c r="AE130" i="9"/>
  <c r="F194" i="1" s="1"/>
  <c r="K133" i="9"/>
  <c r="AE133" i="9" s="1"/>
  <c r="F197" i="1" s="1"/>
  <c r="AJ42" i="9"/>
  <c r="U36" i="9"/>
  <c r="U54" i="9"/>
  <c r="E54" i="9"/>
  <c r="AB42" i="9"/>
  <c r="B41" i="9"/>
  <c r="E36" i="9"/>
  <c r="AL130" i="9"/>
  <c r="M194" i="1" s="1"/>
  <c r="X133" i="9"/>
  <c r="AL133" i="9" s="1"/>
  <c r="M197" i="1" s="1"/>
  <c r="Z194" i="1" s="1"/>
  <c r="Z195" i="1" s="1"/>
  <c r="Q54" i="9"/>
  <c r="AH42" i="9"/>
  <c r="Q36" i="9"/>
  <c r="AE42" i="9"/>
  <c r="K36" i="9"/>
  <c r="K54" i="9"/>
  <c r="AD150" i="9"/>
  <c r="E214" i="1" s="1"/>
  <c r="AG130" i="9"/>
  <c r="H194" i="1" s="1"/>
  <c r="O133" i="9"/>
  <c r="AG133" i="9" s="1"/>
  <c r="H197" i="1" s="1"/>
  <c r="AK42" i="9"/>
  <c r="W54" i="9"/>
  <c r="W36" i="9"/>
  <c r="AJ130" i="9"/>
  <c r="K194" i="1" s="1"/>
  <c r="U133" i="9"/>
  <c r="AJ133" i="9" s="1"/>
  <c r="K197" i="1" s="1"/>
  <c r="AD130" i="9"/>
  <c r="E194" i="1" s="1"/>
  <c r="I133" i="9"/>
  <c r="AD133" i="9" s="1"/>
  <c r="E197" i="1" s="1"/>
  <c r="AF42" i="9"/>
  <c r="M36" i="9"/>
  <c r="M54" i="9"/>
  <c r="AD150" i="6"/>
  <c r="E133" i="1" s="1"/>
  <c r="AI130" i="6"/>
  <c r="J113" i="1" s="1"/>
  <c r="S133" i="6"/>
  <c r="AI133" i="6" s="1"/>
  <c r="J116" i="1" s="1"/>
  <c r="AH130" i="6"/>
  <c r="I113" i="1" s="1"/>
  <c r="Q133" i="6"/>
  <c r="AH133" i="6" s="1"/>
  <c r="I116" i="1" s="1"/>
  <c r="Y42" i="6"/>
  <c r="Y46" i="6"/>
  <c r="Y64" i="6"/>
  <c r="AK130" i="6"/>
  <c r="L113" i="1" s="1"/>
  <c r="W133" i="6"/>
  <c r="AK133" i="6" s="1"/>
  <c r="L116" i="1" s="1"/>
  <c r="AH150" i="6"/>
  <c r="I133" i="1" s="1"/>
  <c r="AD42" i="6"/>
  <c r="I54" i="6"/>
  <c r="I36" i="6"/>
  <c r="AB130" i="6"/>
  <c r="C113" i="1" s="1"/>
  <c r="E133" i="6"/>
  <c r="AB133" i="6" s="1"/>
  <c r="C116" i="1" s="1"/>
  <c r="AF130" i="6"/>
  <c r="G113" i="1" s="1"/>
  <c r="M133" i="6"/>
  <c r="AF133" i="6" s="1"/>
  <c r="G116" i="1" s="1"/>
  <c r="AJ130" i="6"/>
  <c r="K113" i="1" s="1"/>
  <c r="U133" i="6"/>
  <c r="AJ133" i="6" s="1"/>
  <c r="K116" i="1" s="1"/>
  <c r="AI150" i="6"/>
  <c r="J133" i="1" s="1"/>
  <c r="Q36" i="6"/>
  <c r="AH42" i="6"/>
  <c r="Q54" i="6"/>
  <c r="M36" i="6"/>
  <c r="AF42" i="6"/>
  <c r="M54" i="6"/>
  <c r="AL130" i="6"/>
  <c r="M113" i="1" s="1"/>
  <c r="X133" i="6"/>
  <c r="AL133" i="6" s="1"/>
  <c r="M116" i="1" s="1"/>
  <c r="Z113" i="1" s="1"/>
  <c r="Z114" i="1" s="1"/>
  <c r="AC150" i="6"/>
  <c r="D133" i="1" s="1"/>
  <c r="AE130" i="6"/>
  <c r="F113" i="1" s="1"/>
  <c r="K133" i="6"/>
  <c r="AE133" i="6" s="1"/>
  <c r="F116" i="1" s="1"/>
  <c r="AI42" i="6"/>
  <c r="S36" i="6"/>
  <c r="S54" i="6"/>
  <c r="AF150" i="6"/>
  <c r="G133" i="1" s="1"/>
  <c r="AB150" i="6"/>
  <c r="C133" i="1" s="1"/>
  <c r="X150" i="6"/>
  <c r="AG130" i="6"/>
  <c r="H113" i="1" s="1"/>
  <c r="O133" i="6"/>
  <c r="AG133" i="6" s="1"/>
  <c r="H116" i="1" s="1"/>
  <c r="K36" i="6"/>
  <c r="AE42" i="6"/>
  <c r="K54" i="6"/>
  <c r="W36" i="6"/>
  <c r="AK42" i="6"/>
  <c r="W54" i="6"/>
  <c r="AE150" i="6"/>
  <c r="F133" i="1" s="1"/>
  <c r="AC130" i="6"/>
  <c r="D113" i="1" s="1"/>
  <c r="G133" i="6"/>
  <c r="AC133" i="6" s="1"/>
  <c r="D116" i="1" s="1"/>
  <c r="AC42" i="6"/>
  <c r="G54" i="6"/>
  <c r="G36" i="6"/>
  <c r="AB42" i="6"/>
  <c r="E36" i="6"/>
  <c r="B41" i="6"/>
  <c r="E54" i="6"/>
  <c r="AG150" i="6"/>
  <c r="H133" i="1" s="1"/>
  <c r="AG42" i="6"/>
  <c r="O54" i="6"/>
  <c r="O36" i="6"/>
  <c r="AJ150" i="6"/>
  <c r="K133" i="1" s="1"/>
  <c r="AD130" i="6"/>
  <c r="E113" i="1" s="1"/>
  <c r="I133" i="6"/>
  <c r="AD133" i="6" s="1"/>
  <c r="E116" i="1" s="1"/>
  <c r="AJ42" i="6"/>
  <c r="U54" i="6"/>
  <c r="U36" i="6"/>
  <c r="X54" i="10" l="1"/>
  <c r="AL42" i="12"/>
  <c r="AL42" i="13"/>
  <c r="AG36" i="15"/>
  <c r="O35" i="15"/>
  <c r="O38" i="15"/>
  <c r="AG38" i="15" s="1"/>
  <c r="O129" i="15"/>
  <c r="O138" i="15"/>
  <c r="AL42" i="11"/>
  <c r="AL42" i="9"/>
  <c r="X54" i="12"/>
  <c r="AL42" i="17"/>
  <c r="X54" i="19"/>
  <c r="X54" i="4"/>
  <c r="X149" i="4" s="1"/>
  <c r="AC53" i="15"/>
  <c r="G149" i="15"/>
  <c r="AI53" i="15"/>
  <c r="S149" i="15"/>
  <c r="X54" i="16"/>
  <c r="AL42" i="2"/>
  <c r="X54" i="15"/>
  <c r="AB53" i="15"/>
  <c r="E149" i="15"/>
  <c r="K35" i="15"/>
  <c r="K129" i="15"/>
  <c r="K38" i="15"/>
  <c r="AE38" i="15" s="1"/>
  <c r="AE36" i="15"/>
  <c r="K138" i="15"/>
  <c r="X54" i="9"/>
  <c r="X54" i="3"/>
  <c r="X149" i="3" s="1"/>
  <c r="AL149" i="3" s="1"/>
  <c r="S38" i="15"/>
  <c r="AI38" i="15" s="1"/>
  <c r="S35" i="15"/>
  <c r="S129" i="15"/>
  <c r="AI36" i="15"/>
  <c r="S138" i="15"/>
  <c r="X54" i="14"/>
  <c r="AL42" i="3"/>
  <c r="AL43" i="5"/>
  <c r="AH53" i="15"/>
  <c r="Q149" i="15"/>
  <c r="AL42" i="15"/>
  <c r="AD53" i="15"/>
  <c r="I149" i="15"/>
  <c r="AL42" i="16"/>
  <c r="Q129" i="15"/>
  <c r="Q38" i="15"/>
  <c r="AH38" i="15" s="1"/>
  <c r="AH36" i="15"/>
  <c r="Q35" i="15"/>
  <c r="Q138" i="15"/>
  <c r="AB36" i="15"/>
  <c r="E129" i="15"/>
  <c r="E35" i="15"/>
  <c r="E38" i="15"/>
  <c r="AB38" i="15" s="1"/>
  <c r="E138" i="15"/>
  <c r="I38" i="15"/>
  <c r="AD38" i="15" s="1"/>
  <c r="I129" i="15"/>
  <c r="AD36" i="15"/>
  <c r="I35" i="15"/>
  <c r="I138" i="15"/>
  <c r="AE53" i="15"/>
  <c r="K149" i="15"/>
  <c r="AL42" i="19"/>
  <c r="X54" i="11"/>
  <c r="X149" i="11" s="1"/>
  <c r="AL149" i="11" s="1"/>
  <c r="AL42" i="18"/>
  <c r="X54" i="8"/>
  <c r="W149" i="15"/>
  <c r="W151" i="15" s="1"/>
  <c r="W152" i="15" s="1"/>
  <c r="AK53" i="15"/>
  <c r="AC36" i="15"/>
  <c r="G129" i="15"/>
  <c r="G35" i="15"/>
  <c r="G38" i="15"/>
  <c r="AC38" i="15" s="1"/>
  <c r="G138" i="15"/>
  <c r="X54" i="6"/>
  <c r="AL42" i="6"/>
  <c r="AL42" i="14"/>
  <c r="X54" i="18"/>
  <c r="AL42" i="8"/>
  <c r="X54" i="7"/>
  <c r="M35" i="15"/>
  <c r="M38" i="15"/>
  <c r="AF38" i="15" s="1"/>
  <c r="M129" i="15"/>
  <c r="AF36" i="15"/>
  <c r="M138" i="15"/>
  <c r="U149" i="15"/>
  <c r="AJ53" i="15"/>
  <c r="W38" i="15"/>
  <c r="AK38" i="15" s="1"/>
  <c r="W129" i="15"/>
  <c r="AK36" i="15"/>
  <c r="W35" i="15"/>
  <c r="X36" i="15"/>
  <c r="W138" i="15"/>
  <c r="AF53" i="15"/>
  <c r="M149" i="15"/>
  <c r="U35" i="15"/>
  <c r="U129" i="15"/>
  <c r="U38" i="15"/>
  <c r="AJ38" i="15" s="1"/>
  <c r="AJ36" i="15"/>
  <c r="U138" i="15"/>
  <c r="AL42" i="10"/>
  <c r="X54" i="13"/>
  <c r="X54" i="17"/>
  <c r="AL42" i="4"/>
  <c r="AL42" i="7"/>
  <c r="AG53" i="15"/>
  <c r="O149" i="15"/>
  <c r="Y46" i="15"/>
  <c r="Y64" i="15"/>
  <c r="L27" i="21"/>
  <c r="M27" i="21"/>
  <c r="Y151" i="3"/>
  <c r="X151" i="3"/>
  <c r="AL131" i="5"/>
  <c r="AL128" i="5"/>
  <c r="AB53" i="3"/>
  <c r="E149" i="3"/>
  <c r="G38" i="7"/>
  <c r="AC38" i="7" s="1"/>
  <c r="G35" i="7"/>
  <c r="AC36" i="7"/>
  <c r="G129" i="7"/>
  <c r="G138" i="7"/>
  <c r="AB53" i="2"/>
  <c r="E149" i="2"/>
  <c r="W38" i="4"/>
  <c r="AK38" i="4" s="1"/>
  <c r="W35" i="4"/>
  <c r="W129" i="4"/>
  <c r="AK36" i="4"/>
  <c r="X36" i="4"/>
  <c r="W138" i="4"/>
  <c r="K149" i="2"/>
  <c r="AE53" i="2"/>
  <c r="AN150" i="4"/>
  <c r="AM150" i="4"/>
  <c r="AK36" i="7"/>
  <c r="W35" i="7"/>
  <c r="W129" i="7"/>
  <c r="W38" i="7"/>
  <c r="AK38" i="7" s="1"/>
  <c r="X36" i="7"/>
  <c r="W138" i="7"/>
  <c r="AG45" i="5"/>
  <c r="O54" i="5"/>
  <c r="AG54" i="5" s="1"/>
  <c r="O55" i="5"/>
  <c r="O147" i="5" s="1"/>
  <c r="G149" i="4"/>
  <c r="AC53" i="4"/>
  <c r="AN150" i="2"/>
  <c r="AM150" i="2"/>
  <c r="E35" i="2"/>
  <c r="E38" i="2"/>
  <c r="AB38" i="2" s="1"/>
  <c r="AB36" i="2"/>
  <c r="E129" i="2"/>
  <c r="E138" i="2"/>
  <c r="W149" i="4"/>
  <c r="W151" i="4" s="1"/>
  <c r="W152" i="4" s="1"/>
  <c r="AK53" i="4"/>
  <c r="K38" i="2"/>
  <c r="AE38" i="2" s="1"/>
  <c r="K129" i="2"/>
  <c r="K35" i="2"/>
  <c r="AE36" i="2"/>
  <c r="K138" i="2"/>
  <c r="S149" i="3"/>
  <c r="AI53" i="3"/>
  <c r="M149" i="4"/>
  <c r="AF53" i="4"/>
  <c r="U35" i="7"/>
  <c r="U129" i="7"/>
  <c r="U38" i="7"/>
  <c r="AJ38" i="7" s="1"/>
  <c r="AJ36" i="7"/>
  <c r="U138" i="7"/>
  <c r="M149" i="3"/>
  <c r="AF53" i="3"/>
  <c r="O35" i="5"/>
  <c r="O39" i="5"/>
  <c r="AG39" i="5" s="1"/>
  <c r="AG37" i="5"/>
  <c r="O127" i="5"/>
  <c r="O136" i="5"/>
  <c r="AI53" i="8"/>
  <c r="S149" i="8"/>
  <c r="U149" i="2"/>
  <c r="AJ53" i="2"/>
  <c r="AI53" i="7"/>
  <c r="S149" i="7"/>
  <c r="K149" i="8"/>
  <c r="AE53" i="8"/>
  <c r="AL150" i="7"/>
  <c r="K149" i="3"/>
  <c r="AE53" i="3"/>
  <c r="M129" i="4"/>
  <c r="AF36" i="4"/>
  <c r="M38" i="4"/>
  <c r="AF38" i="4" s="1"/>
  <c r="M35" i="4"/>
  <c r="M138" i="4"/>
  <c r="E35" i="3"/>
  <c r="AB36" i="3"/>
  <c r="E38" i="3"/>
  <c r="AB38" i="3" s="1"/>
  <c r="E129" i="3"/>
  <c r="E138" i="3"/>
  <c r="AN149" i="2"/>
  <c r="AM149" i="2"/>
  <c r="U149" i="7"/>
  <c r="AJ53" i="7"/>
  <c r="I35" i="5"/>
  <c r="I39" i="5"/>
  <c r="AM148" i="5"/>
  <c r="AN148" i="5"/>
  <c r="I35" i="3"/>
  <c r="AD36" i="3"/>
  <c r="I38" i="3"/>
  <c r="AD38" i="3" s="1"/>
  <c r="I129" i="3"/>
  <c r="I138" i="3"/>
  <c r="M35" i="3"/>
  <c r="M38" i="3"/>
  <c r="AF38" i="3" s="1"/>
  <c r="M129" i="3"/>
  <c r="AF36" i="3"/>
  <c r="M138" i="3"/>
  <c r="X36" i="8"/>
  <c r="AI36" i="8"/>
  <c r="S35" i="8"/>
  <c r="S38" i="8"/>
  <c r="AI38" i="8" s="1"/>
  <c r="S129" i="8"/>
  <c r="S138" i="8"/>
  <c r="U55" i="5"/>
  <c r="U147" i="5" s="1"/>
  <c r="U54" i="5"/>
  <c r="AJ54" i="5" s="1"/>
  <c r="AJ45" i="5"/>
  <c r="U35" i="2"/>
  <c r="AJ36" i="2"/>
  <c r="U38" i="2"/>
  <c r="AJ38" i="2" s="1"/>
  <c r="U129" i="2"/>
  <c r="U138" i="2"/>
  <c r="S129" i="7"/>
  <c r="AI36" i="7"/>
  <c r="S38" i="7"/>
  <c r="AI38" i="7" s="1"/>
  <c r="S35" i="7"/>
  <c r="S138" i="7"/>
  <c r="K129" i="8"/>
  <c r="AE129" i="8" s="1"/>
  <c r="AE36" i="8"/>
  <c r="K138" i="8"/>
  <c r="AE138" i="8" s="1"/>
  <c r="K35" i="3"/>
  <c r="AE36" i="3"/>
  <c r="K129" i="3"/>
  <c r="K38" i="3"/>
  <c r="AE38" i="3" s="1"/>
  <c r="K138" i="3"/>
  <c r="U38" i="3"/>
  <c r="AJ38" i="3" s="1"/>
  <c r="U35" i="3"/>
  <c r="U129" i="3"/>
  <c r="AJ36" i="3"/>
  <c r="U138" i="3"/>
  <c r="I149" i="4"/>
  <c r="AD53" i="4"/>
  <c r="Q149" i="8"/>
  <c r="AH53" i="8"/>
  <c r="W149" i="2"/>
  <c r="W151" i="2" s="1"/>
  <c r="W152" i="2" s="1"/>
  <c r="AK53" i="2"/>
  <c r="Q149" i="3"/>
  <c r="AH53" i="3"/>
  <c r="I149" i="3"/>
  <c r="AD53" i="3"/>
  <c r="M149" i="2"/>
  <c r="AF53" i="2"/>
  <c r="AJ37" i="5"/>
  <c r="U35" i="5"/>
  <c r="U39" i="5"/>
  <c r="AJ39" i="5" s="1"/>
  <c r="U127" i="5"/>
  <c r="U136" i="5"/>
  <c r="I129" i="2"/>
  <c r="AD36" i="2"/>
  <c r="I35" i="2"/>
  <c r="I38" i="2"/>
  <c r="AD38" i="2" s="1"/>
  <c r="I138" i="2"/>
  <c r="O149" i="7"/>
  <c r="AG53" i="7"/>
  <c r="G127" i="5"/>
  <c r="G35" i="5"/>
  <c r="AC37" i="5"/>
  <c r="G39" i="5"/>
  <c r="AC39" i="5" s="1"/>
  <c r="G136" i="5"/>
  <c r="AH53" i="7"/>
  <c r="Q149" i="7"/>
  <c r="M35" i="2"/>
  <c r="AF36" i="2"/>
  <c r="M129" i="2"/>
  <c r="M38" i="2"/>
  <c r="AF38" i="2" s="1"/>
  <c r="M138" i="2"/>
  <c r="O38" i="7"/>
  <c r="AG38" i="7" s="1"/>
  <c r="O129" i="7"/>
  <c r="O35" i="7"/>
  <c r="AG36" i="7"/>
  <c r="O138" i="7"/>
  <c r="AK36" i="2"/>
  <c r="W38" i="2"/>
  <c r="AK38" i="2" s="1"/>
  <c r="W35" i="2"/>
  <c r="W129" i="2"/>
  <c r="X36" i="2"/>
  <c r="W138" i="2"/>
  <c r="X37" i="5"/>
  <c r="M39" i="5"/>
  <c r="AF39" i="5" s="1"/>
  <c r="AF37" i="5"/>
  <c r="M127" i="5"/>
  <c r="M35" i="5"/>
  <c r="M136" i="5"/>
  <c r="O38" i="4"/>
  <c r="AG38" i="4" s="1"/>
  <c r="O129" i="4"/>
  <c r="O35" i="4"/>
  <c r="AG36" i="4"/>
  <c r="O138" i="4"/>
  <c r="AD53" i="8"/>
  <c r="I149" i="8"/>
  <c r="U149" i="3"/>
  <c r="AJ53" i="3"/>
  <c r="AD36" i="4"/>
  <c r="I129" i="4"/>
  <c r="I35" i="4"/>
  <c r="I38" i="4"/>
  <c r="AD38" i="4" s="1"/>
  <c r="I138" i="4"/>
  <c r="Q35" i="7"/>
  <c r="Q38" i="7"/>
  <c r="AH38" i="7" s="1"/>
  <c r="AH36" i="7"/>
  <c r="Q129" i="7"/>
  <c r="Q138" i="7"/>
  <c r="Q38" i="3"/>
  <c r="AH38" i="3" s="1"/>
  <c r="Q129" i="3"/>
  <c r="Q35" i="3"/>
  <c r="AH36" i="3"/>
  <c r="Q138" i="3"/>
  <c r="S35" i="4"/>
  <c r="S38" i="4"/>
  <c r="AI38" i="4" s="1"/>
  <c r="S129" i="4"/>
  <c r="AI36" i="4"/>
  <c r="S138" i="4"/>
  <c r="E149" i="4"/>
  <c r="AB53" i="4"/>
  <c r="AF53" i="8"/>
  <c r="M149" i="8"/>
  <c r="AC53" i="3"/>
  <c r="G149" i="3"/>
  <c r="E38" i="7"/>
  <c r="AB38" i="7" s="1"/>
  <c r="E35" i="7"/>
  <c r="E129" i="7"/>
  <c r="AB36" i="7"/>
  <c r="E138" i="7"/>
  <c r="AD53" i="7"/>
  <c r="I149" i="7"/>
  <c r="I149" i="2"/>
  <c r="AD53" i="2"/>
  <c r="Q38" i="8"/>
  <c r="AH38" i="8" s="1"/>
  <c r="Q35" i="8"/>
  <c r="Q129" i="8"/>
  <c r="AH36" i="8"/>
  <c r="Q138" i="8"/>
  <c r="X152" i="3"/>
  <c r="AL152" i="3" s="1"/>
  <c r="AL151" i="3"/>
  <c r="AG53" i="4"/>
  <c r="O149" i="4"/>
  <c r="I38" i="8"/>
  <c r="AE38" i="8" s="1"/>
  <c r="AD36" i="8"/>
  <c r="I35" i="8"/>
  <c r="I129" i="8"/>
  <c r="I138" i="8"/>
  <c r="G55" i="5"/>
  <c r="G147" i="5" s="1"/>
  <c r="G54" i="5"/>
  <c r="AC45" i="5"/>
  <c r="U149" i="4"/>
  <c r="AJ53" i="4"/>
  <c r="AJ36" i="8"/>
  <c r="U129" i="8"/>
  <c r="U38" i="8"/>
  <c r="AJ38" i="8" s="1"/>
  <c r="U35" i="8"/>
  <c r="U138" i="8"/>
  <c r="S149" i="4"/>
  <c r="AI53" i="4"/>
  <c r="E129" i="4"/>
  <c r="E38" i="4"/>
  <c r="AB38" i="4" s="1"/>
  <c r="AB36" i="4"/>
  <c r="E35" i="4"/>
  <c r="E138" i="4"/>
  <c r="AF36" i="8"/>
  <c r="M38" i="8"/>
  <c r="AF38" i="8" s="1"/>
  <c r="M129" i="8"/>
  <c r="M35" i="8"/>
  <c r="M138" i="8"/>
  <c r="G35" i="3"/>
  <c r="G129" i="3"/>
  <c r="AC36" i="3"/>
  <c r="G38" i="3"/>
  <c r="AC38" i="3" s="1"/>
  <c r="G138" i="3"/>
  <c r="E149" i="7"/>
  <c r="AB53" i="7"/>
  <c r="W149" i="3"/>
  <c r="W151" i="3" s="1"/>
  <c r="W152" i="3" s="1"/>
  <c r="AK53" i="3"/>
  <c r="O149" i="2"/>
  <c r="AG53" i="2"/>
  <c r="I35" i="7"/>
  <c r="I38" i="7"/>
  <c r="AD38" i="7" s="1"/>
  <c r="I129" i="7"/>
  <c r="AD36" i="7"/>
  <c r="I138" i="7"/>
  <c r="M38" i="7"/>
  <c r="AF38" i="7" s="1"/>
  <c r="M35" i="7"/>
  <c r="AF36" i="7"/>
  <c r="M129" i="7"/>
  <c r="M138" i="7"/>
  <c r="M55" i="5"/>
  <c r="M147" i="5" s="1"/>
  <c r="AF45" i="5"/>
  <c r="M54" i="5"/>
  <c r="AF54" i="5" s="1"/>
  <c r="AN150" i="3"/>
  <c r="AM150" i="3"/>
  <c r="E55" i="5"/>
  <c r="AB45" i="5"/>
  <c r="AE36" i="4"/>
  <c r="K35" i="4"/>
  <c r="K38" i="4"/>
  <c r="AE38" i="4" s="1"/>
  <c r="K138" i="4"/>
  <c r="K129" i="4"/>
  <c r="E129" i="8"/>
  <c r="AB36" i="8"/>
  <c r="AL36" i="8" s="1"/>
  <c r="AL35" i="8" s="1"/>
  <c r="E35" i="8"/>
  <c r="E38" i="8"/>
  <c r="AB38" i="8" s="1"/>
  <c r="E138" i="8"/>
  <c r="AN149" i="3"/>
  <c r="AM149" i="3"/>
  <c r="AJ36" i="4"/>
  <c r="U35" i="4"/>
  <c r="U129" i="4"/>
  <c r="U38" i="4"/>
  <c r="AJ38" i="4" s="1"/>
  <c r="U138" i="4"/>
  <c r="U149" i="8"/>
  <c r="AJ53" i="8"/>
  <c r="W35" i="3"/>
  <c r="W129" i="3"/>
  <c r="W38" i="3"/>
  <c r="AK38" i="3" s="1"/>
  <c r="AK36" i="3"/>
  <c r="X36" i="3"/>
  <c r="W138" i="3"/>
  <c r="AK37" i="5"/>
  <c r="W35" i="5"/>
  <c r="W39" i="5"/>
  <c r="AK39" i="5" s="1"/>
  <c r="W127" i="5"/>
  <c r="W136" i="5"/>
  <c r="O38" i="2"/>
  <c r="AG38" i="2" s="1"/>
  <c r="O129" i="2"/>
  <c r="O35" i="2"/>
  <c r="AG36" i="2"/>
  <c r="O138" i="2"/>
  <c r="M149" i="7"/>
  <c r="AF53" i="7"/>
  <c r="S127" i="5"/>
  <c r="S35" i="5"/>
  <c r="AI37" i="5"/>
  <c r="S39" i="5"/>
  <c r="AI39" i="5" s="1"/>
  <c r="S136" i="5"/>
  <c r="K149" i="7"/>
  <c r="AE53" i="7"/>
  <c r="G149" i="2"/>
  <c r="AC53" i="2"/>
  <c r="W149" i="8"/>
  <c r="W151" i="8" s="1"/>
  <c r="W152" i="8" s="1"/>
  <c r="AK53" i="8"/>
  <c r="S149" i="2"/>
  <c r="AI53" i="2"/>
  <c r="K149" i="4"/>
  <c r="AE53" i="4"/>
  <c r="AB53" i="8"/>
  <c r="E149" i="8"/>
  <c r="Q127" i="5"/>
  <c r="Q39" i="5"/>
  <c r="AH39" i="5" s="1"/>
  <c r="AH37" i="5"/>
  <c r="Q35" i="5"/>
  <c r="Q136" i="5"/>
  <c r="Q149" i="2"/>
  <c r="AH53" i="2"/>
  <c r="O149" i="3"/>
  <c r="AG53" i="3"/>
  <c r="G129" i="8"/>
  <c r="AC36" i="8"/>
  <c r="G35" i="8"/>
  <c r="G38" i="8"/>
  <c r="AC38" i="8" s="1"/>
  <c r="G138" i="8"/>
  <c r="Q149" i="4"/>
  <c r="AH53" i="4"/>
  <c r="S54" i="5"/>
  <c r="AI54" i="5" s="1"/>
  <c r="AI45" i="5"/>
  <c r="S55" i="5"/>
  <c r="S147" i="5" s="1"/>
  <c r="W129" i="8"/>
  <c r="W35" i="8"/>
  <c r="AK36" i="8"/>
  <c r="W38" i="8"/>
  <c r="AK38" i="8" s="1"/>
  <c r="W138" i="8"/>
  <c r="S129" i="2"/>
  <c r="AI36" i="2"/>
  <c r="S38" i="2"/>
  <c r="AI38" i="2" s="1"/>
  <c r="S35" i="2"/>
  <c r="S138" i="2"/>
  <c r="O129" i="8"/>
  <c r="O35" i="8"/>
  <c r="O38" i="8"/>
  <c r="AG38" i="8" s="1"/>
  <c r="AG36" i="8"/>
  <c r="O138" i="8"/>
  <c r="K35" i="5"/>
  <c r="K39" i="5"/>
  <c r="W149" i="7"/>
  <c r="W151" i="7" s="1"/>
  <c r="W152" i="7" s="1"/>
  <c r="AK53" i="7"/>
  <c r="AH36" i="4"/>
  <c r="Q38" i="4"/>
  <c r="AH38" i="4" s="1"/>
  <c r="Q129" i="4"/>
  <c r="Q35" i="4"/>
  <c r="Q138" i="4"/>
  <c r="K35" i="7"/>
  <c r="AE36" i="7"/>
  <c r="K129" i="7"/>
  <c r="K38" i="7"/>
  <c r="AE38" i="7" s="1"/>
  <c r="K138" i="7"/>
  <c r="AL150" i="8"/>
  <c r="G38" i="2"/>
  <c r="AC38" i="2" s="1"/>
  <c r="G129" i="2"/>
  <c r="G35" i="2"/>
  <c r="AC36" i="2"/>
  <c r="G138" i="2"/>
  <c r="E127" i="5"/>
  <c r="E35" i="5"/>
  <c r="AB37" i="5"/>
  <c r="E39" i="5"/>
  <c r="AB39" i="5" s="1"/>
  <c r="E136" i="5"/>
  <c r="G149" i="7"/>
  <c r="AC53" i="7"/>
  <c r="O149" i="8"/>
  <c r="AG53" i="8"/>
  <c r="Q55" i="5"/>
  <c r="Q147" i="5" s="1"/>
  <c r="AH45" i="5"/>
  <c r="Q54" i="5"/>
  <c r="AH54" i="5" s="1"/>
  <c r="Q38" i="2"/>
  <c r="AH38" i="2" s="1"/>
  <c r="AH36" i="2"/>
  <c r="Q35" i="2"/>
  <c r="Q129" i="2"/>
  <c r="Q138" i="2"/>
  <c r="O38" i="3"/>
  <c r="AG38" i="3" s="1"/>
  <c r="AG36" i="3"/>
  <c r="O129" i="3"/>
  <c r="O35" i="3"/>
  <c r="O138" i="3"/>
  <c r="G38" i="4"/>
  <c r="AC38" i="4" s="1"/>
  <c r="G129" i="4"/>
  <c r="AC36" i="4"/>
  <c r="G35" i="4"/>
  <c r="G138" i="4"/>
  <c r="AC53" i="8"/>
  <c r="G149" i="8"/>
  <c r="S38" i="3"/>
  <c r="AI38" i="3" s="1"/>
  <c r="AI36" i="3"/>
  <c r="S35" i="3"/>
  <c r="S129" i="3"/>
  <c r="S138" i="3"/>
  <c r="Y151" i="2"/>
  <c r="AL150" i="19"/>
  <c r="M484" i="1" s="1"/>
  <c r="D4" i="20" s="1"/>
  <c r="AK53" i="19"/>
  <c r="W149" i="19"/>
  <c r="W151" i="19" s="1"/>
  <c r="W152" i="19" s="1"/>
  <c r="K149" i="19"/>
  <c r="AE53" i="19"/>
  <c r="O35" i="19"/>
  <c r="O38" i="19"/>
  <c r="AG38" i="19" s="1"/>
  <c r="AG36" i="19"/>
  <c r="O129" i="19"/>
  <c r="O138" i="19"/>
  <c r="K129" i="19"/>
  <c r="K38" i="19"/>
  <c r="AE38" i="19" s="1"/>
  <c r="K35" i="19"/>
  <c r="AE36" i="19"/>
  <c r="K138" i="19"/>
  <c r="E129" i="19"/>
  <c r="AB36" i="19"/>
  <c r="E38" i="19"/>
  <c r="AB38" i="19" s="1"/>
  <c r="E35" i="19"/>
  <c r="E138" i="19"/>
  <c r="AJ53" i="19"/>
  <c r="U149" i="19"/>
  <c r="E149" i="19"/>
  <c r="AB53" i="19"/>
  <c r="AJ36" i="19"/>
  <c r="U38" i="19"/>
  <c r="AJ38" i="19" s="1"/>
  <c r="U35" i="19"/>
  <c r="U129" i="19"/>
  <c r="U138" i="19"/>
  <c r="I149" i="19"/>
  <c r="AD53" i="19"/>
  <c r="AF53" i="19"/>
  <c r="M149" i="19"/>
  <c r="X36" i="19"/>
  <c r="W38" i="19"/>
  <c r="AK38" i="19" s="1"/>
  <c r="W35" i="19"/>
  <c r="AK36" i="19"/>
  <c r="W129" i="19"/>
  <c r="W138" i="19"/>
  <c r="I35" i="19"/>
  <c r="AD36" i="19"/>
  <c r="I38" i="19"/>
  <c r="AD38" i="19" s="1"/>
  <c r="I129" i="19"/>
  <c r="I138" i="19"/>
  <c r="Q149" i="19"/>
  <c r="AH53" i="19"/>
  <c r="G149" i="19"/>
  <c r="AC53" i="19"/>
  <c r="M35" i="19"/>
  <c r="M38" i="19"/>
  <c r="AF38" i="19" s="1"/>
  <c r="M129" i="19"/>
  <c r="AF36" i="19"/>
  <c r="M138" i="19"/>
  <c r="G35" i="19"/>
  <c r="G129" i="19"/>
  <c r="AC36" i="19"/>
  <c r="G38" i="19"/>
  <c r="AC38" i="19" s="1"/>
  <c r="G138" i="19"/>
  <c r="S149" i="19"/>
  <c r="AI53" i="19"/>
  <c r="Q129" i="19"/>
  <c r="Q35" i="19"/>
  <c r="Q38" i="19"/>
  <c r="AH38" i="19" s="1"/>
  <c r="AH36" i="19"/>
  <c r="Q138" i="19"/>
  <c r="AG53" i="19"/>
  <c r="O149" i="19"/>
  <c r="AI36" i="19"/>
  <c r="S38" i="19"/>
  <c r="AI38" i="19" s="1"/>
  <c r="S129" i="19"/>
  <c r="S35" i="19"/>
  <c r="S138" i="19"/>
  <c r="K38" i="18"/>
  <c r="AE38" i="18" s="1"/>
  <c r="K35" i="18"/>
  <c r="K129" i="18"/>
  <c r="AE36" i="18"/>
  <c r="K138" i="18"/>
  <c r="S129" i="18"/>
  <c r="AI36" i="18"/>
  <c r="S38" i="18"/>
  <c r="AI38" i="18" s="1"/>
  <c r="S35" i="18"/>
  <c r="S138" i="18"/>
  <c r="U149" i="18"/>
  <c r="AJ53" i="18"/>
  <c r="AE53" i="18"/>
  <c r="K149" i="18"/>
  <c r="S149" i="18"/>
  <c r="AI53" i="18"/>
  <c r="U35" i="18"/>
  <c r="U129" i="18"/>
  <c r="AJ36" i="18"/>
  <c r="U38" i="18"/>
  <c r="AJ38" i="18" s="1"/>
  <c r="U138" i="18"/>
  <c r="W149" i="18"/>
  <c r="W151" i="18" s="1"/>
  <c r="W152" i="18" s="1"/>
  <c r="AK53" i="18"/>
  <c r="O35" i="18"/>
  <c r="O129" i="18"/>
  <c r="O38" i="18"/>
  <c r="AG38" i="18" s="1"/>
  <c r="AG36" i="18"/>
  <c r="O138" i="18"/>
  <c r="W38" i="18"/>
  <c r="AK38" i="18" s="1"/>
  <c r="W129" i="18"/>
  <c r="AK36" i="18"/>
  <c r="W35" i="18"/>
  <c r="X36" i="18"/>
  <c r="W138" i="18"/>
  <c r="M35" i="18"/>
  <c r="AF36" i="18"/>
  <c r="M38" i="18"/>
  <c r="AF38" i="18" s="1"/>
  <c r="M129" i="18"/>
  <c r="M138" i="18"/>
  <c r="M149" i="18"/>
  <c r="AF53" i="18"/>
  <c r="G129" i="18"/>
  <c r="G35" i="18"/>
  <c r="AC36" i="18"/>
  <c r="G38" i="18"/>
  <c r="AC38" i="18" s="1"/>
  <c r="G138" i="18"/>
  <c r="I149" i="18"/>
  <c r="AD53" i="18"/>
  <c r="Q149" i="18"/>
  <c r="AH53" i="18"/>
  <c r="E35" i="18"/>
  <c r="AB36" i="18"/>
  <c r="E38" i="18"/>
  <c r="AB38" i="18" s="1"/>
  <c r="E129" i="18"/>
  <c r="E138" i="18"/>
  <c r="I38" i="18"/>
  <c r="AD38" i="18" s="1"/>
  <c r="I35" i="18"/>
  <c r="I129" i="18"/>
  <c r="AD36" i="18"/>
  <c r="I138" i="18"/>
  <c r="O149" i="18"/>
  <c r="AG53" i="18"/>
  <c r="G149" i="18"/>
  <c r="AC53" i="18"/>
  <c r="Q35" i="18"/>
  <c r="Q129" i="18"/>
  <c r="AH36" i="18"/>
  <c r="Q38" i="18"/>
  <c r="AH38" i="18" s="1"/>
  <c r="Q138" i="18"/>
  <c r="AL150" i="18"/>
  <c r="M457" i="1" s="1"/>
  <c r="D17" i="20" s="1"/>
  <c r="AB53" i="18"/>
  <c r="AL53" i="18" s="1"/>
  <c r="E149" i="18"/>
  <c r="M129" i="17"/>
  <c r="M35" i="17"/>
  <c r="M38" i="17"/>
  <c r="AF38" i="17" s="1"/>
  <c r="AF36" i="17"/>
  <c r="M138" i="17"/>
  <c r="G149" i="17"/>
  <c r="AC53" i="17"/>
  <c r="AL150" i="17"/>
  <c r="M430" i="1" s="1"/>
  <c r="D13" i="20" s="1"/>
  <c r="E149" i="17"/>
  <c r="AB53" i="17"/>
  <c r="G129" i="17"/>
  <c r="AC36" i="17"/>
  <c r="G35" i="17"/>
  <c r="G38" i="17"/>
  <c r="AC38" i="17" s="1"/>
  <c r="G138" i="17"/>
  <c r="AH53" i="17"/>
  <c r="Q149" i="17"/>
  <c r="AF53" i="17"/>
  <c r="M149" i="17"/>
  <c r="Q129" i="17"/>
  <c r="Q35" i="17"/>
  <c r="AH36" i="17"/>
  <c r="Q38" i="17"/>
  <c r="AH38" i="17" s="1"/>
  <c r="Q138" i="17"/>
  <c r="K149" i="17"/>
  <c r="AE53" i="17"/>
  <c r="I129" i="17"/>
  <c r="I38" i="17"/>
  <c r="AD38" i="17" s="1"/>
  <c r="AD36" i="17"/>
  <c r="I35" i="17"/>
  <c r="I138" i="17"/>
  <c r="AK53" i="17"/>
  <c r="W149" i="17"/>
  <c r="W151" i="17" s="1"/>
  <c r="W152" i="17" s="1"/>
  <c r="S35" i="17"/>
  <c r="AI36" i="17"/>
  <c r="S129" i="17"/>
  <c r="S38" i="17"/>
  <c r="AI38" i="17" s="1"/>
  <c r="S138" i="17"/>
  <c r="I149" i="17"/>
  <c r="AD53" i="17"/>
  <c r="E38" i="17"/>
  <c r="AB38" i="17" s="1"/>
  <c r="E129" i="17"/>
  <c r="E35" i="17"/>
  <c r="AB36" i="17"/>
  <c r="AL36" i="17" s="1"/>
  <c r="AL35" i="17" s="1"/>
  <c r="E138" i="17"/>
  <c r="O149" i="17"/>
  <c r="AG53" i="17"/>
  <c r="AI53" i="17"/>
  <c r="S149" i="17"/>
  <c r="W35" i="17"/>
  <c r="W38" i="17"/>
  <c r="AK38" i="17" s="1"/>
  <c r="W129" i="17"/>
  <c r="AK36" i="17"/>
  <c r="X36" i="17"/>
  <c r="W138" i="17"/>
  <c r="O35" i="17"/>
  <c r="O38" i="17"/>
  <c r="AG38" i="17" s="1"/>
  <c r="AG36" i="17"/>
  <c r="O129" i="17"/>
  <c r="O138" i="17"/>
  <c r="U129" i="17"/>
  <c r="U38" i="17"/>
  <c r="AJ38" i="17" s="1"/>
  <c r="AJ36" i="17"/>
  <c r="U35" i="17"/>
  <c r="U138" i="17"/>
  <c r="AJ53" i="17"/>
  <c r="U149" i="17"/>
  <c r="K38" i="17"/>
  <c r="AE38" i="17" s="1"/>
  <c r="K129" i="17"/>
  <c r="AE36" i="17"/>
  <c r="K35" i="17"/>
  <c r="K138" i="17"/>
  <c r="AD53" i="16"/>
  <c r="I149" i="16"/>
  <c r="Q38" i="16"/>
  <c r="AH38" i="16" s="1"/>
  <c r="Q129" i="16"/>
  <c r="AH36" i="16"/>
  <c r="Q35" i="16"/>
  <c r="Q138" i="16"/>
  <c r="AD36" i="16"/>
  <c r="I35" i="16"/>
  <c r="I38" i="16"/>
  <c r="AD38" i="16" s="1"/>
  <c r="I129" i="16"/>
  <c r="I138" i="16"/>
  <c r="X36" i="16"/>
  <c r="M38" i="16"/>
  <c r="AF38" i="16" s="1"/>
  <c r="M35" i="16"/>
  <c r="M129" i="16"/>
  <c r="AF36" i="16"/>
  <c r="M138" i="16"/>
  <c r="G149" i="16"/>
  <c r="AC53" i="16"/>
  <c r="Q149" i="16"/>
  <c r="AH53" i="16"/>
  <c r="AF53" i="16"/>
  <c r="M149" i="16"/>
  <c r="K149" i="16"/>
  <c r="AE53" i="16"/>
  <c r="S149" i="16"/>
  <c r="AI53" i="16"/>
  <c r="O129" i="16"/>
  <c r="AG36" i="16"/>
  <c r="O35" i="16"/>
  <c r="O38" i="16"/>
  <c r="AG38" i="16" s="1"/>
  <c r="O138" i="16"/>
  <c r="K35" i="16"/>
  <c r="AE36" i="16"/>
  <c r="K129" i="16"/>
  <c r="K38" i="16"/>
  <c r="AE38" i="16" s="1"/>
  <c r="K138" i="16"/>
  <c r="S38" i="16"/>
  <c r="AI38" i="16" s="1"/>
  <c r="S35" i="16"/>
  <c r="S129" i="16"/>
  <c r="AI36" i="16"/>
  <c r="S138" i="16"/>
  <c r="U149" i="16"/>
  <c r="AJ53" i="16"/>
  <c r="O149" i="16"/>
  <c r="AG53" i="16"/>
  <c r="W149" i="16"/>
  <c r="W151" i="16" s="1"/>
  <c r="W152" i="16" s="1"/>
  <c r="AK53" i="16"/>
  <c r="W38" i="16"/>
  <c r="AK38" i="16" s="1"/>
  <c r="W129" i="16"/>
  <c r="AK36" i="16"/>
  <c r="W35" i="16"/>
  <c r="W138" i="16"/>
  <c r="U38" i="16"/>
  <c r="AJ38" i="16" s="1"/>
  <c r="U129" i="16"/>
  <c r="AJ36" i="16"/>
  <c r="U35" i="16"/>
  <c r="U138" i="16"/>
  <c r="E149" i="16"/>
  <c r="AB53" i="16"/>
  <c r="AL150" i="16"/>
  <c r="M403" i="1" s="1"/>
  <c r="D12" i="20" s="1"/>
  <c r="G38" i="16"/>
  <c r="AC38" i="16" s="1"/>
  <c r="AC36" i="16"/>
  <c r="G129" i="16"/>
  <c r="G35" i="16"/>
  <c r="G138" i="16"/>
  <c r="E38" i="16"/>
  <c r="AB38" i="16" s="1"/>
  <c r="E35" i="16"/>
  <c r="E129" i="16"/>
  <c r="AB36" i="16"/>
  <c r="E138" i="16"/>
  <c r="AL150" i="15"/>
  <c r="M376" i="1" s="1"/>
  <c r="D15" i="20" s="1"/>
  <c r="AB36" i="14"/>
  <c r="AL36" i="14" s="1"/>
  <c r="AL35" i="14" s="1"/>
  <c r="E38" i="14"/>
  <c r="AB38" i="14" s="1"/>
  <c r="E129" i="14"/>
  <c r="E35" i="14"/>
  <c r="E138" i="14"/>
  <c r="I149" i="14"/>
  <c r="AD53" i="14"/>
  <c r="O149" i="14"/>
  <c r="AG53" i="14"/>
  <c r="I38" i="14"/>
  <c r="AD38" i="14" s="1"/>
  <c r="AD36" i="14"/>
  <c r="I129" i="14"/>
  <c r="I35" i="14"/>
  <c r="I138" i="14"/>
  <c r="O129" i="14"/>
  <c r="AG36" i="14"/>
  <c r="O38" i="14"/>
  <c r="AG38" i="14" s="1"/>
  <c r="O35" i="14"/>
  <c r="O138" i="14"/>
  <c r="K35" i="14"/>
  <c r="AE36" i="14"/>
  <c r="K129" i="14"/>
  <c r="K38" i="14"/>
  <c r="AE38" i="14" s="1"/>
  <c r="K138" i="14"/>
  <c r="G149" i="14"/>
  <c r="AC53" i="14"/>
  <c r="Q149" i="14"/>
  <c r="AH53" i="14"/>
  <c r="K149" i="14"/>
  <c r="AE53" i="14"/>
  <c r="G38" i="14"/>
  <c r="AC38" i="14" s="1"/>
  <c r="G129" i="14"/>
  <c r="G35" i="14"/>
  <c r="AC36" i="14"/>
  <c r="G138" i="14"/>
  <c r="AI53" i="14"/>
  <c r="S149" i="14"/>
  <c r="AH36" i="14"/>
  <c r="Q129" i="14"/>
  <c r="Q38" i="14"/>
  <c r="AH38" i="14" s="1"/>
  <c r="Q35" i="14"/>
  <c r="Q138" i="14"/>
  <c r="S129" i="14"/>
  <c r="AI36" i="14"/>
  <c r="S38" i="14"/>
  <c r="AI38" i="14" s="1"/>
  <c r="S35" i="14"/>
  <c r="S138" i="14"/>
  <c r="AL150" i="14"/>
  <c r="M349" i="1" s="1"/>
  <c r="D16" i="20" s="1"/>
  <c r="U38" i="14"/>
  <c r="AJ38" i="14" s="1"/>
  <c r="AJ36" i="14"/>
  <c r="U129" i="14"/>
  <c r="U35" i="14"/>
  <c r="U138" i="14"/>
  <c r="U149" i="14"/>
  <c r="AJ53" i="14"/>
  <c r="M129" i="14"/>
  <c r="AF36" i="14"/>
  <c r="M38" i="14"/>
  <c r="AF38" i="14" s="1"/>
  <c r="M35" i="14"/>
  <c r="M138" i="14"/>
  <c r="AF53" i="14"/>
  <c r="M149" i="14"/>
  <c r="W149" i="14"/>
  <c r="W151" i="14" s="1"/>
  <c r="W152" i="14" s="1"/>
  <c r="AK53" i="14"/>
  <c r="AK36" i="14"/>
  <c r="W38" i="14"/>
  <c r="AK38" i="14" s="1"/>
  <c r="X36" i="14"/>
  <c r="W35" i="14"/>
  <c r="W129" i="14"/>
  <c r="W138" i="14"/>
  <c r="E149" i="14"/>
  <c r="AB53" i="14"/>
  <c r="AL53" i="14" s="1"/>
  <c r="W149" i="13"/>
  <c r="W151" i="13" s="1"/>
  <c r="W152" i="13" s="1"/>
  <c r="AK53" i="13"/>
  <c r="E129" i="13"/>
  <c r="AB36" i="13"/>
  <c r="E38" i="13"/>
  <c r="AB38" i="13" s="1"/>
  <c r="E35" i="13"/>
  <c r="E138" i="13"/>
  <c r="AD53" i="13"/>
  <c r="I149" i="13"/>
  <c r="Q149" i="13"/>
  <c r="AH53" i="13"/>
  <c r="AL150" i="13"/>
  <c r="M322" i="1" s="1"/>
  <c r="D6" i="20" s="1"/>
  <c r="I35" i="13"/>
  <c r="I129" i="13"/>
  <c r="AD36" i="13"/>
  <c r="I38" i="13"/>
  <c r="AD38" i="13" s="1"/>
  <c r="I138" i="13"/>
  <c r="U149" i="13"/>
  <c r="AJ53" i="13"/>
  <c r="O38" i="13"/>
  <c r="AG38" i="13" s="1"/>
  <c r="O129" i="13"/>
  <c r="O35" i="13"/>
  <c r="AG36" i="13"/>
  <c r="O138" i="13"/>
  <c r="Q35" i="13"/>
  <c r="AH36" i="13"/>
  <c r="Q38" i="13"/>
  <c r="AH38" i="13" s="1"/>
  <c r="Q129" i="13"/>
  <c r="Q138" i="13"/>
  <c r="U129" i="13"/>
  <c r="AJ36" i="13"/>
  <c r="U38" i="13"/>
  <c r="AJ38" i="13" s="1"/>
  <c r="U35" i="13"/>
  <c r="U138" i="13"/>
  <c r="O149" i="13"/>
  <c r="AG53" i="13"/>
  <c r="X36" i="13"/>
  <c r="AK36" i="13"/>
  <c r="W38" i="13"/>
  <c r="AK38" i="13" s="1"/>
  <c r="W35" i="13"/>
  <c r="W129" i="13"/>
  <c r="W138" i="13"/>
  <c r="AC36" i="13"/>
  <c r="G129" i="13"/>
  <c r="G35" i="13"/>
  <c r="G38" i="13"/>
  <c r="AC38" i="13" s="1"/>
  <c r="G138" i="13"/>
  <c r="AE53" i="13"/>
  <c r="K149" i="13"/>
  <c r="AC53" i="13"/>
  <c r="G149" i="13"/>
  <c r="AI53" i="13"/>
  <c r="S149" i="13"/>
  <c r="AE36" i="13"/>
  <c r="K35" i="13"/>
  <c r="K129" i="13"/>
  <c r="K38" i="13"/>
  <c r="AE38" i="13" s="1"/>
  <c r="K138" i="13"/>
  <c r="M149" i="13"/>
  <c r="AF53" i="13"/>
  <c r="E149" i="13"/>
  <c r="AB53" i="13"/>
  <c r="S35" i="13"/>
  <c r="S129" i="13"/>
  <c r="AI36" i="13"/>
  <c r="S38" i="13"/>
  <c r="AI38" i="13" s="1"/>
  <c r="S138" i="13"/>
  <c r="AF36" i="13"/>
  <c r="M129" i="13"/>
  <c r="M35" i="13"/>
  <c r="M38" i="13"/>
  <c r="AF38" i="13" s="1"/>
  <c r="M138" i="13"/>
  <c r="K149" i="12"/>
  <c r="AE53" i="12"/>
  <c r="AE36" i="12"/>
  <c r="K35" i="12"/>
  <c r="K38" i="12"/>
  <c r="AE38" i="12" s="1"/>
  <c r="K129" i="12"/>
  <c r="K138" i="12"/>
  <c r="M149" i="12"/>
  <c r="AF53" i="12"/>
  <c r="AI36" i="12"/>
  <c r="S35" i="12"/>
  <c r="S38" i="12"/>
  <c r="AI38" i="12" s="1"/>
  <c r="S129" i="12"/>
  <c r="S138" i="12"/>
  <c r="AI53" i="12"/>
  <c r="S149" i="12"/>
  <c r="AL150" i="12"/>
  <c r="M295" i="1" s="1"/>
  <c r="D5" i="20" s="1"/>
  <c r="M35" i="12"/>
  <c r="M129" i="12"/>
  <c r="AF36" i="12"/>
  <c r="M38" i="12"/>
  <c r="AF38" i="12" s="1"/>
  <c r="M138" i="12"/>
  <c r="W149" i="12"/>
  <c r="W151" i="12" s="1"/>
  <c r="W152" i="12" s="1"/>
  <c r="AK53" i="12"/>
  <c r="U149" i="12"/>
  <c r="AJ53" i="12"/>
  <c r="U35" i="12"/>
  <c r="U38" i="12"/>
  <c r="AJ38" i="12" s="1"/>
  <c r="U129" i="12"/>
  <c r="AJ36" i="12"/>
  <c r="U138" i="12"/>
  <c r="Q129" i="12"/>
  <c r="Q35" i="12"/>
  <c r="AH36" i="12"/>
  <c r="Q38" i="12"/>
  <c r="AH38" i="12" s="1"/>
  <c r="Q138" i="12"/>
  <c r="I149" i="12"/>
  <c r="AD53" i="12"/>
  <c r="AK36" i="12"/>
  <c r="W129" i="12"/>
  <c r="X36" i="12"/>
  <c r="W38" i="12"/>
  <c r="AK38" i="12" s="1"/>
  <c r="W35" i="12"/>
  <c r="W138" i="12"/>
  <c r="AG36" i="12"/>
  <c r="O129" i="12"/>
  <c r="O35" i="12"/>
  <c r="O38" i="12"/>
  <c r="AG38" i="12" s="1"/>
  <c r="O138" i="12"/>
  <c r="E149" i="12"/>
  <c r="AB53" i="12"/>
  <c r="O149" i="12"/>
  <c r="AG53" i="12"/>
  <c r="G149" i="12"/>
  <c r="AC53" i="12"/>
  <c r="I38" i="12"/>
  <c r="AD38" i="12" s="1"/>
  <c r="I129" i="12"/>
  <c r="AD36" i="12"/>
  <c r="I35" i="12"/>
  <c r="I138" i="12"/>
  <c r="E129" i="12"/>
  <c r="AB36" i="12"/>
  <c r="E38" i="12"/>
  <c r="AB38" i="12" s="1"/>
  <c r="E35" i="12"/>
  <c r="E138" i="12"/>
  <c r="Q149" i="12"/>
  <c r="AH53" i="12"/>
  <c r="G129" i="12"/>
  <c r="G38" i="12"/>
  <c r="AC38" i="12" s="1"/>
  <c r="AC36" i="12"/>
  <c r="G35" i="12"/>
  <c r="G138" i="12"/>
  <c r="N268" i="1"/>
  <c r="G8" i="20" s="1"/>
  <c r="G149" i="11"/>
  <c r="AC53" i="11"/>
  <c r="S38" i="11"/>
  <c r="AI38" i="11" s="1"/>
  <c r="AI36" i="11"/>
  <c r="S35" i="11"/>
  <c r="S129" i="11"/>
  <c r="S138" i="11"/>
  <c r="I35" i="11"/>
  <c r="I129" i="11"/>
  <c r="AD36" i="11"/>
  <c r="I38" i="11"/>
  <c r="AD38" i="11" s="1"/>
  <c r="I138" i="11"/>
  <c r="O268" i="1"/>
  <c r="K8" i="20" s="1"/>
  <c r="E149" i="11"/>
  <c r="AB53" i="11"/>
  <c r="U149" i="11"/>
  <c r="AJ53" i="11"/>
  <c r="K149" i="11"/>
  <c r="AE53" i="11"/>
  <c r="AJ36" i="11"/>
  <c r="U38" i="11"/>
  <c r="AJ38" i="11" s="1"/>
  <c r="U129" i="11"/>
  <c r="U35" i="11"/>
  <c r="U138" i="11"/>
  <c r="K35" i="11"/>
  <c r="K129" i="11"/>
  <c r="AE36" i="11"/>
  <c r="K38" i="11"/>
  <c r="AE38" i="11" s="1"/>
  <c r="K138" i="11"/>
  <c r="M267" i="1"/>
  <c r="C8" i="20" s="1"/>
  <c r="AM149" i="11"/>
  <c r="N267" i="1" s="1"/>
  <c r="AN149" i="11"/>
  <c r="O267" i="1" s="1"/>
  <c r="I149" i="11"/>
  <c r="AD53" i="11"/>
  <c r="E129" i="11"/>
  <c r="AB36" i="11"/>
  <c r="E38" i="11"/>
  <c r="AB38" i="11" s="1"/>
  <c r="E35" i="11"/>
  <c r="E138" i="11"/>
  <c r="M35" i="11"/>
  <c r="M38" i="11"/>
  <c r="AF38" i="11" s="1"/>
  <c r="M129" i="11"/>
  <c r="AF36" i="11"/>
  <c r="M138" i="11"/>
  <c r="AI53" i="11"/>
  <c r="S149" i="11"/>
  <c r="M149" i="11"/>
  <c r="AF53" i="11"/>
  <c r="Q38" i="11"/>
  <c r="AH38" i="11" s="1"/>
  <c r="AH36" i="11"/>
  <c r="Q35" i="11"/>
  <c r="Q129" i="11"/>
  <c r="Q138" i="11"/>
  <c r="W38" i="11"/>
  <c r="AK38" i="11" s="1"/>
  <c r="X36" i="11"/>
  <c r="W129" i="11"/>
  <c r="W35" i="11"/>
  <c r="AK36" i="11"/>
  <c r="W138" i="11"/>
  <c r="AH53" i="11"/>
  <c r="Q149" i="11"/>
  <c r="W149" i="11"/>
  <c r="W151" i="11" s="1"/>
  <c r="W152" i="11" s="1"/>
  <c r="AK53" i="11"/>
  <c r="G35" i="11"/>
  <c r="G129" i="11"/>
  <c r="AC36" i="11"/>
  <c r="G38" i="11"/>
  <c r="AC38" i="11" s="1"/>
  <c r="G138" i="11"/>
  <c r="O38" i="11"/>
  <c r="AG38" i="11" s="1"/>
  <c r="O35" i="11"/>
  <c r="AG36" i="11"/>
  <c r="O129" i="11"/>
  <c r="O138" i="11"/>
  <c r="AG53" i="11"/>
  <c r="O149" i="11"/>
  <c r="U149" i="10"/>
  <c r="AJ53" i="10"/>
  <c r="AG53" i="10"/>
  <c r="O149" i="10"/>
  <c r="O129" i="10"/>
  <c r="AG36" i="10"/>
  <c r="O38" i="10"/>
  <c r="AG38" i="10" s="1"/>
  <c r="O35" i="10"/>
  <c r="O138" i="10"/>
  <c r="S129" i="10"/>
  <c r="AI36" i="10"/>
  <c r="S38" i="10"/>
  <c r="AI38" i="10" s="1"/>
  <c r="S35" i="10"/>
  <c r="S138" i="10"/>
  <c r="U129" i="10"/>
  <c r="AJ36" i="10"/>
  <c r="U35" i="10"/>
  <c r="U38" i="10"/>
  <c r="AJ38" i="10" s="1"/>
  <c r="U138" i="10"/>
  <c r="AK53" i="10"/>
  <c r="W149" i="10"/>
  <c r="W151" i="10" s="1"/>
  <c r="W152" i="10" s="1"/>
  <c r="I149" i="10"/>
  <c r="AD53" i="10"/>
  <c r="E129" i="10"/>
  <c r="AB36" i="10"/>
  <c r="E38" i="10"/>
  <c r="AB38" i="10" s="1"/>
  <c r="E35" i="10"/>
  <c r="E138" i="10"/>
  <c r="AL150" i="10"/>
  <c r="X36" i="10"/>
  <c r="M129" i="10"/>
  <c r="AF36" i="10"/>
  <c r="M35" i="10"/>
  <c r="M38" i="10"/>
  <c r="AF38" i="10" s="1"/>
  <c r="M138" i="10"/>
  <c r="AB53" i="10"/>
  <c r="E149" i="10"/>
  <c r="K35" i="10"/>
  <c r="K38" i="10"/>
  <c r="AE38" i="10" s="1"/>
  <c r="K129" i="10"/>
  <c r="AE36" i="10"/>
  <c r="K138" i="10"/>
  <c r="M149" i="10"/>
  <c r="AF53" i="10"/>
  <c r="Q149" i="10"/>
  <c r="AH53" i="10"/>
  <c r="AI53" i="10"/>
  <c r="S149" i="10"/>
  <c r="W38" i="10"/>
  <c r="AK38" i="10" s="1"/>
  <c r="AK36" i="10"/>
  <c r="W129" i="10"/>
  <c r="W35" i="10"/>
  <c r="W138" i="10"/>
  <c r="K149" i="10"/>
  <c r="AE53" i="10"/>
  <c r="G149" i="10"/>
  <c r="AC53" i="10"/>
  <c r="I35" i="10"/>
  <c r="AD36" i="10"/>
  <c r="I129" i="10"/>
  <c r="I38" i="10"/>
  <c r="AD38" i="10" s="1"/>
  <c r="I138" i="10"/>
  <c r="Q138" i="10"/>
  <c r="Q129" i="10"/>
  <c r="AH36" i="10"/>
  <c r="Q38" i="10"/>
  <c r="AH38" i="10" s="1"/>
  <c r="Q35" i="10"/>
  <c r="G129" i="10"/>
  <c r="G38" i="10"/>
  <c r="AC38" i="10" s="1"/>
  <c r="AC36" i="10"/>
  <c r="G35" i="10"/>
  <c r="G138" i="10"/>
  <c r="G129" i="9"/>
  <c r="AC36" i="9"/>
  <c r="G38" i="9"/>
  <c r="AC38" i="9" s="1"/>
  <c r="G35" i="9"/>
  <c r="G138" i="9"/>
  <c r="Q38" i="9"/>
  <c r="AH38" i="9" s="1"/>
  <c r="Q129" i="9"/>
  <c r="AH36" i="9"/>
  <c r="Q35" i="9"/>
  <c r="Q138" i="9"/>
  <c r="AK36" i="9"/>
  <c r="W38" i="9"/>
  <c r="AK38" i="9" s="1"/>
  <c r="X36" i="9"/>
  <c r="W129" i="9"/>
  <c r="W35" i="9"/>
  <c r="W138" i="9"/>
  <c r="AH53" i="9"/>
  <c r="Q149" i="9"/>
  <c r="W149" i="9"/>
  <c r="W151" i="9" s="1"/>
  <c r="W152" i="9" s="1"/>
  <c r="AK53" i="9"/>
  <c r="S129" i="9"/>
  <c r="AI36" i="9"/>
  <c r="S38" i="9"/>
  <c r="AI38" i="9" s="1"/>
  <c r="S35" i="9"/>
  <c r="S138" i="9"/>
  <c r="I35" i="9"/>
  <c r="I38" i="9"/>
  <c r="AD38" i="9" s="1"/>
  <c r="AD36" i="9"/>
  <c r="I129" i="9"/>
  <c r="I138" i="9"/>
  <c r="O35" i="9"/>
  <c r="O129" i="9"/>
  <c r="O38" i="9"/>
  <c r="AG38" i="9" s="1"/>
  <c r="AG36" i="9"/>
  <c r="O138" i="9"/>
  <c r="I149" i="9"/>
  <c r="AD53" i="9"/>
  <c r="AF53" i="9"/>
  <c r="M149" i="9"/>
  <c r="M38" i="9"/>
  <c r="AF38" i="9" s="1"/>
  <c r="M35" i="9"/>
  <c r="AF36" i="9"/>
  <c r="M129" i="9"/>
  <c r="M138" i="9"/>
  <c r="AB53" i="9"/>
  <c r="E149" i="9"/>
  <c r="K149" i="9"/>
  <c r="AE53" i="9"/>
  <c r="E35" i="9"/>
  <c r="AB36" i="9"/>
  <c r="E38" i="9"/>
  <c r="AB38" i="9" s="1"/>
  <c r="E129" i="9"/>
  <c r="E138" i="9"/>
  <c r="U149" i="9"/>
  <c r="AJ53" i="9"/>
  <c r="K35" i="9"/>
  <c r="K38" i="9"/>
  <c r="AE38" i="9" s="1"/>
  <c r="AE36" i="9"/>
  <c r="K129" i="9"/>
  <c r="K138" i="9"/>
  <c r="U38" i="9"/>
  <c r="AJ38" i="9" s="1"/>
  <c r="U35" i="9"/>
  <c r="U129" i="9"/>
  <c r="AJ36" i="9"/>
  <c r="U138" i="9"/>
  <c r="AC53" i="9"/>
  <c r="G149" i="9"/>
  <c r="AI53" i="9"/>
  <c r="S149" i="9"/>
  <c r="O149" i="9"/>
  <c r="AG53" i="9"/>
  <c r="AL150" i="9"/>
  <c r="G149" i="6"/>
  <c r="AC53" i="6"/>
  <c r="AG36" i="6"/>
  <c r="O38" i="6"/>
  <c r="AG38" i="6" s="1"/>
  <c r="O35" i="6"/>
  <c r="O129" i="6"/>
  <c r="O138" i="6"/>
  <c r="M149" i="6"/>
  <c r="AF53" i="6"/>
  <c r="M35" i="6"/>
  <c r="M129" i="6"/>
  <c r="M38" i="6"/>
  <c r="AF38" i="6" s="1"/>
  <c r="AF36" i="6"/>
  <c r="M138" i="6"/>
  <c r="AI53" i="6"/>
  <c r="S149" i="6"/>
  <c r="X36" i="6"/>
  <c r="W129" i="6"/>
  <c r="AK36" i="6"/>
  <c r="W35" i="6"/>
  <c r="W38" i="6"/>
  <c r="AK38" i="6" s="1"/>
  <c r="W138" i="6"/>
  <c r="AL150" i="6"/>
  <c r="M133" i="1" s="1"/>
  <c r="D14" i="20" s="1"/>
  <c r="W149" i="6"/>
  <c r="W151" i="6" s="1"/>
  <c r="W152" i="6" s="1"/>
  <c r="AK53" i="6"/>
  <c r="AB53" i="6"/>
  <c r="E149" i="6"/>
  <c r="AJ53" i="6"/>
  <c r="U149" i="6"/>
  <c r="AH53" i="6"/>
  <c r="Q149" i="6"/>
  <c r="E38" i="6"/>
  <c r="AB38" i="6" s="1"/>
  <c r="E35" i="6"/>
  <c r="AB36" i="6"/>
  <c r="E129" i="6"/>
  <c r="E138" i="6"/>
  <c r="O149" i="6"/>
  <c r="AG53" i="6"/>
  <c r="U38" i="6"/>
  <c r="AJ38" i="6" s="1"/>
  <c r="U129" i="6"/>
  <c r="AJ36" i="6"/>
  <c r="U35" i="6"/>
  <c r="U138" i="6"/>
  <c r="I35" i="6"/>
  <c r="I38" i="6"/>
  <c r="AD38" i="6" s="1"/>
  <c r="I129" i="6"/>
  <c r="AD36" i="6"/>
  <c r="I138" i="6"/>
  <c r="I149" i="6"/>
  <c r="AD53" i="6"/>
  <c r="Q38" i="6"/>
  <c r="AH38" i="6" s="1"/>
  <c r="Q129" i="6"/>
  <c r="AH36" i="6"/>
  <c r="Q35" i="6"/>
  <c r="Q138" i="6"/>
  <c r="S38" i="6"/>
  <c r="AI38" i="6" s="1"/>
  <c r="S129" i="6"/>
  <c r="AI36" i="6"/>
  <c r="S35" i="6"/>
  <c r="S138" i="6"/>
  <c r="K149" i="6"/>
  <c r="AE53" i="6"/>
  <c r="AC36" i="6"/>
  <c r="G38" i="6"/>
  <c r="AC38" i="6" s="1"/>
  <c r="G129" i="6"/>
  <c r="G35" i="6"/>
  <c r="G138" i="6"/>
  <c r="K38" i="6"/>
  <c r="AE38" i="6" s="1"/>
  <c r="K35" i="6"/>
  <c r="K129" i="6"/>
  <c r="AE36" i="6"/>
  <c r="K138" i="6"/>
  <c r="U140" i="15" l="1"/>
  <c r="AJ140" i="15" s="1"/>
  <c r="K366" i="1" s="1"/>
  <c r="AJ35" i="15"/>
  <c r="I141" i="15"/>
  <c r="AD138" i="15"/>
  <c r="E364" i="1" s="1"/>
  <c r="AI138" i="15"/>
  <c r="J364" i="1" s="1"/>
  <c r="S141" i="15"/>
  <c r="X149" i="15"/>
  <c r="AB149" i="15"/>
  <c r="C375" i="1" s="1"/>
  <c r="E151" i="15"/>
  <c r="AH35" i="15"/>
  <c r="Q140" i="15"/>
  <c r="AH140" i="15" s="1"/>
  <c r="I366" i="1" s="1"/>
  <c r="AL53" i="8"/>
  <c r="AC129" i="15"/>
  <c r="D355" i="1" s="1"/>
  <c r="G139" i="15"/>
  <c r="AC139" i="15" s="1"/>
  <c r="D365" i="1" s="1"/>
  <c r="AH129" i="15"/>
  <c r="I355" i="1" s="1"/>
  <c r="Q139" i="15"/>
  <c r="AH139" i="15" s="1"/>
  <c r="I365" i="1" s="1"/>
  <c r="AI129" i="15"/>
  <c r="J355" i="1" s="1"/>
  <c r="S139" i="15"/>
  <c r="AI139" i="15" s="1"/>
  <c r="J365" i="1" s="1"/>
  <c r="AL36" i="18"/>
  <c r="AL35" i="18" s="1"/>
  <c r="AL53" i="7"/>
  <c r="AL36" i="7"/>
  <c r="AL35" i="7" s="1"/>
  <c r="AK138" i="15"/>
  <c r="L364" i="1" s="1"/>
  <c r="W141" i="15"/>
  <c r="AF35" i="15"/>
  <c r="M140" i="15"/>
  <c r="AF140" i="15" s="1"/>
  <c r="G366" i="1" s="1"/>
  <c r="AD129" i="15"/>
  <c r="E355" i="1" s="1"/>
  <c r="I139" i="15"/>
  <c r="AD139" i="15" s="1"/>
  <c r="E365" i="1" s="1"/>
  <c r="S140" i="15"/>
  <c r="AI140" i="15" s="1"/>
  <c r="J366" i="1" s="1"/>
  <c r="AI35" i="15"/>
  <c r="AG138" i="15"/>
  <c r="H364" i="1" s="1"/>
  <c r="O141" i="15"/>
  <c r="AE35" i="15"/>
  <c r="K140" i="15"/>
  <c r="AE140" i="15" s="1"/>
  <c r="F366" i="1" s="1"/>
  <c r="X129" i="15"/>
  <c r="X38" i="15"/>
  <c r="AL38" i="15" s="1"/>
  <c r="AD149" i="15"/>
  <c r="E375" i="1" s="1"/>
  <c r="I151" i="15"/>
  <c r="AG129" i="15"/>
  <c r="H355" i="1" s="1"/>
  <c r="O139" i="15"/>
  <c r="AG139" i="15" s="1"/>
  <c r="H365" i="1" s="1"/>
  <c r="AJ129" i="15"/>
  <c r="K355" i="1" s="1"/>
  <c r="U139" i="15"/>
  <c r="AJ139" i="15" s="1"/>
  <c r="K365" i="1" s="1"/>
  <c r="AG149" i="15"/>
  <c r="H375" i="1" s="1"/>
  <c r="O151" i="15"/>
  <c r="AF149" i="15"/>
  <c r="G375" i="1" s="1"/>
  <c r="M151" i="15"/>
  <c r="AF129" i="15"/>
  <c r="G355" i="1" s="1"/>
  <c r="M139" i="15"/>
  <c r="AF139" i="15" s="1"/>
  <c r="G365" i="1" s="1"/>
  <c r="AC35" i="15"/>
  <c r="G140" i="15"/>
  <c r="AC140" i="15" s="1"/>
  <c r="D366" i="1" s="1"/>
  <c r="AL53" i="15"/>
  <c r="AL36" i="19"/>
  <c r="AL35" i="19" s="1"/>
  <c r="AL53" i="6"/>
  <c r="AL36" i="9"/>
  <c r="AL35" i="9" s="1"/>
  <c r="AL36" i="4"/>
  <c r="AL35" i="4" s="1"/>
  <c r="AK35" i="15"/>
  <c r="W140" i="15"/>
  <c r="AK140" i="15" s="1"/>
  <c r="L366" i="1" s="1"/>
  <c r="X138" i="15"/>
  <c r="AB138" i="15"/>
  <c r="C364" i="1" s="1"/>
  <c r="E141" i="15"/>
  <c r="AI149" i="15"/>
  <c r="J375" i="1" s="1"/>
  <c r="S151" i="15"/>
  <c r="AD35" i="15"/>
  <c r="I140" i="15"/>
  <c r="AD140" i="15" s="1"/>
  <c r="E366" i="1" s="1"/>
  <c r="AL36" i="10"/>
  <c r="AL35" i="10" s="1"/>
  <c r="AL53" i="16"/>
  <c r="AG35" i="15"/>
  <c r="O140" i="15"/>
  <c r="AG140" i="15" s="1"/>
  <c r="H366" i="1" s="1"/>
  <c r="AL53" i="10"/>
  <c r="AL53" i="11"/>
  <c r="AL36" i="13"/>
  <c r="AL35" i="13" s="1"/>
  <c r="AL53" i="19"/>
  <c r="E147" i="5"/>
  <c r="AB147" i="5" s="1"/>
  <c r="X55" i="5"/>
  <c r="X147" i="5" s="1"/>
  <c r="AK129" i="15"/>
  <c r="L355" i="1" s="1"/>
  <c r="W139" i="15"/>
  <c r="AK139" i="15" s="1"/>
  <c r="L365" i="1" s="1"/>
  <c r="E140" i="15"/>
  <c r="AB140" i="15" s="1"/>
  <c r="C366" i="1" s="1"/>
  <c r="AB35" i="15"/>
  <c r="AH149" i="15"/>
  <c r="I375" i="1" s="1"/>
  <c r="Q151" i="15"/>
  <c r="AE138" i="15"/>
  <c r="F364" i="1" s="1"/>
  <c r="K141" i="15"/>
  <c r="AC149" i="15"/>
  <c r="D375" i="1" s="1"/>
  <c r="G151" i="15"/>
  <c r="AC138" i="15"/>
  <c r="D364" i="1" s="1"/>
  <c r="G141" i="15"/>
  <c r="U141" i="15"/>
  <c r="AJ138" i="15"/>
  <c r="K364" i="1" s="1"/>
  <c r="AB129" i="15"/>
  <c r="C355" i="1" s="1"/>
  <c r="E139" i="15"/>
  <c r="AB139" i="15" s="1"/>
  <c r="C365" i="1" s="1"/>
  <c r="AL53" i="4"/>
  <c r="AF138" i="15"/>
  <c r="G364" i="1" s="1"/>
  <c r="M141" i="15"/>
  <c r="AL53" i="12"/>
  <c r="AL36" i="16"/>
  <c r="AL35" i="16" s="1"/>
  <c r="AL36" i="6"/>
  <c r="AL35" i="6" s="1"/>
  <c r="AL36" i="12"/>
  <c r="AL35" i="12" s="1"/>
  <c r="AL53" i="13"/>
  <c r="AL53" i="17"/>
  <c r="AL36" i="15"/>
  <c r="AL35" i="15" s="1"/>
  <c r="AL149" i="4"/>
  <c r="X151" i="4"/>
  <c r="AL53" i="9"/>
  <c r="AL36" i="11"/>
  <c r="AL35" i="11" s="1"/>
  <c r="AJ149" i="15"/>
  <c r="K375" i="1" s="1"/>
  <c r="U151" i="15"/>
  <c r="AE149" i="15"/>
  <c r="F375" i="1" s="1"/>
  <c r="K151" i="15"/>
  <c r="AH138" i="15"/>
  <c r="I364" i="1" s="1"/>
  <c r="Q141" i="15"/>
  <c r="AE129" i="15"/>
  <c r="F355" i="1" s="1"/>
  <c r="K139" i="15"/>
  <c r="AE139" i="15" s="1"/>
  <c r="F365" i="1" s="1"/>
  <c r="AN151" i="3"/>
  <c r="AN152" i="3" s="1"/>
  <c r="X127" i="5"/>
  <c r="AM151" i="3"/>
  <c r="AM152" i="3" s="1"/>
  <c r="AK138" i="8"/>
  <c r="W141" i="8"/>
  <c r="AJ138" i="8"/>
  <c r="U141" i="8"/>
  <c r="U138" i="5"/>
  <c r="AJ138" i="5" s="1"/>
  <c r="AJ35" i="5"/>
  <c r="X129" i="8"/>
  <c r="X38" i="8"/>
  <c r="AL38" i="8" s="1"/>
  <c r="AF138" i="4"/>
  <c r="M141" i="4"/>
  <c r="AK129" i="4"/>
  <c r="W139" i="4"/>
  <c r="AK139" i="4" s="1"/>
  <c r="AC138" i="4"/>
  <c r="G141" i="4"/>
  <c r="Q140" i="2"/>
  <c r="AH140" i="2" s="1"/>
  <c r="AH35" i="2"/>
  <c r="AL37" i="5"/>
  <c r="AL35" i="5" s="1"/>
  <c r="AE129" i="7"/>
  <c r="K139" i="7"/>
  <c r="AE139" i="7" s="1"/>
  <c r="AG138" i="8"/>
  <c r="O141" i="8"/>
  <c r="G140" i="8"/>
  <c r="AC140" i="8" s="1"/>
  <c r="AC35" i="8"/>
  <c r="AH127" i="5"/>
  <c r="Q137" i="5"/>
  <c r="AH137" i="5" s="1"/>
  <c r="AE149" i="7"/>
  <c r="K151" i="7"/>
  <c r="M140" i="8"/>
  <c r="AF140" i="8" s="1"/>
  <c r="AF35" i="8"/>
  <c r="U140" i="8"/>
  <c r="AJ140" i="8" s="1"/>
  <c r="AJ35" i="8"/>
  <c r="AD35" i="8"/>
  <c r="I140" i="8"/>
  <c r="AD140" i="8" s="1"/>
  <c r="AJ149" i="3"/>
  <c r="U151" i="3"/>
  <c r="AC127" i="5"/>
  <c r="G137" i="5"/>
  <c r="AC137" i="5" s="1"/>
  <c r="M141" i="3"/>
  <c r="AF138" i="3"/>
  <c r="M140" i="4"/>
  <c r="AF140" i="4" s="1"/>
  <c r="AF35" i="4"/>
  <c r="W140" i="4"/>
  <c r="AK140" i="4" s="1"/>
  <c r="AK35" i="4"/>
  <c r="AJ138" i="7"/>
  <c r="U141" i="7"/>
  <c r="E140" i="2"/>
  <c r="AB140" i="2" s="1"/>
  <c r="AB35" i="2"/>
  <c r="AK129" i="7"/>
  <c r="W139" i="7"/>
  <c r="AK139" i="7" s="1"/>
  <c r="AK129" i="3"/>
  <c r="W139" i="3"/>
  <c r="AK139" i="3" s="1"/>
  <c r="G140" i="3"/>
  <c r="AC140" i="3" s="1"/>
  <c r="AC35" i="3"/>
  <c r="Q140" i="8"/>
  <c r="AH140" i="8" s="1"/>
  <c r="AH35" i="8"/>
  <c r="AK136" i="5"/>
  <c r="W139" i="5"/>
  <c r="AJ149" i="8"/>
  <c r="U151" i="8"/>
  <c r="AB129" i="8"/>
  <c r="E139" i="8"/>
  <c r="AB139" i="8" s="1"/>
  <c r="AH138" i="7"/>
  <c r="Q141" i="7"/>
  <c r="AD149" i="8"/>
  <c r="I151" i="8"/>
  <c r="X39" i="5"/>
  <c r="M141" i="2"/>
  <c r="AF138" i="2"/>
  <c r="K140" i="3"/>
  <c r="AE140" i="3" s="1"/>
  <c r="AE35" i="3"/>
  <c r="AJ149" i="2"/>
  <c r="U151" i="2"/>
  <c r="AB127" i="5"/>
  <c r="E137" i="5"/>
  <c r="AB137" i="5" s="1"/>
  <c r="AE35" i="7"/>
  <c r="K140" i="7"/>
  <c r="AE140" i="7" s="1"/>
  <c r="AK35" i="8"/>
  <c r="W140" i="8"/>
  <c r="AK140" i="8" s="1"/>
  <c r="AC129" i="8"/>
  <c r="G139" i="8"/>
  <c r="AC139" i="8" s="1"/>
  <c r="AK127" i="5"/>
  <c r="W137" i="5"/>
  <c r="AK137" i="5" s="1"/>
  <c r="AJ138" i="4"/>
  <c r="U141" i="4"/>
  <c r="AE129" i="4"/>
  <c r="K139" i="4"/>
  <c r="AE139" i="4" s="1"/>
  <c r="AF138" i="7"/>
  <c r="M141" i="7"/>
  <c r="AJ129" i="8"/>
  <c r="U139" i="8"/>
  <c r="AJ139" i="8" s="1"/>
  <c r="AD149" i="7"/>
  <c r="I151" i="7"/>
  <c r="AB149" i="4"/>
  <c r="E151" i="4"/>
  <c r="AH129" i="7"/>
  <c r="Q139" i="7"/>
  <c r="AH139" i="7" s="1"/>
  <c r="W141" i="2"/>
  <c r="AK138" i="2"/>
  <c r="AG149" i="7"/>
  <c r="O151" i="7"/>
  <c r="AF149" i="2"/>
  <c r="M151" i="2"/>
  <c r="U140" i="2"/>
  <c r="AJ140" i="2" s="1"/>
  <c r="AJ35" i="2"/>
  <c r="AF129" i="3"/>
  <c r="M139" i="3"/>
  <c r="AF139" i="3" s="1"/>
  <c r="AI149" i="8"/>
  <c r="S151" i="8"/>
  <c r="AE138" i="2"/>
  <c r="K141" i="2"/>
  <c r="W140" i="7"/>
  <c r="AK140" i="7" s="1"/>
  <c r="AK35" i="7"/>
  <c r="AB149" i="2"/>
  <c r="E151" i="2"/>
  <c r="AI149" i="4"/>
  <c r="S151" i="4"/>
  <c r="AD35" i="7"/>
  <c r="I140" i="7"/>
  <c r="AD140" i="7" s="1"/>
  <c r="AH129" i="3"/>
  <c r="Q139" i="3"/>
  <c r="AH139" i="3" s="1"/>
  <c r="G140" i="4"/>
  <c r="AC140" i="4" s="1"/>
  <c r="AC35" i="4"/>
  <c r="AB35" i="5"/>
  <c r="E138" i="5"/>
  <c r="AB138" i="5" s="1"/>
  <c r="X149" i="8"/>
  <c r="AB149" i="8"/>
  <c r="E151" i="8"/>
  <c r="S139" i="5"/>
  <c r="AI136" i="5"/>
  <c r="AF147" i="5"/>
  <c r="M149" i="5"/>
  <c r="AG149" i="2"/>
  <c r="O151" i="2"/>
  <c r="AF129" i="8"/>
  <c r="M139" i="8"/>
  <c r="AF139" i="8" s="1"/>
  <c r="AD149" i="2"/>
  <c r="I151" i="2"/>
  <c r="AH149" i="8"/>
  <c r="Q151" i="8"/>
  <c r="AC129" i="4"/>
  <c r="G139" i="4"/>
  <c r="AC139" i="4" s="1"/>
  <c r="AC138" i="2"/>
  <c r="G141" i="2"/>
  <c r="Q141" i="4"/>
  <c r="AH138" i="4"/>
  <c r="O140" i="8"/>
  <c r="AG140" i="8" s="1"/>
  <c r="AG35" i="8"/>
  <c r="AK129" i="8"/>
  <c r="W139" i="8"/>
  <c r="AK139" i="8" s="1"/>
  <c r="AE138" i="4"/>
  <c r="K141" i="4"/>
  <c r="AF129" i="7"/>
  <c r="M139" i="7"/>
  <c r="AF139" i="7" s="1"/>
  <c r="AG149" i="4"/>
  <c r="O151" i="4"/>
  <c r="S141" i="4"/>
  <c r="AI138" i="4"/>
  <c r="AG138" i="4"/>
  <c r="O141" i="4"/>
  <c r="X129" i="2"/>
  <c r="X38" i="2"/>
  <c r="AL38" i="2" s="1"/>
  <c r="AF129" i="2"/>
  <c r="M139" i="2"/>
  <c r="AF139" i="2" s="1"/>
  <c r="AD138" i="2"/>
  <c r="I141" i="2"/>
  <c r="AD149" i="4"/>
  <c r="I151" i="4"/>
  <c r="AJ149" i="7"/>
  <c r="U151" i="7"/>
  <c r="AF129" i="4"/>
  <c r="M139" i="4"/>
  <c r="AF139" i="4" s="1"/>
  <c r="AM151" i="2"/>
  <c r="AM152" i="2" s="1"/>
  <c r="AL53" i="2"/>
  <c r="AH138" i="2"/>
  <c r="Q141" i="2"/>
  <c r="AE138" i="7"/>
  <c r="K141" i="7"/>
  <c r="AC138" i="8"/>
  <c r="G141" i="8"/>
  <c r="AC149" i="2"/>
  <c r="G151" i="2"/>
  <c r="AD138" i="8"/>
  <c r="I141" i="8"/>
  <c r="AE129" i="3"/>
  <c r="K139" i="3"/>
  <c r="AE139" i="3" s="1"/>
  <c r="X129" i="7"/>
  <c r="X38" i="7"/>
  <c r="AL38" i="7" s="1"/>
  <c r="Q140" i="4"/>
  <c r="AH140" i="4" s="1"/>
  <c r="AH35" i="4"/>
  <c r="AG129" i="8"/>
  <c r="O139" i="8"/>
  <c r="AG139" i="8" s="1"/>
  <c r="AE149" i="4"/>
  <c r="K151" i="4"/>
  <c r="S138" i="5"/>
  <c r="AI138" i="5" s="1"/>
  <c r="AI35" i="5"/>
  <c r="AK35" i="5"/>
  <c r="W138" i="5"/>
  <c r="AK138" i="5" s="1"/>
  <c r="AJ129" i="4"/>
  <c r="U139" i="4"/>
  <c r="AJ139" i="4" s="1"/>
  <c r="AB138" i="4"/>
  <c r="E141" i="4"/>
  <c r="X138" i="4"/>
  <c r="AB138" i="7"/>
  <c r="E141" i="7"/>
  <c r="X138" i="7"/>
  <c r="AK129" i="2"/>
  <c r="W139" i="2"/>
  <c r="U141" i="3"/>
  <c r="AJ138" i="3"/>
  <c r="AF35" i="3"/>
  <c r="M140" i="3"/>
  <c r="AF140" i="3" s="1"/>
  <c r="O139" i="5"/>
  <c r="AG136" i="5"/>
  <c r="AJ129" i="7"/>
  <c r="U139" i="7"/>
  <c r="AJ139" i="7" s="1"/>
  <c r="AE35" i="2"/>
  <c r="K140" i="2"/>
  <c r="AE140" i="2" s="1"/>
  <c r="AN151" i="2"/>
  <c r="AN152" i="2" s="1"/>
  <c r="N79" i="1"/>
  <c r="G20" i="20" s="1"/>
  <c r="AC138" i="7"/>
  <c r="G141" i="7"/>
  <c r="AB136" i="5"/>
  <c r="X136" i="5"/>
  <c r="E139" i="5"/>
  <c r="AH129" i="2"/>
  <c r="Q139" i="2"/>
  <c r="AH139" i="2" s="1"/>
  <c r="AI149" i="3"/>
  <c r="S151" i="3"/>
  <c r="AI138" i="3"/>
  <c r="S141" i="3"/>
  <c r="AG138" i="3"/>
  <c r="O141" i="3"/>
  <c r="AH147" i="5"/>
  <c r="Q149" i="5"/>
  <c r="G140" i="2"/>
  <c r="AC140" i="2" s="1"/>
  <c r="AC35" i="2"/>
  <c r="AH129" i="4"/>
  <c r="Q139" i="4"/>
  <c r="AH139" i="4" s="1"/>
  <c r="AI147" i="5"/>
  <c r="S149" i="5"/>
  <c r="AG149" i="3"/>
  <c r="O151" i="3"/>
  <c r="AI127" i="5"/>
  <c r="S137" i="5"/>
  <c r="AI137" i="5" s="1"/>
  <c r="U140" i="4"/>
  <c r="AJ140" i="4" s="1"/>
  <c r="AJ35" i="4"/>
  <c r="K140" i="4"/>
  <c r="AE140" i="4" s="1"/>
  <c r="AE35" i="4"/>
  <c r="AF35" i="7"/>
  <c r="M140" i="7"/>
  <c r="AF140" i="7" s="1"/>
  <c r="AB149" i="7"/>
  <c r="X149" i="7"/>
  <c r="E151" i="7"/>
  <c r="E140" i="4"/>
  <c r="AB140" i="4" s="1"/>
  <c r="AB35" i="4"/>
  <c r="AJ149" i="4"/>
  <c r="U151" i="4"/>
  <c r="AI129" i="4"/>
  <c r="S139" i="4"/>
  <c r="AI139" i="4" s="1"/>
  <c r="AH35" i="7"/>
  <c r="Q140" i="7"/>
  <c r="AH140" i="7" s="1"/>
  <c r="AG35" i="4"/>
  <c r="O140" i="4"/>
  <c r="AG140" i="4" s="1"/>
  <c r="AK35" i="2"/>
  <c r="W140" i="2"/>
  <c r="AK140" i="2" s="1"/>
  <c r="M140" i="2"/>
  <c r="AF140" i="2" s="1"/>
  <c r="AF35" i="2"/>
  <c r="I140" i="2"/>
  <c r="AD140" i="2" s="1"/>
  <c r="AD35" i="2"/>
  <c r="AI138" i="7"/>
  <c r="S141" i="7"/>
  <c r="AJ147" i="5"/>
  <c r="U149" i="5"/>
  <c r="AD138" i="3"/>
  <c r="I141" i="3"/>
  <c r="AE149" i="3"/>
  <c r="K151" i="3"/>
  <c r="AG127" i="5"/>
  <c r="O137" i="5"/>
  <c r="AG137" i="5" s="1"/>
  <c r="AJ35" i="7"/>
  <c r="U140" i="7"/>
  <c r="AJ140" i="7" s="1"/>
  <c r="AE129" i="2"/>
  <c r="K139" i="2"/>
  <c r="AE139" i="2" s="1"/>
  <c r="O79" i="1"/>
  <c r="K20" i="20" s="1"/>
  <c r="AC129" i="7"/>
  <c r="G139" i="7"/>
  <c r="AC139" i="7" s="1"/>
  <c r="AC149" i="8"/>
  <c r="G151" i="8"/>
  <c r="AI129" i="2"/>
  <c r="S139" i="2"/>
  <c r="AI139" i="2" s="1"/>
  <c r="O140" i="2"/>
  <c r="AG140" i="2" s="1"/>
  <c r="AG35" i="2"/>
  <c r="Q140" i="3"/>
  <c r="AH140" i="3" s="1"/>
  <c r="AH35" i="3"/>
  <c r="AG129" i="2"/>
  <c r="O139" i="2"/>
  <c r="AG139" i="2" s="1"/>
  <c r="W140" i="3"/>
  <c r="AK140" i="3" s="1"/>
  <c r="AK35" i="3"/>
  <c r="E140" i="8"/>
  <c r="AB140" i="8" s="1"/>
  <c r="AB35" i="8"/>
  <c r="AF138" i="8"/>
  <c r="M141" i="8"/>
  <c r="AD129" i="8"/>
  <c r="I139" i="8"/>
  <c r="AD139" i="8" s="1"/>
  <c r="AF149" i="8"/>
  <c r="M151" i="8"/>
  <c r="AG129" i="7"/>
  <c r="O139" i="7"/>
  <c r="AG139" i="7" s="1"/>
  <c r="G138" i="5"/>
  <c r="AC138" i="5" s="1"/>
  <c r="AC35" i="5"/>
  <c r="AJ129" i="2"/>
  <c r="U139" i="2"/>
  <c r="AJ139" i="2" s="1"/>
  <c r="AI129" i="3"/>
  <c r="S139" i="3"/>
  <c r="AI139" i="3" s="1"/>
  <c r="O140" i="3"/>
  <c r="AG140" i="3" s="1"/>
  <c r="AG35" i="3"/>
  <c r="AC129" i="2"/>
  <c r="G139" i="2"/>
  <c r="AC139" i="2" s="1"/>
  <c r="AI138" i="2"/>
  <c r="S141" i="2"/>
  <c r="AI149" i="2"/>
  <c r="S151" i="2"/>
  <c r="W141" i="3"/>
  <c r="AK138" i="3"/>
  <c r="G141" i="3"/>
  <c r="AC138" i="3"/>
  <c r="AB129" i="7"/>
  <c r="E139" i="7"/>
  <c r="AB139" i="7" s="1"/>
  <c r="AD138" i="4"/>
  <c r="I141" i="4"/>
  <c r="AG129" i="4"/>
  <c r="O139" i="4"/>
  <c r="AG139" i="4" s="1"/>
  <c r="AH149" i="7"/>
  <c r="Q151" i="7"/>
  <c r="AL36" i="2"/>
  <c r="AJ129" i="3"/>
  <c r="U139" i="3"/>
  <c r="AJ139" i="3" s="1"/>
  <c r="AI35" i="7"/>
  <c r="S140" i="7"/>
  <c r="AI140" i="7" s="1"/>
  <c r="S141" i="8"/>
  <c r="AI138" i="8"/>
  <c r="AD129" i="3"/>
  <c r="I139" i="3"/>
  <c r="AD139" i="3" s="1"/>
  <c r="X138" i="3"/>
  <c r="AB138" i="3"/>
  <c r="E141" i="3"/>
  <c r="AN150" i="7"/>
  <c r="AM150" i="7"/>
  <c r="AC149" i="4"/>
  <c r="G151" i="4"/>
  <c r="S140" i="3"/>
  <c r="AI140" i="3" s="1"/>
  <c r="AI35" i="3"/>
  <c r="AG129" i="3"/>
  <c r="O139" i="3"/>
  <c r="AG139" i="3" s="1"/>
  <c r="AG149" i="8"/>
  <c r="O151" i="8"/>
  <c r="S140" i="2"/>
  <c r="AI140" i="2" s="1"/>
  <c r="AI35" i="2"/>
  <c r="AH149" i="2"/>
  <c r="Q151" i="2"/>
  <c r="AF149" i="7"/>
  <c r="M151" i="7"/>
  <c r="X129" i="3"/>
  <c r="X38" i="3"/>
  <c r="AL38" i="3" s="1"/>
  <c r="AD138" i="7"/>
  <c r="I141" i="7"/>
  <c r="AC54" i="5"/>
  <c r="AL54" i="5" s="1"/>
  <c r="X54" i="5"/>
  <c r="AH138" i="8"/>
  <c r="Q141" i="8"/>
  <c r="E140" i="7"/>
  <c r="AB140" i="7" s="1"/>
  <c r="AB35" i="7"/>
  <c r="S140" i="4"/>
  <c r="AI140" i="4" s="1"/>
  <c r="AI35" i="4"/>
  <c r="AD129" i="2"/>
  <c r="I139" i="2"/>
  <c r="AD139" i="2" s="1"/>
  <c r="AD149" i="3"/>
  <c r="I151" i="3"/>
  <c r="U140" i="3"/>
  <c r="AJ140" i="3" s="1"/>
  <c r="AJ35" i="3"/>
  <c r="AI129" i="8"/>
  <c r="S139" i="8"/>
  <c r="AI139" i="8" s="1"/>
  <c r="AB129" i="3"/>
  <c r="E139" i="3"/>
  <c r="AB139" i="3" s="1"/>
  <c r="AF149" i="4"/>
  <c r="M151" i="4"/>
  <c r="AG147" i="5"/>
  <c r="O149" i="5"/>
  <c r="AE149" i="2"/>
  <c r="K151" i="2"/>
  <c r="K152" i="2" s="1"/>
  <c r="G140" i="7"/>
  <c r="AC140" i="7" s="1"/>
  <c r="AC35" i="7"/>
  <c r="AN150" i="8"/>
  <c r="AM150" i="8"/>
  <c r="AH136" i="5"/>
  <c r="Q139" i="5"/>
  <c r="AG138" i="2"/>
  <c r="O141" i="2"/>
  <c r="AB129" i="4"/>
  <c r="E139" i="4"/>
  <c r="AB139" i="4" s="1"/>
  <c r="AC147" i="5"/>
  <c r="G149" i="5"/>
  <c r="AH138" i="3"/>
  <c r="Q141" i="3"/>
  <c r="AD35" i="4"/>
  <c r="I140" i="4"/>
  <c r="AD140" i="4" s="1"/>
  <c r="M139" i="5"/>
  <c r="AF136" i="5"/>
  <c r="AG138" i="7"/>
  <c r="O141" i="7"/>
  <c r="AC136" i="5"/>
  <c r="G139" i="5"/>
  <c r="AJ136" i="5"/>
  <c r="U139" i="5"/>
  <c r="AL36" i="3"/>
  <c r="AL35" i="3" s="1"/>
  <c r="AG35" i="5"/>
  <c r="O138" i="5"/>
  <c r="AG138" i="5" s="1"/>
  <c r="AK138" i="4"/>
  <c r="W141" i="4"/>
  <c r="AC149" i="7"/>
  <c r="G151" i="7"/>
  <c r="AH149" i="4"/>
  <c r="Q151" i="4"/>
  <c r="Q138" i="5"/>
  <c r="AH138" i="5" s="1"/>
  <c r="AH35" i="5"/>
  <c r="AB138" i="8"/>
  <c r="E141" i="8"/>
  <c r="X138" i="8"/>
  <c r="AD129" i="7"/>
  <c r="I139" i="7"/>
  <c r="AD139" i="7" s="1"/>
  <c r="AC129" i="3"/>
  <c r="G139" i="3"/>
  <c r="AC139" i="3" s="1"/>
  <c r="AL45" i="5"/>
  <c r="AH129" i="8"/>
  <c r="Q139" i="8"/>
  <c r="AH139" i="8" s="1"/>
  <c r="AC149" i="3"/>
  <c r="G151" i="3"/>
  <c r="AD129" i="4"/>
  <c r="I139" i="4"/>
  <c r="AD139" i="4" s="1"/>
  <c r="M138" i="5"/>
  <c r="AF138" i="5" s="1"/>
  <c r="AF35" i="5"/>
  <c r="AJ127" i="5"/>
  <c r="U137" i="5"/>
  <c r="AJ137" i="5" s="1"/>
  <c r="AH149" i="3"/>
  <c r="Q151" i="3"/>
  <c r="K141" i="3"/>
  <c r="AE138" i="3"/>
  <c r="AI129" i="7"/>
  <c r="S139" i="7"/>
  <c r="AI139" i="7" s="1"/>
  <c r="AI35" i="8"/>
  <c r="S140" i="8"/>
  <c r="AI140" i="8" s="1"/>
  <c r="I140" i="3"/>
  <c r="AD140" i="3" s="1"/>
  <c r="AD35" i="3"/>
  <c r="AE149" i="8"/>
  <c r="K151" i="8"/>
  <c r="AE151" i="8" s="1"/>
  <c r="X138" i="2"/>
  <c r="E141" i="2"/>
  <c r="AB138" i="2"/>
  <c r="X129" i="4"/>
  <c r="X38" i="4"/>
  <c r="AL38" i="4" s="1"/>
  <c r="AB149" i="3"/>
  <c r="E151" i="3"/>
  <c r="AF127" i="5"/>
  <c r="M137" i="5"/>
  <c r="AF137" i="5" s="1"/>
  <c r="O140" i="7"/>
  <c r="AG140" i="7" s="1"/>
  <c r="AG35" i="7"/>
  <c r="U141" i="2"/>
  <c r="AJ138" i="2"/>
  <c r="E140" i="3"/>
  <c r="AB140" i="3" s="1"/>
  <c r="AB35" i="3"/>
  <c r="AI149" i="7"/>
  <c r="S151" i="7"/>
  <c r="AF149" i="3"/>
  <c r="M151" i="3"/>
  <c r="AB129" i="2"/>
  <c r="E139" i="2"/>
  <c r="AB139" i="2" s="1"/>
  <c r="W141" i="7"/>
  <c r="AK138" i="7"/>
  <c r="AL53" i="3"/>
  <c r="AD138" i="19"/>
  <c r="E472" i="1" s="1"/>
  <c r="I141" i="19"/>
  <c r="AG129" i="19"/>
  <c r="H463" i="1" s="1"/>
  <c r="O139" i="19"/>
  <c r="AG139" i="19" s="1"/>
  <c r="H473" i="1" s="1"/>
  <c r="AC138" i="19"/>
  <c r="D472" i="1" s="1"/>
  <c r="G141" i="19"/>
  <c r="AB149" i="19"/>
  <c r="C483" i="1" s="1"/>
  <c r="X149" i="19"/>
  <c r="E151" i="19"/>
  <c r="AH149" i="19"/>
  <c r="I483" i="1" s="1"/>
  <c r="Q151" i="19"/>
  <c r="AG149" i="19"/>
  <c r="H483" i="1" s="1"/>
  <c r="O151" i="19"/>
  <c r="AC129" i="19"/>
  <c r="D463" i="1" s="1"/>
  <c r="G139" i="19"/>
  <c r="AC139" i="19" s="1"/>
  <c r="D473" i="1" s="1"/>
  <c r="X138" i="19"/>
  <c r="E141" i="19"/>
  <c r="AB138" i="19"/>
  <c r="C472" i="1" s="1"/>
  <c r="G140" i="19"/>
  <c r="AC140" i="19" s="1"/>
  <c r="D474" i="1" s="1"/>
  <c r="AC35" i="19"/>
  <c r="AD149" i="19"/>
  <c r="E483" i="1" s="1"/>
  <c r="I151" i="19"/>
  <c r="AB35" i="19"/>
  <c r="E140" i="19"/>
  <c r="AB140" i="19" s="1"/>
  <c r="C474" i="1" s="1"/>
  <c r="AI129" i="19"/>
  <c r="J463" i="1" s="1"/>
  <c r="S139" i="19"/>
  <c r="AI139" i="19" s="1"/>
  <c r="J473" i="1" s="1"/>
  <c r="AE129" i="19"/>
  <c r="F463" i="1" s="1"/>
  <c r="K139" i="19"/>
  <c r="AE139" i="19" s="1"/>
  <c r="F473" i="1" s="1"/>
  <c r="Q141" i="19"/>
  <c r="AH138" i="19"/>
  <c r="I472" i="1" s="1"/>
  <c r="AF138" i="19"/>
  <c r="G472" i="1" s="1"/>
  <c r="M141" i="19"/>
  <c r="O140" i="19"/>
  <c r="AG140" i="19" s="1"/>
  <c r="H474" i="1" s="1"/>
  <c r="AG35" i="19"/>
  <c r="X38" i="19"/>
  <c r="AL38" i="19" s="1"/>
  <c r="X129" i="19"/>
  <c r="AD129" i="19"/>
  <c r="E463" i="1" s="1"/>
  <c r="I139" i="19"/>
  <c r="AD139" i="19" s="1"/>
  <c r="E473" i="1" s="1"/>
  <c r="I140" i="19"/>
  <c r="AD140" i="19" s="1"/>
  <c r="E474" i="1" s="1"/>
  <c r="AD35" i="19"/>
  <c r="AJ138" i="19"/>
  <c r="K472" i="1" s="1"/>
  <c r="U141" i="19"/>
  <c r="AF129" i="19"/>
  <c r="G463" i="1" s="1"/>
  <c r="M139" i="19"/>
  <c r="AF139" i="19" s="1"/>
  <c r="G473" i="1" s="1"/>
  <c r="AK138" i="19"/>
  <c r="L472" i="1" s="1"/>
  <c r="W141" i="19"/>
  <c r="AJ129" i="19"/>
  <c r="K463" i="1" s="1"/>
  <c r="U139" i="19"/>
  <c r="AJ139" i="19" s="1"/>
  <c r="K473" i="1" s="1"/>
  <c r="AB129" i="19"/>
  <c r="C463" i="1" s="1"/>
  <c r="E139" i="19"/>
  <c r="AB139" i="19" s="1"/>
  <c r="C473" i="1" s="1"/>
  <c r="AE149" i="19"/>
  <c r="F483" i="1" s="1"/>
  <c r="K151" i="19"/>
  <c r="AJ149" i="19"/>
  <c r="K483" i="1" s="1"/>
  <c r="U151" i="19"/>
  <c r="Q140" i="19"/>
  <c r="AH140" i="19" s="1"/>
  <c r="I474" i="1" s="1"/>
  <c r="AH35" i="19"/>
  <c r="AK129" i="19"/>
  <c r="L463" i="1" s="1"/>
  <c r="W139" i="19"/>
  <c r="AK139" i="19" s="1"/>
  <c r="L473" i="1" s="1"/>
  <c r="U140" i="19"/>
  <c r="AJ140" i="19" s="1"/>
  <c r="K474" i="1" s="1"/>
  <c r="AJ35" i="19"/>
  <c r="AE138" i="19"/>
  <c r="F472" i="1" s="1"/>
  <c r="K141" i="19"/>
  <c r="O141" i="19"/>
  <c r="AG138" i="19"/>
  <c r="H472" i="1" s="1"/>
  <c r="AH129" i="19"/>
  <c r="I463" i="1" s="1"/>
  <c r="Q139" i="19"/>
  <c r="AH139" i="19" s="1"/>
  <c r="I473" i="1" s="1"/>
  <c r="M140" i="19"/>
  <c r="AF140" i="19" s="1"/>
  <c r="G474" i="1" s="1"/>
  <c r="AF35" i="19"/>
  <c r="S141" i="19"/>
  <c r="AI138" i="19"/>
  <c r="J472" i="1" s="1"/>
  <c r="W140" i="19"/>
  <c r="AK140" i="19" s="1"/>
  <c r="L474" i="1" s="1"/>
  <c r="AK35" i="19"/>
  <c r="K140" i="19"/>
  <c r="AE140" i="19" s="1"/>
  <c r="F474" i="1" s="1"/>
  <c r="AE35" i="19"/>
  <c r="AF149" i="19"/>
  <c r="G483" i="1" s="1"/>
  <c r="M151" i="19"/>
  <c r="S140" i="19"/>
  <c r="AI140" i="19" s="1"/>
  <c r="J474" i="1" s="1"/>
  <c r="AI35" i="19"/>
  <c r="AI149" i="19"/>
  <c r="J483" i="1" s="1"/>
  <c r="S151" i="19"/>
  <c r="AC149" i="19"/>
  <c r="D483" i="1" s="1"/>
  <c r="G151" i="19"/>
  <c r="AM150" i="19"/>
  <c r="N484" i="1" s="1"/>
  <c r="G4" i="20" s="1"/>
  <c r="AN150" i="19"/>
  <c r="O484" i="1" s="1"/>
  <c r="K4" i="20" s="1"/>
  <c r="AD149" i="18"/>
  <c r="E456" i="1" s="1"/>
  <c r="I151" i="18"/>
  <c r="M140" i="18"/>
  <c r="AF140" i="18" s="1"/>
  <c r="G447" i="1" s="1"/>
  <c r="AF35" i="18"/>
  <c r="AJ149" i="18"/>
  <c r="K456" i="1" s="1"/>
  <c r="U151" i="18"/>
  <c r="AD129" i="18"/>
  <c r="E436" i="1" s="1"/>
  <c r="I139" i="18"/>
  <c r="AD139" i="18" s="1"/>
  <c r="E446" i="1" s="1"/>
  <c r="X138" i="18"/>
  <c r="AC138" i="18"/>
  <c r="D445" i="1" s="1"/>
  <c r="G141" i="18"/>
  <c r="AK138" i="18"/>
  <c r="L445" i="1" s="1"/>
  <c r="W141" i="18"/>
  <c r="S141" i="18"/>
  <c r="AI138" i="18"/>
  <c r="J445" i="1" s="1"/>
  <c r="AN150" i="18"/>
  <c r="O457" i="1" s="1"/>
  <c r="K17" i="20" s="1"/>
  <c r="AM150" i="18"/>
  <c r="N457" i="1" s="1"/>
  <c r="G17" i="20" s="1"/>
  <c r="AH138" i="18"/>
  <c r="I445" i="1" s="1"/>
  <c r="Q141" i="18"/>
  <c r="I140" i="18"/>
  <c r="AD140" i="18" s="1"/>
  <c r="E447" i="1" s="1"/>
  <c r="AD35" i="18"/>
  <c r="X129" i="18"/>
  <c r="X38" i="18"/>
  <c r="AL38" i="18" s="1"/>
  <c r="AJ138" i="18"/>
  <c r="K445" i="1" s="1"/>
  <c r="U141" i="18"/>
  <c r="S140" i="18"/>
  <c r="AI140" i="18" s="1"/>
  <c r="J447" i="1" s="1"/>
  <c r="AI35" i="18"/>
  <c r="O140" i="18"/>
  <c r="AG140" i="18" s="1"/>
  <c r="H447" i="1" s="1"/>
  <c r="AG35" i="18"/>
  <c r="W140" i="18"/>
  <c r="AK140" i="18" s="1"/>
  <c r="L447" i="1" s="1"/>
  <c r="AK35" i="18"/>
  <c r="E141" i="18"/>
  <c r="AB138" i="18"/>
  <c r="C445" i="1" s="1"/>
  <c r="G140" i="18"/>
  <c r="AC140" i="18" s="1"/>
  <c r="D447" i="1" s="1"/>
  <c r="AC35" i="18"/>
  <c r="AH129" i="18"/>
  <c r="I436" i="1" s="1"/>
  <c r="Q139" i="18"/>
  <c r="AH139" i="18" s="1"/>
  <c r="I446" i="1" s="1"/>
  <c r="AB129" i="18"/>
  <c r="C436" i="1" s="1"/>
  <c r="E139" i="18"/>
  <c r="AB139" i="18" s="1"/>
  <c r="C446" i="1" s="1"/>
  <c r="AC129" i="18"/>
  <c r="D436" i="1" s="1"/>
  <c r="G139" i="18"/>
  <c r="AC139" i="18" s="1"/>
  <c r="D446" i="1" s="1"/>
  <c r="AK129" i="18"/>
  <c r="L436" i="1" s="1"/>
  <c r="W139" i="18"/>
  <c r="L446" i="1" s="1"/>
  <c r="AJ129" i="18"/>
  <c r="K436" i="1" s="1"/>
  <c r="U139" i="18"/>
  <c r="AJ139" i="18" s="1"/>
  <c r="K446" i="1" s="1"/>
  <c r="AI129" i="18"/>
  <c r="J436" i="1" s="1"/>
  <c r="S139" i="18"/>
  <c r="AI139" i="18" s="1"/>
  <c r="J446" i="1" s="1"/>
  <c r="Q140" i="18"/>
  <c r="AH140" i="18" s="1"/>
  <c r="I447" i="1" s="1"/>
  <c r="AH35" i="18"/>
  <c r="AJ35" i="18"/>
  <c r="U140" i="18"/>
  <c r="AJ140" i="18" s="1"/>
  <c r="K447" i="1" s="1"/>
  <c r="AE138" i="18"/>
  <c r="F445" i="1" s="1"/>
  <c r="K141" i="18"/>
  <c r="AF149" i="18"/>
  <c r="G456" i="1" s="1"/>
  <c r="M151" i="18"/>
  <c r="AG138" i="18"/>
  <c r="H445" i="1" s="1"/>
  <c r="O141" i="18"/>
  <c r="AC149" i="18"/>
  <c r="D456" i="1" s="1"/>
  <c r="G151" i="18"/>
  <c r="AB35" i="18"/>
  <c r="E140" i="18"/>
  <c r="AB140" i="18" s="1"/>
  <c r="C447" i="1" s="1"/>
  <c r="AF138" i="18"/>
  <c r="G445" i="1" s="1"/>
  <c r="M141" i="18"/>
  <c r="AI149" i="18"/>
  <c r="J456" i="1" s="1"/>
  <c r="S151" i="18"/>
  <c r="AE129" i="18"/>
  <c r="F436" i="1" s="1"/>
  <c r="K139" i="18"/>
  <c r="AE139" i="18" s="1"/>
  <c r="F446" i="1" s="1"/>
  <c r="AB149" i="18"/>
  <c r="C456" i="1" s="1"/>
  <c r="X149" i="18"/>
  <c r="E151" i="18"/>
  <c r="AF129" i="18"/>
  <c r="G436" i="1" s="1"/>
  <c r="M139" i="18"/>
  <c r="AF139" i="18" s="1"/>
  <c r="G446" i="1" s="1"/>
  <c r="AE149" i="18"/>
  <c r="F456" i="1" s="1"/>
  <c r="K151" i="18"/>
  <c r="K140" i="18"/>
  <c r="AE140" i="18" s="1"/>
  <c r="F447" i="1" s="1"/>
  <c r="AE35" i="18"/>
  <c r="AD138" i="18"/>
  <c r="E445" i="1" s="1"/>
  <c r="I141" i="18"/>
  <c r="AG149" i="18"/>
  <c r="H456" i="1" s="1"/>
  <c r="O151" i="18"/>
  <c r="AH149" i="18"/>
  <c r="I456" i="1" s="1"/>
  <c r="Q151" i="18"/>
  <c r="AG129" i="18"/>
  <c r="H436" i="1" s="1"/>
  <c r="O139" i="18"/>
  <c r="AG139" i="18" s="1"/>
  <c r="H446" i="1" s="1"/>
  <c r="AJ149" i="17"/>
  <c r="K429" i="1" s="1"/>
  <c r="U151" i="17"/>
  <c r="W141" i="17"/>
  <c r="AK138" i="17"/>
  <c r="L418" i="1" s="1"/>
  <c r="E140" i="17"/>
  <c r="AB140" i="17" s="1"/>
  <c r="C420" i="1" s="1"/>
  <c r="AB35" i="17"/>
  <c r="AH129" i="17"/>
  <c r="I409" i="1" s="1"/>
  <c r="Q139" i="17"/>
  <c r="AH139" i="17" s="1"/>
  <c r="I419" i="1" s="1"/>
  <c r="AN150" i="17"/>
  <c r="O430" i="1" s="1"/>
  <c r="K13" i="20" s="1"/>
  <c r="AM150" i="17"/>
  <c r="N430" i="1" s="1"/>
  <c r="G13" i="20" s="1"/>
  <c r="AG149" i="17"/>
  <c r="H429" i="1" s="1"/>
  <c r="O151" i="17"/>
  <c r="Q140" i="17"/>
  <c r="AH140" i="17" s="1"/>
  <c r="I420" i="1" s="1"/>
  <c r="AH35" i="17"/>
  <c r="X38" i="17"/>
  <c r="AL38" i="17" s="1"/>
  <c r="X129" i="17"/>
  <c r="AB129" i="17"/>
  <c r="C409" i="1" s="1"/>
  <c r="E139" i="17"/>
  <c r="AB139" i="17" s="1"/>
  <c r="C419" i="1" s="1"/>
  <c r="AD138" i="17"/>
  <c r="E418" i="1" s="1"/>
  <c r="I141" i="17"/>
  <c r="AF149" i="17"/>
  <c r="G429" i="1" s="1"/>
  <c r="M151" i="17"/>
  <c r="AB149" i="17"/>
  <c r="C429" i="1" s="1"/>
  <c r="X149" i="17"/>
  <c r="E151" i="17"/>
  <c r="AJ138" i="17"/>
  <c r="K418" i="1" s="1"/>
  <c r="U141" i="17"/>
  <c r="AD35" i="17"/>
  <c r="I140" i="17"/>
  <c r="AD140" i="17" s="1"/>
  <c r="E420" i="1" s="1"/>
  <c r="S140" i="17"/>
  <c r="AI140" i="17" s="1"/>
  <c r="J420" i="1" s="1"/>
  <c r="AI35" i="17"/>
  <c r="AE129" i="17"/>
  <c r="F409" i="1" s="1"/>
  <c r="K139" i="17"/>
  <c r="AE139" i="17" s="1"/>
  <c r="F419" i="1" s="1"/>
  <c r="AG35" i="17"/>
  <c r="O140" i="17"/>
  <c r="AG140" i="17" s="1"/>
  <c r="H420" i="1" s="1"/>
  <c r="AJ35" i="17"/>
  <c r="U140" i="17"/>
  <c r="AJ140" i="17" s="1"/>
  <c r="K420" i="1" s="1"/>
  <c r="AK129" i="17"/>
  <c r="L409" i="1" s="1"/>
  <c r="W139" i="17"/>
  <c r="L419" i="1" s="1"/>
  <c r="AH149" i="17"/>
  <c r="I429" i="1" s="1"/>
  <c r="Q151" i="17"/>
  <c r="AC149" i="17"/>
  <c r="D429" i="1" s="1"/>
  <c r="G151" i="17"/>
  <c r="AC129" i="17"/>
  <c r="D409" i="1" s="1"/>
  <c r="G139" i="17"/>
  <c r="AC139" i="17" s="1"/>
  <c r="D419" i="1" s="1"/>
  <c r="AD149" i="17"/>
  <c r="E429" i="1" s="1"/>
  <c r="I151" i="17"/>
  <c r="AF138" i="17"/>
  <c r="G418" i="1" s="1"/>
  <c r="M141" i="17"/>
  <c r="W140" i="17"/>
  <c r="AK140" i="17" s="1"/>
  <c r="L420" i="1" s="1"/>
  <c r="AK35" i="17"/>
  <c r="AI138" i="17"/>
  <c r="J418" i="1" s="1"/>
  <c r="S141" i="17"/>
  <c r="AD129" i="17"/>
  <c r="E409" i="1" s="1"/>
  <c r="I139" i="17"/>
  <c r="AD139" i="17" s="1"/>
  <c r="E419" i="1" s="1"/>
  <c r="AC138" i="17"/>
  <c r="D418" i="1" s="1"/>
  <c r="G141" i="17"/>
  <c r="X138" i="17"/>
  <c r="E141" i="17"/>
  <c r="AB138" i="17"/>
  <c r="C418" i="1" s="1"/>
  <c r="AJ129" i="17"/>
  <c r="K409" i="1" s="1"/>
  <c r="U139" i="17"/>
  <c r="AJ139" i="17" s="1"/>
  <c r="K419" i="1" s="1"/>
  <c r="AI149" i="17"/>
  <c r="J429" i="1" s="1"/>
  <c r="S151" i="17"/>
  <c r="K141" i="17"/>
  <c r="AE138" i="17"/>
  <c r="F418" i="1" s="1"/>
  <c r="O141" i="17"/>
  <c r="AG138" i="17"/>
  <c r="H418" i="1" s="1"/>
  <c r="AI129" i="17"/>
  <c r="J409" i="1" s="1"/>
  <c r="S139" i="17"/>
  <c r="AI139" i="17" s="1"/>
  <c r="J419" i="1" s="1"/>
  <c r="AE149" i="17"/>
  <c r="F429" i="1" s="1"/>
  <c r="K151" i="17"/>
  <c r="G140" i="17"/>
  <c r="AC140" i="17" s="1"/>
  <c r="D420" i="1" s="1"/>
  <c r="AC35" i="17"/>
  <c r="M140" i="17"/>
  <c r="AF140" i="17" s="1"/>
  <c r="G420" i="1" s="1"/>
  <c r="AF35" i="17"/>
  <c r="K140" i="17"/>
  <c r="AE140" i="17" s="1"/>
  <c r="F420" i="1" s="1"/>
  <c r="AE35" i="17"/>
  <c r="AG129" i="17"/>
  <c r="H409" i="1" s="1"/>
  <c r="O139" i="17"/>
  <c r="AG139" i="17" s="1"/>
  <c r="H419" i="1" s="1"/>
  <c r="AH138" i="17"/>
  <c r="I418" i="1" s="1"/>
  <c r="Q141" i="17"/>
  <c r="AF129" i="17"/>
  <c r="G409" i="1" s="1"/>
  <c r="M139" i="17"/>
  <c r="AF139" i="17" s="1"/>
  <c r="G419" i="1" s="1"/>
  <c r="AB129" i="16"/>
  <c r="C382" i="1" s="1"/>
  <c r="E139" i="16"/>
  <c r="AB139" i="16" s="1"/>
  <c r="C392" i="1" s="1"/>
  <c r="AD138" i="16"/>
  <c r="E391" i="1" s="1"/>
  <c r="I141" i="16"/>
  <c r="E140" i="16"/>
  <c r="AB140" i="16" s="1"/>
  <c r="C393" i="1" s="1"/>
  <c r="AB35" i="16"/>
  <c r="AJ35" i="16"/>
  <c r="U140" i="16"/>
  <c r="AJ140" i="16" s="1"/>
  <c r="K393" i="1" s="1"/>
  <c r="AG149" i="16"/>
  <c r="H402" i="1" s="1"/>
  <c r="O151" i="16"/>
  <c r="K140" i="16"/>
  <c r="AE140" i="16" s="1"/>
  <c r="F393" i="1" s="1"/>
  <c r="AE35" i="16"/>
  <c r="AD129" i="16"/>
  <c r="E382" i="1" s="1"/>
  <c r="I139" i="16"/>
  <c r="AD139" i="16" s="1"/>
  <c r="E392" i="1" s="1"/>
  <c r="G141" i="16"/>
  <c r="AC138" i="16"/>
  <c r="D391" i="1" s="1"/>
  <c r="AJ129" i="16"/>
  <c r="K382" i="1" s="1"/>
  <c r="U139" i="16"/>
  <c r="AJ139" i="16" s="1"/>
  <c r="K392" i="1" s="1"/>
  <c r="AJ149" i="16"/>
  <c r="K402" i="1" s="1"/>
  <c r="U151" i="16"/>
  <c r="I140" i="16"/>
  <c r="AD140" i="16" s="1"/>
  <c r="E393" i="1" s="1"/>
  <c r="AD35" i="16"/>
  <c r="G140" i="16"/>
  <c r="AC140" i="16" s="1"/>
  <c r="D393" i="1" s="1"/>
  <c r="AC35" i="16"/>
  <c r="AI138" i="16"/>
  <c r="J391" i="1" s="1"/>
  <c r="S141" i="16"/>
  <c r="AG35" i="16"/>
  <c r="O140" i="16"/>
  <c r="AG140" i="16" s="1"/>
  <c r="H393" i="1" s="1"/>
  <c r="AJ138" i="16"/>
  <c r="K391" i="1" s="1"/>
  <c r="U141" i="16"/>
  <c r="AH149" i="16"/>
  <c r="I402" i="1" s="1"/>
  <c r="Q151" i="16"/>
  <c r="AC129" i="16"/>
  <c r="D382" i="1" s="1"/>
  <c r="G139" i="16"/>
  <c r="AC139" i="16" s="1"/>
  <c r="D392" i="1" s="1"/>
  <c r="AK138" i="16"/>
  <c r="L391" i="1" s="1"/>
  <c r="W141" i="16"/>
  <c r="AC149" i="16"/>
  <c r="D402" i="1" s="1"/>
  <c r="G151" i="16"/>
  <c r="Q141" i="16"/>
  <c r="AH138" i="16"/>
  <c r="I391" i="1" s="1"/>
  <c r="AG138" i="16"/>
  <c r="H391" i="1" s="1"/>
  <c r="O141" i="16"/>
  <c r="W140" i="16"/>
  <c r="AK140" i="16" s="1"/>
  <c r="L393" i="1" s="1"/>
  <c r="AK35" i="16"/>
  <c r="AI129" i="16"/>
  <c r="J382" i="1" s="1"/>
  <c r="S139" i="16"/>
  <c r="AI139" i="16" s="1"/>
  <c r="J392" i="1" s="1"/>
  <c r="AG129" i="16"/>
  <c r="H382" i="1" s="1"/>
  <c r="O139" i="16"/>
  <c r="AG139" i="16" s="1"/>
  <c r="H392" i="1" s="1"/>
  <c r="M141" i="16"/>
  <c r="AF138" i="16"/>
  <c r="G391" i="1" s="1"/>
  <c r="Q140" i="16"/>
  <c r="AH140" i="16" s="1"/>
  <c r="I393" i="1" s="1"/>
  <c r="AH35" i="16"/>
  <c r="S140" i="16"/>
  <c r="AI140" i="16" s="1"/>
  <c r="J393" i="1" s="1"/>
  <c r="AI35" i="16"/>
  <c r="AN150" i="16"/>
  <c r="O403" i="1" s="1"/>
  <c r="K12" i="20" s="1"/>
  <c r="AM150" i="16"/>
  <c r="N403" i="1" s="1"/>
  <c r="G12" i="20" s="1"/>
  <c r="AK129" i="16"/>
  <c r="L382" i="1" s="1"/>
  <c r="W139" i="16"/>
  <c r="AK139" i="16" s="1"/>
  <c r="L392" i="1" s="1"/>
  <c r="AI149" i="16"/>
  <c r="J402" i="1" s="1"/>
  <c r="S151" i="16"/>
  <c r="AF129" i="16"/>
  <c r="G382" i="1" s="1"/>
  <c r="M139" i="16"/>
  <c r="AF139" i="16" s="1"/>
  <c r="G392" i="1" s="1"/>
  <c r="AH129" i="16"/>
  <c r="I382" i="1" s="1"/>
  <c r="Q139" i="16"/>
  <c r="AH139" i="16" s="1"/>
  <c r="I392" i="1" s="1"/>
  <c r="K141" i="16"/>
  <c r="AE138" i="16"/>
  <c r="F391" i="1" s="1"/>
  <c r="AF35" i="16"/>
  <c r="M140" i="16"/>
  <c r="AF140" i="16" s="1"/>
  <c r="G393" i="1" s="1"/>
  <c r="AB138" i="16"/>
  <c r="C391" i="1" s="1"/>
  <c r="E141" i="16"/>
  <c r="X138" i="16"/>
  <c r="AE149" i="16"/>
  <c r="F402" i="1" s="1"/>
  <c r="K151" i="16"/>
  <c r="AD149" i="16"/>
  <c r="E402" i="1" s="1"/>
  <c r="I151" i="16"/>
  <c r="AB149" i="16"/>
  <c r="C402" i="1" s="1"/>
  <c r="X149" i="16"/>
  <c r="E151" i="16"/>
  <c r="AE129" i="16"/>
  <c r="F382" i="1" s="1"/>
  <c r="K139" i="16"/>
  <c r="AE139" i="16" s="1"/>
  <c r="F392" i="1" s="1"/>
  <c r="AF149" i="16"/>
  <c r="G402" i="1" s="1"/>
  <c r="M151" i="16"/>
  <c r="X129" i="16"/>
  <c r="X38" i="16"/>
  <c r="AL38" i="16" s="1"/>
  <c r="AM150" i="15"/>
  <c r="AN150" i="15"/>
  <c r="AB149" i="14"/>
  <c r="C348" i="1" s="1"/>
  <c r="X149" i="14"/>
  <c r="E151" i="14"/>
  <c r="AF35" i="14"/>
  <c r="M140" i="14"/>
  <c r="AF140" i="14" s="1"/>
  <c r="G339" i="1" s="1"/>
  <c r="AN150" i="14"/>
  <c r="O349" i="1" s="1"/>
  <c r="K16" i="20" s="1"/>
  <c r="AM150" i="14"/>
  <c r="N349" i="1" s="1"/>
  <c r="G16" i="20" s="1"/>
  <c r="K141" i="14"/>
  <c r="AE138" i="14"/>
  <c r="F337" i="1" s="1"/>
  <c r="AD129" i="14"/>
  <c r="E328" i="1" s="1"/>
  <c r="I139" i="14"/>
  <c r="AD139" i="14" s="1"/>
  <c r="E338" i="1" s="1"/>
  <c r="W141" i="14"/>
  <c r="AK138" i="14"/>
  <c r="L337" i="1" s="1"/>
  <c r="S141" i="14"/>
  <c r="AI138" i="14"/>
  <c r="J337" i="1" s="1"/>
  <c r="AC138" i="14"/>
  <c r="D337" i="1" s="1"/>
  <c r="G141" i="14"/>
  <c r="X129" i="14"/>
  <c r="X38" i="14"/>
  <c r="AL38" i="14" s="1"/>
  <c r="AC129" i="14"/>
  <c r="D328" i="1" s="1"/>
  <c r="G139" i="14"/>
  <c r="AC139" i="14" s="1"/>
  <c r="D338" i="1" s="1"/>
  <c r="AE35" i="14"/>
  <c r="K140" i="14"/>
  <c r="AE140" i="14" s="1"/>
  <c r="F339" i="1" s="1"/>
  <c r="AG149" i="14"/>
  <c r="H348" i="1" s="1"/>
  <c r="O151" i="14"/>
  <c r="AJ149" i="14"/>
  <c r="K348" i="1" s="1"/>
  <c r="U151" i="14"/>
  <c r="AI129" i="14"/>
  <c r="J328" i="1" s="1"/>
  <c r="S139" i="14"/>
  <c r="AI139" i="14" s="1"/>
  <c r="J338" i="1" s="1"/>
  <c r="AG138" i="14"/>
  <c r="H337" i="1" s="1"/>
  <c r="O141" i="14"/>
  <c r="U141" i="14"/>
  <c r="AJ138" i="14"/>
  <c r="K337" i="1" s="1"/>
  <c r="Q141" i="14"/>
  <c r="AH138" i="14"/>
  <c r="I337" i="1" s="1"/>
  <c r="AG35" i="14"/>
  <c r="O140" i="14"/>
  <c r="AG140" i="14" s="1"/>
  <c r="H339" i="1" s="1"/>
  <c r="AD149" i="14"/>
  <c r="E348" i="1" s="1"/>
  <c r="I151" i="14"/>
  <c r="AE129" i="14"/>
  <c r="F328" i="1" s="1"/>
  <c r="K139" i="14"/>
  <c r="AE139" i="14" s="1"/>
  <c r="F338" i="1" s="1"/>
  <c r="U140" i="14"/>
  <c r="AJ140" i="14" s="1"/>
  <c r="K339" i="1" s="1"/>
  <c r="AJ35" i="14"/>
  <c r="Q140" i="14"/>
  <c r="AH140" i="14" s="1"/>
  <c r="I339" i="1" s="1"/>
  <c r="AH35" i="14"/>
  <c r="AE149" i="14"/>
  <c r="F348" i="1" s="1"/>
  <c r="K151" i="14"/>
  <c r="E141" i="14"/>
  <c r="AB138" i="14"/>
  <c r="C337" i="1" s="1"/>
  <c r="X138" i="14"/>
  <c r="AJ129" i="14"/>
  <c r="K328" i="1" s="1"/>
  <c r="U139" i="14"/>
  <c r="AJ139" i="14" s="1"/>
  <c r="K338" i="1" s="1"/>
  <c r="AB35" i="14"/>
  <c r="E140" i="14"/>
  <c r="AB140" i="14" s="1"/>
  <c r="C339" i="1" s="1"/>
  <c r="AK129" i="14"/>
  <c r="L328" i="1" s="1"/>
  <c r="W139" i="14"/>
  <c r="AK139" i="14" s="1"/>
  <c r="L338" i="1" s="1"/>
  <c r="AF129" i="14"/>
  <c r="G328" i="1" s="1"/>
  <c r="M139" i="14"/>
  <c r="AF139" i="14" s="1"/>
  <c r="G338" i="1" s="1"/>
  <c r="AF149" i="14"/>
  <c r="G348" i="1" s="1"/>
  <c r="M151" i="14"/>
  <c r="AH129" i="14"/>
  <c r="I328" i="1" s="1"/>
  <c r="Q139" i="14"/>
  <c r="AH139" i="14" s="1"/>
  <c r="I338" i="1" s="1"/>
  <c r="AH149" i="14"/>
  <c r="I348" i="1" s="1"/>
  <c r="Q151" i="14"/>
  <c r="AG129" i="14"/>
  <c r="H328" i="1" s="1"/>
  <c r="O139" i="14"/>
  <c r="AG139" i="14" s="1"/>
  <c r="H338" i="1" s="1"/>
  <c r="AB129" i="14"/>
  <c r="C328" i="1" s="1"/>
  <c r="E139" i="14"/>
  <c r="AB139" i="14" s="1"/>
  <c r="C338" i="1" s="1"/>
  <c r="S140" i="14"/>
  <c r="AI140" i="14" s="1"/>
  <c r="J339" i="1" s="1"/>
  <c r="AI35" i="14"/>
  <c r="AK35" i="14"/>
  <c r="W140" i="14"/>
  <c r="AK140" i="14" s="1"/>
  <c r="L339" i="1" s="1"/>
  <c r="AD138" i="14"/>
  <c r="E337" i="1" s="1"/>
  <c r="I141" i="14"/>
  <c r="G140" i="14"/>
  <c r="AC140" i="14" s="1"/>
  <c r="D339" i="1" s="1"/>
  <c r="AC35" i="14"/>
  <c r="M141" i="14"/>
  <c r="AF138" i="14"/>
  <c r="G337" i="1" s="1"/>
  <c r="AI149" i="14"/>
  <c r="J348" i="1" s="1"/>
  <c r="S151" i="14"/>
  <c r="AC149" i="14"/>
  <c r="D348" i="1" s="1"/>
  <c r="G151" i="14"/>
  <c r="I140" i="14"/>
  <c r="AD140" i="14" s="1"/>
  <c r="E339" i="1" s="1"/>
  <c r="AD35" i="14"/>
  <c r="AN150" i="13"/>
  <c r="O322" i="1" s="1"/>
  <c r="K6" i="20" s="1"/>
  <c r="AM150" i="13"/>
  <c r="N322" i="1" s="1"/>
  <c r="G6" i="20" s="1"/>
  <c r="AF129" i="13"/>
  <c r="G301" i="1" s="1"/>
  <c r="M139" i="13"/>
  <c r="AF139" i="13" s="1"/>
  <c r="G311" i="1" s="1"/>
  <c r="G140" i="13"/>
  <c r="AC140" i="13" s="1"/>
  <c r="D312" i="1" s="1"/>
  <c r="AC35" i="13"/>
  <c r="U140" i="13"/>
  <c r="AJ140" i="13" s="1"/>
  <c r="K312" i="1" s="1"/>
  <c r="AJ35" i="13"/>
  <c r="AG129" i="13"/>
  <c r="H301" i="1" s="1"/>
  <c r="O139" i="13"/>
  <c r="AG139" i="13" s="1"/>
  <c r="H311" i="1" s="1"/>
  <c r="AH149" i="13"/>
  <c r="I321" i="1" s="1"/>
  <c r="Q151" i="13"/>
  <c r="AJ138" i="13"/>
  <c r="K310" i="1" s="1"/>
  <c r="U141" i="13"/>
  <c r="AE129" i="13"/>
  <c r="F301" i="1" s="1"/>
  <c r="K139" i="13"/>
  <c r="AE139" i="13" s="1"/>
  <c r="F311" i="1" s="1"/>
  <c r="AC129" i="13"/>
  <c r="D301" i="1" s="1"/>
  <c r="G139" i="13"/>
  <c r="AC139" i="13" s="1"/>
  <c r="D311" i="1" s="1"/>
  <c r="AD149" i="13"/>
  <c r="E321" i="1" s="1"/>
  <c r="I151" i="13"/>
  <c r="AG149" i="13"/>
  <c r="H321" i="1" s="1"/>
  <c r="O151" i="13"/>
  <c r="AG35" i="13"/>
  <c r="O140" i="13"/>
  <c r="AG140" i="13" s="1"/>
  <c r="H312" i="1" s="1"/>
  <c r="AI138" i="13"/>
  <c r="J310" i="1" s="1"/>
  <c r="S141" i="13"/>
  <c r="K140" i="13"/>
  <c r="AE140" i="13" s="1"/>
  <c r="F312" i="1" s="1"/>
  <c r="AE35" i="13"/>
  <c r="X138" i="13"/>
  <c r="AK138" i="13"/>
  <c r="L310" i="1" s="1"/>
  <c r="W141" i="13"/>
  <c r="AJ129" i="13"/>
  <c r="K301" i="1" s="1"/>
  <c r="U139" i="13"/>
  <c r="AJ139" i="13" s="1"/>
  <c r="K311" i="1" s="1"/>
  <c r="AJ149" i="13"/>
  <c r="K321" i="1" s="1"/>
  <c r="U151" i="13"/>
  <c r="AB138" i="13"/>
  <c r="C310" i="1" s="1"/>
  <c r="E141" i="13"/>
  <c r="AE138" i="13"/>
  <c r="F310" i="1" s="1"/>
  <c r="K141" i="13"/>
  <c r="AI149" i="13"/>
  <c r="J321" i="1" s="1"/>
  <c r="S151" i="13"/>
  <c r="AK129" i="13"/>
  <c r="L301" i="1" s="1"/>
  <c r="W139" i="13"/>
  <c r="L311" i="1" s="1"/>
  <c r="Q141" i="13"/>
  <c r="AH138" i="13"/>
  <c r="I310" i="1" s="1"/>
  <c r="AD138" i="13"/>
  <c r="E310" i="1" s="1"/>
  <c r="I141" i="13"/>
  <c r="E140" i="13"/>
  <c r="AB140" i="13" s="1"/>
  <c r="C312" i="1" s="1"/>
  <c r="AB35" i="13"/>
  <c r="AF35" i="13"/>
  <c r="M140" i="13"/>
  <c r="AF140" i="13" s="1"/>
  <c r="G312" i="1" s="1"/>
  <c r="AI129" i="13"/>
  <c r="J301" i="1" s="1"/>
  <c r="S139" i="13"/>
  <c r="AI139" i="13" s="1"/>
  <c r="J311" i="1" s="1"/>
  <c r="AK35" i="13"/>
  <c r="W140" i="13"/>
  <c r="AK140" i="13" s="1"/>
  <c r="L312" i="1" s="1"/>
  <c r="AH129" i="13"/>
  <c r="I301" i="1" s="1"/>
  <c r="Q139" i="13"/>
  <c r="AH139" i="13" s="1"/>
  <c r="I311" i="1" s="1"/>
  <c r="G141" i="13"/>
  <c r="AC138" i="13"/>
  <c r="D310" i="1" s="1"/>
  <c r="S140" i="13"/>
  <c r="AI140" i="13" s="1"/>
  <c r="J312" i="1" s="1"/>
  <c r="AI35" i="13"/>
  <c r="AC149" i="13"/>
  <c r="D321" i="1" s="1"/>
  <c r="G151" i="13"/>
  <c r="AD129" i="13"/>
  <c r="E301" i="1" s="1"/>
  <c r="I139" i="13"/>
  <c r="AD139" i="13" s="1"/>
  <c r="E311" i="1" s="1"/>
  <c r="AB129" i="13"/>
  <c r="C301" i="1" s="1"/>
  <c r="E139" i="13"/>
  <c r="AB139" i="13" s="1"/>
  <c r="C311" i="1" s="1"/>
  <c r="AB149" i="13"/>
  <c r="C321" i="1" s="1"/>
  <c r="X149" i="13"/>
  <c r="E151" i="13"/>
  <c r="AE149" i="13"/>
  <c r="F321" i="1" s="1"/>
  <c r="K151" i="13"/>
  <c r="X129" i="13"/>
  <c r="X38" i="13"/>
  <c r="AL38" i="13" s="1"/>
  <c r="AH35" i="13"/>
  <c r="Q140" i="13"/>
  <c r="AH140" i="13" s="1"/>
  <c r="I312" i="1" s="1"/>
  <c r="I140" i="13"/>
  <c r="AD140" i="13" s="1"/>
  <c r="E312" i="1" s="1"/>
  <c r="AD35" i="13"/>
  <c r="AF149" i="13"/>
  <c r="G321" i="1" s="1"/>
  <c r="M151" i="13"/>
  <c r="AF138" i="13"/>
  <c r="G310" i="1" s="1"/>
  <c r="M141" i="13"/>
  <c r="AG138" i="13"/>
  <c r="H310" i="1" s="1"/>
  <c r="O141" i="13"/>
  <c r="M141" i="12"/>
  <c r="AF138" i="12"/>
  <c r="G283" i="1" s="1"/>
  <c r="S140" i="12"/>
  <c r="AI140" i="12" s="1"/>
  <c r="J285" i="1" s="1"/>
  <c r="AI35" i="12"/>
  <c r="AC129" i="12"/>
  <c r="D274" i="1" s="1"/>
  <c r="G139" i="12"/>
  <c r="AC139" i="12" s="1"/>
  <c r="D284" i="1" s="1"/>
  <c r="Q140" i="12"/>
  <c r="AH140" i="12" s="1"/>
  <c r="I285" i="1" s="1"/>
  <c r="AH35" i="12"/>
  <c r="W141" i="12"/>
  <c r="AK138" i="12"/>
  <c r="L283" i="1" s="1"/>
  <c r="AH129" i="12"/>
  <c r="I274" i="1" s="1"/>
  <c r="Q139" i="12"/>
  <c r="AH139" i="12" s="1"/>
  <c r="I284" i="1" s="1"/>
  <c r="AH149" i="12"/>
  <c r="I294" i="1" s="1"/>
  <c r="Q151" i="12"/>
  <c r="AC149" i="12"/>
  <c r="D294" i="1" s="1"/>
  <c r="G151" i="12"/>
  <c r="W140" i="12"/>
  <c r="AK140" i="12" s="1"/>
  <c r="L285" i="1" s="1"/>
  <c r="AK35" i="12"/>
  <c r="U141" i="12"/>
  <c r="AJ138" i="12"/>
  <c r="K283" i="1" s="1"/>
  <c r="AF129" i="12"/>
  <c r="G274" i="1" s="1"/>
  <c r="M139" i="12"/>
  <c r="AF139" i="12" s="1"/>
  <c r="G284" i="1" s="1"/>
  <c r="AF149" i="12"/>
  <c r="G294" i="1" s="1"/>
  <c r="M151" i="12"/>
  <c r="AD129" i="12"/>
  <c r="E274" i="1" s="1"/>
  <c r="I139" i="12"/>
  <c r="AD139" i="12" s="1"/>
  <c r="E284" i="1" s="1"/>
  <c r="AB138" i="12"/>
  <c r="C283" i="1" s="1"/>
  <c r="X138" i="12"/>
  <c r="E141" i="12"/>
  <c r="M140" i="12"/>
  <c r="AF140" i="12" s="1"/>
  <c r="G285" i="1" s="1"/>
  <c r="AF35" i="12"/>
  <c r="AE138" i="12"/>
  <c r="F283" i="1" s="1"/>
  <c r="K141" i="12"/>
  <c r="E140" i="12"/>
  <c r="AB140" i="12" s="1"/>
  <c r="C285" i="1" s="1"/>
  <c r="AB35" i="12"/>
  <c r="AG149" i="12"/>
  <c r="H294" i="1" s="1"/>
  <c r="O151" i="12"/>
  <c r="X38" i="12"/>
  <c r="AL38" i="12" s="1"/>
  <c r="X129" i="12"/>
  <c r="AJ129" i="12"/>
  <c r="K274" i="1" s="1"/>
  <c r="U139" i="12"/>
  <c r="AJ139" i="12" s="1"/>
  <c r="K284" i="1" s="1"/>
  <c r="AM150" i="12"/>
  <c r="N295" i="1" s="1"/>
  <c r="G5" i="20" s="1"/>
  <c r="AN150" i="12"/>
  <c r="O295" i="1" s="1"/>
  <c r="K5" i="20" s="1"/>
  <c r="AE129" i="12"/>
  <c r="F274" i="1" s="1"/>
  <c r="K139" i="12"/>
  <c r="AE139" i="12" s="1"/>
  <c r="F284" i="1" s="1"/>
  <c r="AK129" i="12"/>
  <c r="L274" i="1" s="1"/>
  <c r="W139" i="12"/>
  <c r="AK139" i="12" s="1"/>
  <c r="L284" i="1" s="1"/>
  <c r="AG129" i="12"/>
  <c r="H274" i="1" s="1"/>
  <c r="O139" i="12"/>
  <c r="AG139" i="12" s="1"/>
  <c r="H284" i="1" s="1"/>
  <c r="AB149" i="12"/>
  <c r="C294" i="1" s="1"/>
  <c r="X149" i="12"/>
  <c r="E151" i="12"/>
  <c r="AJ35" i="12"/>
  <c r="U140" i="12"/>
  <c r="AJ140" i="12" s="1"/>
  <c r="K285" i="1" s="1"/>
  <c r="AI149" i="12"/>
  <c r="J294" i="1" s="1"/>
  <c r="S151" i="12"/>
  <c r="K140" i="12"/>
  <c r="AE140" i="12" s="1"/>
  <c r="F285" i="1" s="1"/>
  <c r="AE35" i="12"/>
  <c r="AB129" i="12"/>
  <c r="C274" i="1" s="1"/>
  <c r="E139" i="12"/>
  <c r="AB139" i="12" s="1"/>
  <c r="C284" i="1" s="1"/>
  <c r="AG138" i="12"/>
  <c r="H283" i="1" s="1"/>
  <c r="O141" i="12"/>
  <c r="AC138" i="12"/>
  <c r="D283" i="1" s="1"/>
  <c r="G141" i="12"/>
  <c r="AD138" i="12"/>
  <c r="E283" i="1" s="1"/>
  <c r="I141" i="12"/>
  <c r="AD149" i="12"/>
  <c r="E294" i="1" s="1"/>
  <c r="I151" i="12"/>
  <c r="AJ149" i="12"/>
  <c r="K294" i="1" s="1"/>
  <c r="U151" i="12"/>
  <c r="S141" i="12"/>
  <c r="AI138" i="12"/>
  <c r="J283" i="1" s="1"/>
  <c r="AC35" i="12"/>
  <c r="G140" i="12"/>
  <c r="AC140" i="12" s="1"/>
  <c r="D285" i="1" s="1"/>
  <c r="I140" i="12"/>
  <c r="AD140" i="12" s="1"/>
  <c r="E285" i="1" s="1"/>
  <c r="AD35" i="12"/>
  <c r="O140" i="12"/>
  <c r="AG140" i="12" s="1"/>
  <c r="H285" i="1" s="1"/>
  <c r="AG35" i="12"/>
  <c r="AH138" i="12"/>
  <c r="I283" i="1" s="1"/>
  <c r="Q141" i="12"/>
  <c r="AI129" i="12"/>
  <c r="J274" i="1" s="1"/>
  <c r="S139" i="12"/>
  <c r="AI139" i="12" s="1"/>
  <c r="J284" i="1" s="1"/>
  <c r="AE149" i="12"/>
  <c r="F294" i="1" s="1"/>
  <c r="K151" i="12"/>
  <c r="X129" i="11"/>
  <c r="X38" i="11"/>
  <c r="AL38" i="11" s="1"/>
  <c r="M141" i="11"/>
  <c r="AF138" i="11"/>
  <c r="G256" i="1" s="1"/>
  <c r="AD129" i="11"/>
  <c r="E247" i="1" s="1"/>
  <c r="I139" i="11"/>
  <c r="AD139" i="11" s="1"/>
  <c r="E257" i="1" s="1"/>
  <c r="AD149" i="11"/>
  <c r="E267" i="1" s="1"/>
  <c r="I151" i="11"/>
  <c r="AC129" i="11"/>
  <c r="D247" i="1" s="1"/>
  <c r="G139" i="11"/>
  <c r="AC139" i="11" s="1"/>
  <c r="D257" i="1" s="1"/>
  <c r="AH138" i="11"/>
  <c r="I256" i="1" s="1"/>
  <c r="Q141" i="11"/>
  <c r="AF129" i="11"/>
  <c r="G247" i="1" s="1"/>
  <c r="M139" i="11"/>
  <c r="AF139" i="11" s="1"/>
  <c r="G257" i="1" s="1"/>
  <c r="AI138" i="11"/>
  <c r="J256" i="1" s="1"/>
  <c r="S141" i="11"/>
  <c r="G140" i="11"/>
  <c r="AC140" i="11" s="1"/>
  <c r="D258" i="1" s="1"/>
  <c r="AC35" i="11"/>
  <c r="AH129" i="11"/>
  <c r="I247" i="1" s="1"/>
  <c r="Q139" i="11"/>
  <c r="AH139" i="11" s="1"/>
  <c r="I257" i="1" s="1"/>
  <c r="AE138" i="11"/>
  <c r="F256" i="1" s="1"/>
  <c r="K141" i="11"/>
  <c r="AI129" i="11"/>
  <c r="J247" i="1" s="1"/>
  <c r="S139" i="11"/>
  <c r="AI139" i="11" s="1"/>
  <c r="J257" i="1" s="1"/>
  <c r="AD35" i="11"/>
  <c r="I140" i="11"/>
  <c r="AD140" i="11" s="1"/>
  <c r="E258" i="1" s="1"/>
  <c r="AE149" i="11"/>
  <c r="F267" i="1" s="1"/>
  <c r="K151" i="11"/>
  <c r="AG149" i="11"/>
  <c r="H267" i="1" s="1"/>
  <c r="O151" i="11"/>
  <c r="Q140" i="11"/>
  <c r="AH140" i="11" s="1"/>
  <c r="I258" i="1" s="1"/>
  <c r="AH35" i="11"/>
  <c r="M140" i="11"/>
  <c r="AF140" i="11" s="1"/>
  <c r="G258" i="1" s="1"/>
  <c r="AF35" i="11"/>
  <c r="AJ149" i="11"/>
  <c r="K267" i="1" s="1"/>
  <c r="U151" i="11"/>
  <c r="AI35" i="11"/>
  <c r="S140" i="11"/>
  <c r="AI140" i="11" s="1"/>
  <c r="J258" i="1" s="1"/>
  <c r="AK129" i="11"/>
  <c r="L247" i="1" s="1"/>
  <c r="W139" i="11"/>
  <c r="AK139" i="11" s="1"/>
  <c r="L257" i="1" s="1"/>
  <c r="O141" i="11"/>
  <c r="AG138" i="11"/>
  <c r="H256" i="1" s="1"/>
  <c r="AH149" i="11"/>
  <c r="I267" i="1" s="1"/>
  <c r="Q151" i="11"/>
  <c r="AB35" i="11"/>
  <c r="E140" i="11"/>
  <c r="AB140" i="11" s="1"/>
  <c r="C258" i="1" s="1"/>
  <c r="AE129" i="11"/>
  <c r="F247" i="1" s="1"/>
  <c r="K139" i="11"/>
  <c r="AE139" i="11" s="1"/>
  <c r="F257" i="1" s="1"/>
  <c r="AB149" i="11"/>
  <c r="C267" i="1" s="1"/>
  <c r="E151" i="11"/>
  <c r="AG129" i="11"/>
  <c r="H247" i="1" s="1"/>
  <c r="O139" i="11"/>
  <c r="AG139" i="11" s="1"/>
  <c r="H257" i="1" s="1"/>
  <c r="K140" i="11"/>
  <c r="AE140" i="11" s="1"/>
  <c r="F258" i="1" s="1"/>
  <c r="AE35" i="11"/>
  <c r="AC138" i="11"/>
  <c r="D256" i="1" s="1"/>
  <c r="G141" i="11"/>
  <c r="W141" i="11"/>
  <c r="AK138" i="11"/>
  <c r="L256" i="1" s="1"/>
  <c r="AF149" i="11"/>
  <c r="G267" i="1" s="1"/>
  <c r="M151" i="11"/>
  <c r="U141" i="11"/>
  <c r="AJ138" i="11"/>
  <c r="K256" i="1" s="1"/>
  <c r="AN151" i="11"/>
  <c r="AC149" i="11"/>
  <c r="D267" i="1" s="1"/>
  <c r="G151" i="11"/>
  <c r="O140" i="11"/>
  <c r="AG140" i="11" s="1"/>
  <c r="H258" i="1" s="1"/>
  <c r="AG35" i="11"/>
  <c r="AB129" i="11"/>
  <c r="C247" i="1" s="1"/>
  <c r="E139" i="11"/>
  <c r="AB139" i="11" s="1"/>
  <c r="C257" i="1" s="1"/>
  <c r="AJ35" i="11"/>
  <c r="U140" i="11"/>
  <c r="AJ140" i="11" s="1"/>
  <c r="K258" i="1" s="1"/>
  <c r="AD138" i="11"/>
  <c r="E256" i="1" s="1"/>
  <c r="I141" i="11"/>
  <c r="AB138" i="11"/>
  <c r="C256" i="1" s="1"/>
  <c r="E141" i="11"/>
  <c r="X138" i="11"/>
  <c r="W140" i="11"/>
  <c r="AK140" i="11" s="1"/>
  <c r="L258" i="1" s="1"/>
  <c r="AK35" i="11"/>
  <c r="AI149" i="11"/>
  <c r="J267" i="1" s="1"/>
  <c r="S151" i="11"/>
  <c r="AJ129" i="11"/>
  <c r="K247" i="1" s="1"/>
  <c r="U139" i="11"/>
  <c r="AJ139" i="11" s="1"/>
  <c r="K257" i="1" s="1"/>
  <c r="AM151" i="11"/>
  <c r="AB129" i="10"/>
  <c r="C220" i="1" s="1"/>
  <c r="E139" i="10"/>
  <c r="AB139" i="10" s="1"/>
  <c r="C230" i="1" s="1"/>
  <c r="AC129" i="10"/>
  <c r="D220" i="1" s="1"/>
  <c r="G139" i="10"/>
  <c r="AC139" i="10" s="1"/>
  <c r="D230" i="1" s="1"/>
  <c r="AF138" i="10"/>
  <c r="G229" i="1" s="1"/>
  <c r="M141" i="10"/>
  <c r="M140" i="10"/>
  <c r="AF140" i="10" s="1"/>
  <c r="G231" i="1" s="1"/>
  <c r="AF35" i="10"/>
  <c r="AE149" i="10"/>
  <c r="F240" i="1" s="1"/>
  <c r="K151" i="10"/>
  <c r="U141" i="10"/>
  <c r="AJ138" i="10"/>
  <c r="K229" i="1" s="1"/>
  <c r="AH129" i="10"/>
  <c r="I220" i="1" s="1"/>
  <c r="Q139" i="10"/>
  <c r="AH139" i="10" s="1"/>
  <c r="I230" i="1" s="1"/>
  <c r="AK138" i="10"/>
  <c r="L229" i="1" s="1"/>
  <c r="W141" i="10"/>
  <c r="AD149" i="10"/>
  <c r="E240" i="1" s="1"/>
  <c r="I151" i="10"/>
  <c r="AG138" i="10"/>
  <c r="H229" i="1" s="1"/>
  <c r="O141" i="10"/>
  <c r="AH138" i="10"/>
  <c r="I229" i="1" s="1"/>
  <c r="Q141" i="10"/>
  <c r="AK35" i="10"/>
  <c r="W140" i="10"/>
  <c r="AK140" i="10" s="1"/>
  <c r="L231" i="1" s="1"/>
  <c r="AE129" i="10"/>
  <c r="F220" i="1" s="1"/>
  <c r="K139" i="10"/>
  <c r="AE139" i="10" s="1"/>
  <c r="F230" i="1" s="1"/>
  <c r="M241" i="1"/>
  <c r="D9" i="20" s="1"/>
  <c r="AN150" i="10"/>
  <c r="AM150" i="10"/>
  <c r="AJ35" i="10"/>
  <c r="U140" i="10"/>
  <c r="AJ140" i="10" s="1"/>
  <c r="K231" i="1" s="1"/>
  <c r="AG129" i="10"/>
  <c r="H220" i="1" s="1"/>
  <c r="O139" i="10"/>
  <c r="AG139" i="10" s="1"/>
  <c r="H230" i="1" s="1"/>
  <c r="I140" i="10"/>
  <c r="AD140" i="10" s="1"/>
  <c r="E231" i="1" s="1"/>
  <c r="AD35" i="10"/>
  <c r="AG35" i="10"/>
  <c r="O140" i="10"/>
  <c r="AG140" i="10" s="1"/>
  <c r="H231" i="1" s="1"/>
  <c r="I141" i="10"/>
  <c r="AD138" i="10"/>
  <c r="E229" i="1" s="1"/>
  <c r="AK129" i="10"/>
  <c r="L220" i="1" s="1"/>
  <c r="W139" i="10"/>
  <c r="AK139" i="10" s="1"/>
  <c r="L230" i="1" s="1"/>
  <c r="AB138" i="10"/>
  <c r="C229" i="1" s="1"/>
  <c r="X138" i="10"/>
  <c r="E141" i="10"/>
  <c r="AG149" i="10"/>
  <c r="H240" i="1" s="1"/>
  <c r="O151" i="10"/>
  <c r="AI129" i="10"/>
  <c r="J220" i="1" s="1"/>
  <c r="S139" i="10"/>
  <c r="AI139" i="10" s="1"/>
  <c r="J230" i="1" s="1"/>
  <c r="AH35" i="10"/>
  <c r="Q140" i="10"/>
  <c r="AH140" i="10" s="1"/>
  <c r="I231" i="1" s="1"/>
  <c r="X129" i="10"/>
  <c r="X38" i="10"/>
  <c r="AL38" i="10" s="1"/>
  <c r="AE35" i="10"/>
  <c r="K140" i="10"/>
  <c r="AE140" i="10" s="1"/>
  <c r="F231" i="1" s="1"/>
  <c r="AB35" i="10"/>
  <c r="E140" i="10"/>
  <c r="AB140" i="10" s="1"/>
  <c r="C231" i="1" s="1"/>
  <c r="AJ129" i="10"/>
  <c r="K220" i="1" s="1"/>
  <c r="U139" i="10"/>
  <c r="AJ139" i="10" s="1"/>
  <c r="K230" i="1" s="1"/>
  <c r="AH149" i="10"/>
  <c r="I240" i="1" s="1"/>
  <c r="Q151" i="10"/>
  <c r="AF149" i="10"/>
  <c r="G240" i="1" s="1"/>
  <c r="M151" i="10"/>
  <c r="AE138" i="10"/>
  <c r="F229" i="1" s="1"/>
  <c r="K141" i="10"/>
  <c r="G141" i="10"/>
  <c r="AC138" i="10"/>
  <c r="D229" i="1" s="1"/>
  <c r="AD129" i="10"/>
  <c r="E220" i="1" s="1"/>
  <c r="I139" i="10"/>
  <c r="AD139" i="10" s="1"/>
  <c r="E230" i="1" s="1"/>
  <c r="AB149" i="10"/>
  <c r="C240" i="1" s="1"/>
  <c r="X149" i="10"/>
  <c r="E151" i="10"/>
  <c r="AI138" i="10"/>
  <c r="J229" i="1" s="1"/>
  <c r="S141" i="10"/>
  <c r="AC149" i="10"/>
  <c r="D240" i="1" s="1"/>
  <c r="G151" i="10"/>
  <c r="AF129" i="10"/>
  <c r="G220" i="1" s="1"/>
  <c r="M139" i="10"/>
  <c r="AF139" i="10" s="1"/>
  <c r="G230" i="1" s="1"/>
  <c r="G140" i="10"/>
  <c r="AC140" i="10" s="1"/>
  <c r="D231" i="1" s="1"/>
  <c r="AC35" i="10"/>
  <c r="AI149" i="10"/>
  <c r="J240" i="1" s="1"/>
  <c r="S151" i="10"/>
  <c r="S140" i="10"/>
  <c r="AI140" i="10" s="1"/>
  <c r="J231" i="1" s="1"/>
  <c r="AI35" i="10"/>
  <c r="AJ149" i="10"/>
  <c r="K240" i="1" s="1"/>
  <c r="U151" i="10"/>
  <c r="AG138" i="9"/>
  <c r="H202" i="1" s="1"/>
  <c r="O141" i="9"/>
  <c r="AD149" i="9"/>
  <c r="E213" i="1" s="1"/>
  <c r="I151" i="9"/>
  <c r="AF129" i="9"/>
  <c r="G193" i="1" s="1"/>
  <c r="M139" i="9"/>
  <c r="AF139" i="9" s="1"/>
  <c r="G203" i="1" s="1"/>
  <c r="AG129" i="9"/>
  <c r="H193" i="1" s="1"/>
  <c r="O139" i="9"/>
  <c r="AG139" i="9" s="1"/>
  <c r="H203" i="1" s="1"/>
  <c r="AI35" i="9"/>
  <c r="S140" i="9"/>
  <c r="AI140" i="9" s="1"/>
  <c r="J204" i="1" s="1"/>
  <c r="AF138" i="9"/>
  <c r="G202" i="1" s="1"/>
  <c r="M141" i="9"/>
  <c r="AG35" i="9"/>
  <c r="O140" i="9"/>
  <c r="AG140" i="9" s="1"/>
  <c r="H204" i="1" s="1"/>
  <c r="AB138" i="9"/>
  <c r="C202" i="1" s="1"/>
  <c r="E141" i="9"/>
  <c r="X138" i="9"/>
  <c r="M140" i="9"/>
  <c r="AF140" i="9" s="1"/>
  <c r="G204" i="1" s="1"/>
  <c r="AF35" i="9"/>
  <c r="I141" i="9"/>
  <c r="AD138" i="9"/>
  <c r="E202" i="1" s="1"/>
  <c r="AH149" i="9"/>
  <c r="I213" i="1" s="1"/>
  <c r="Q151" i="9"/>
  <c r="Q141" i="9"/>
  <c r="AH138" i="9"/>
  <c r="I202" i="1" s="1"/>
  <c r="AH129" i="9"/>
  <c r="I193" i="1" s="1"/>
  <c r="Q139" i="9"/>
  <c r="AH139" i="9" s="1"/>
  <c r="I203" i="1" s="1"/>
  <c r="AJ138" i="9"/>
  <c r="K202" i="1" s="1"/>
  <c r="U141" i="9"/>
  <c r="AB129" i="9"/>
  <c r="C193" i="1" s="1"/>
  <c r="E139" i="9"/>
  <c r="AB139" i="9" s="1"/>
  <c r="C203" i="1" s="1"/>
  <c r="AD129" i="9"/>
  <c r="E193" i="1" s="1"/>
  <c r="I139" i="9"/>
  <c r="AD139" i="9" s="1"/>
  <c r="E203" i="1" s="1"/>
  <c r="AC138" i="9"/>
  <c r="D202" i="1" s="1"/>
  <c r="G141" i="9"/>
  <c r="AE149" i="9"/>
  <c r="F213" i="1" s="1"/>
  <c r="K151" i="9"/>
  <c r="AG149" i="9"/>
  <c r="H213" i="1" s="1"/>
  <c r="O151" i="9"/>
  <c r="AI149" i="9"/>
  <c r="J213" i="1" s="1"/>
  <c r="S151" i="9"/>
  <c r="AI129" i="9"/>
  <c r="J193" i="1" s="1"/>
  <c r="S139" i="9"/>
  <c r="AI139" i="9" s="1"/>
  <c r="J203" i="1" s="1"/>
  <c r="G140" i="9"/>
  <c r="AC140" i="9" s="1"/>
  <c r="D204" i="1" s="1"/>
  <c r="AC35" i="9"/>
  <c r="K140" i="9"/>
  <c r="AE140" i="9" s="1"/>
  <c r="F204" i="1" s="1"/>
  <c r="AE35" i="9"/>
  <c r="AC149" i="9"/>
  <c r="D213" i="1" s="1"/>
  <c r="G151" i="9"/>
  <c r="AJ149" i="9"/>
  <c r="K213" i="1" s="1"/>
  <c r="U151" i="9"/>
  <c r="AJ129" i="9"/>
  <c r="K193" i="1" s="1"/>
  <c r="U139" i="9"/>
  <c r="AJ139" i="9" s="1"/>
  <c r="K203" i="1" s="1"/>
  <c r="U140" i="9"/>
  <c r="AJ140" i="9" s="1"/>
  <c r="K204" i="1" s="1"/>
  <c r="AJ35" i="9"/>
  <c r="AF149" i="9"/>
  <c r="G213" i="1" s="1"/>
  <c r="M151" i="9"/>
  <c r="AK35" i="9"/>
  <c r="W140" i="9"/>
  <c r="AK140" i="9" s="1"/>
  <c r="L204" i="1" s="1"/>
  <c r="M214" i="1"/>
  <c r="D7" i="20" s="1"/>
  <c r="AM150" i="9"/>
  <c r="AN150" i="9"/>
  <c r="E140" i="9"/>
  <c r="AB140" i="9" s="1"/>
  <c r="C204" i="1" s="1"/>
  <c r="AB35" i="9"/>
  <c r="I140" i="9"/>
  <c r="AD140" i="9" s="1"/>
  <c r="E204" i="1" s="1"/>
  <c r="AD35" i="9"/>
  <c r="AK129" i="9"/>
  <c r="L193" i="1" s="1"/>
  <c r="W139" i="9"/>
  <c r="AK139" i="9" s="1"/>
  <c r="L203" i="1" s="1"/>
  <c r="AE129" i="9"/>
  <c r="F193" i="1" s="1"/>
  <c r="K139" i="9"/>
  <c r="AE139" i="9" s="1"/>
  <c r="F203" i="1" s="1"/>
  <c r="AB149" i="9"/>
  <c r="C213" i="1" s="1"/>
  <c r="X149" i="9"/>
  <c r="E151" i="9"/>
  <c r="Q140" i="9"/>
  <c r="AH140" i="9" s="1"/>
  <c r="I204" i="1" s="1"/>
  <c r="AH35" i="9"/>
  <c r="AK138" i="9"/>
  <c r="L202" i="1" s="1"/>
  <c r="W141" i="9"/>
  <c r="AE138" i="9"/>
  <c r="F202" i="1" s="1"/>
  <c r="K141" i="9"/>
  <c r="AI138" i="9"/>
  <c r="J202" i="1" s="1"/>
  <c r="S141" i="9"/>
  <c r="X129" i="9"/>
  <c r="X38" i="9"/>
  <c r="AL38" i="9" s="1"/>
  <c r="AC129" i="9"/>
  <c r="D193" i="1" s="1"/>
  <c r="G139" i="9"/>
  <c r="AC139" i="9" s="1"/>
  <c r="D203" i="1" s="1"/>
  <c r="AK138" i="6"/>
  <c r="L121" i="1" s="1"/>
  <c r="W141" i="6"/>
  <c r="AF35" i="6"/>
  <c r="M140" i="6"/>
  <c r="AF140" i="6" s="1"/>
  <c r="G123" i="1" s="1"/>
  <c r="AH149" i="6"/>
  <c r="I132" i="1" s="1"/>
  <c r="Q151" i="6"/>
  <c r="W140" i="6"/>
  <c r="AK140" i="6" s="1"/>
  <c r="L123" i="1" s="1"/>
  <c r="AK35" i="6"/>
  <c r="AF149" i="6"/>
  <c r="G132" i="1" s="1"/>
  <c r="M151" i="6"/>
  <c r="AF129" i="6"/>
  <c r="G112" i="1" s="1"/>
  <c r="M139" i="6"/>
  <c r="AF139" i="6" s="1"/>
  <c r="G122" i="1" s="1"/>
  <c r="AG138" i="6"/>
  <c r="H121" i="1" s="1"/>
  <c r="O141" i="6"/>
  <c r="AE35" i="6"/>
  <c r="K140" i="6"/>
  <c r="AE140" i="6" s="1"/>
  <c r="F123" i="1" s="1"/>
  <c r="AJ138" i="6"/>
  <c r="K121" i="1" s="1"/>
  <c r="U141" i="6"/>
  <c r="AJ149" i="6"/>
  <c r="K132" i="1" s="1"/>
  <c r="U151" i="6"/>
  <c r="AG129" i="6"/>
  <c r="H112" i="1" s="1"/>
  <c r="O139" i="6"/>
  <c r="AG139" i="6" s="1"/>
  <c r="H122" i="1" s="1"/>
  <c r="AI129" i="6"/>
  <c r="J112" i="1" s="1"/>
  <c r="S139" i="6"/>
  <c r="AI139" i="6" s="1"/>
  <c r="J122" i="1" s="1"/>
  <c r="AB35" i="6"/>
  <c r="E140" i="6"/>
  <c r="AB140" i="6" s="1"/>
  <c r="C123" i="1" s="1"/>
  <c r="G140" i="6"/>
  <c r="AC140" i="6" s="1"/>
  <c r="D123" i="1" s="1"/>
  <c r="AC35" i="6"/>
  <c r="X38" i="6"/>
  <c r="AL38" i="6" s="1"/>
  <c r="X129" i="6"/>
  <c r="AG35" i="6"/>
  <c r="O140" i="6"/>
  <c r="AG140" i="6" s="1"/>
  <c r="H123" i="1" s="1"/>
  <c r="AB129" i="6"/>
  <c r="C112" i="1" s="1"/>
  <c r="E139" i="6"/>
  <c r="AB139" i="6" s="1"/>
  <c r="C122" i="1" s="1"/>
  <c r="I140" i="6"/>
  <c r="AD140" i="6" s="1"/>
  <c r="E123" i="1" s="1"/>
  <c r="AD35" i="6"/>
  <c r="AH35" i="6"/>
  <c r="Q140" i="6"/>
  <c r="AH140" i="6" s="1"/>
  <c r="I123" i="1" s="1"/>
  <c r="AK129" i="6"/>
  <c r="L112" i="1" s="1"/>
  <c r="W139" i="6"/>
  <c r="AK139" i="6" s="1"/>
  <c r="L122" i="1" s="1"/>
  <c r="X149" i="6"/>
  <c r="AB149" i="6"/>
  <c r="C132" i="1" s="1"/>
  <c r="E151" i="6"/>
  <c r="AI149" i="6"/>
  <c r="J132" i="1" s="1"/>
  <c r="S151" i="6"/>
  <c r="AE129" i="6"/>
  <c r="F112" i="1" s="1"/>
  <c r="K139" i="6"/>
  <c r="AE139" i="6" s="1"/>
  <c r="F122" i="1" s="1"/>
  <c r="AD129" i="6"/>
  <c r="E112" i="1" s="1"/>
  <c r="I139" i="6"/>
  <c r="AD139" i="6" s="1"/>
  <c r="E122" i="1" s="1"/>
  <c r="AJ129" i="6"/>
  <c r="K112" i="1" s="1"/>
  <c r="U139" i="6"/>
  <c r="AJ139" i="6" s="1"/>
  <c r="K122" i="1" s="1"/>
  <c r="AN150" i="6"/>
  <c r="O133" i="1" s="1"/>
  <c r="K14" i="20" s="1"/>
  <c r="AM150" i="6"/>
  <c r="N133" i="1" s="1"/>
  <c r="G14" i="20" s="1"/>
  <c r="AC129" i="6"/>
  <c r="D112" i="1" s="1"/>
  <c r="G139" i="6"/>
  <c r="AC139" i="6" s="1"/>
  <c r="D122" i="1" s="1"/>
  <c r="AI138" i="6"/>
  <c r="J121" i="1" s="1"/>
  <c r="S141" i="6"/>
  <c r="AD149" i="6"/>
  <c r="E132" i="1" s="1"/>
  <c r="I151" i="6"/>
  <c r="AG149" i="6"/>
  <c r="H132" i="1" s="1"/>
  <c r="O151" i="6"/>
  <c r="AF138" i="6"/>
  <c r="G121" i="1" s="1"/>
  <c r="M141" i="6"/>
  <c r="AC138" i="6"/>
  <c r="D121" i="1" s="1"/>
  <c r="G141" i="6"/>
  <c r="Q141" i="6"/>
  <c r="AH138" i="6"/>
  <c r="I121" i="1" s="1"/>
  <c r="AJ35" i="6"/>
  <c r="U140" i="6"/>
  <c r="AJ140" i="6" s="1"/>
  <c r="K123" i="1" s="1"/>
  <c r="AH129" i="6"/>
  <c r="I112" i="1" s="1"/>
  <c r="Q139" i="6"/>
  <c r="AH139" i="6" s="1"/>
  <c r="I122" i="1" s="1"/>
  <c r="AE149" i="6"/>
  <c r="F132" i="1" s="1"/>
  <c r="K151" i="6"/>
  <c r="K141" i="6"/>
  <c r="AE138" i="6"/>
  <c r="F121" i="1" s="1"/>
  <c r="S140" i="6"/>
  <c r="AI140" i="6" s="1"/>
  <c r="J123" i="1" s="1"/>
  <c r="AI35" i="6"/>
  <c r="AD138" i="6"/>
  <c r="E121" i="1" s="1"/>
  <c r="I141" i="6"/>
  <c r="AB138" i="6"/>
  <c r="C121" i="1" s="1"/>
  <c r="E141" i="6"/>
  <c r="X138" i="6"/>
  <c r="AC149" i="6"/>
  <c r="D132" i="1" s="1"/>
  <c r="G151" i="6"/>
  <c r="K152" i="15" l="1"/>
  <c r="AE152" i="15" s="1"/>
  <c r="F378" i="1" s="1"/>
  <c r="AE151" i="15"/>
  <c r="F377" i="1" s="1"/>
  <c r="G152" i="15"/>
  <c r="AC152" i="15" s="1"/>
  <c r="D378" i="1" s="1"/>
  <c r="AC151" i="15"/>
  <c r="D377" i="1" s="1"/>
  <c r="E142" i="15"/>
  <c r="AB142" i="15" s="1"/>
  <c r="C368" i="1" s="1"/>
  <c r="AB141" i="15"/>
  <c r="C367" i="1" s="1"/>
  <c r="AK141" i="15"/>
  <c r="L367" i="1" s="1"/>
  <c r="W142" i="15"/>
  <c r="AK142" i="15" s="1"/>
  <c r="L368" i="1" s="1"/>
  <c r="AJ151" i="15"/>
  <c r="K377" i="1" s="1"/>
  <c r="U152" i="15"/>
  <c r="AJ152" i="15" s="1"/>
  <c r="K378" i="1" s="1"/>
  <c r="AE141" i="15"/>
  <c r="F367" i="1" s="1"/>
  <c r="K142" i="15"/>
  <c r="AE142" i="15" s="1"/>
  <c r="F368" i="1" s="1"/>
  <c r="Y137" i="15"/>
  <c r="AL138" i="15"/>
  <c r="M364" i="1" s="1"/>
  <c r="X141" i="15"/>
  <c r="X142" i="15" s="1"/>
  <c r="AF151" i="15"/>
  <c r="G377" i="1" s="1"/>
  <c r="M152" i="15"/>
  <c r="AF152" i="15" s="1"/>
  <c r="G378" i="1" s="1"/>
  <c r="E152" i="15"/>
  <c r="AB152" i="15" s="1"/>
  <c r="C378" i="1" s="1"/>
  <c r="AB151" i="15"/>
  <c r="C377" i="1" s="1"/>
  <c r="AF141" i="15"/>
  <c r="G367" i="1" s="1"/>
  <c r="M142" i="15"/>
  <c r="AF142" i="15" s="1"/>
  <c r="G368" i="1" s="1"/>
  <c r="Q152" i="15"/>
  <c r="AH152" i="15" s="1"/>
  <c r="I378" i="1" s="1"/>
  <c r="AH151" i="15"/>
  <c r="I377" i="1" s="1"/>
  <c r="AG151" i="15"/>
  <c r="H377" i="1" s="1"/>
  <c r="O152" i="15"/>
  <c r="AG152" i="15" s="1"/>
  <c r="H378" i="1" s="1"/>
  <c r="O142" i="15"/>
  <c r="AG142" i="15" s="1"/>
  <c r="H368" i="1" s="1"/>
  <c r="AG141" i="15"/>
  <c r="H367" i="1" s="1"/>
  <c r="AL149" i="15"/>
  <c r="X151" i="15"/>
  <c r="AI141" i="15"/>
  <c r="J367" i="1" s="1"/>
  <c r="S142" i="15"/>
  <c r="AI142" i="15" s="1"/>
  <c r="J368" i="1" s="1"/>
  <c r="X152" i="4"/>
  <c r="AL152" i="4" s="1"/>
  <c r="AL151" i="4"/>
  <c r="AN149" i="4"/>
  <c r="AM149" i="4"/>
  <c r="AD141" i="15"/>
  <c r="E367" i="1" s="1"/>
  <c r="I142" i="15"/>
  <c r="AD142" i="15" s="1"/>
  <c r="E368" i="1" s="1"/>
  <c r="AL129" i="15"/>
  <c r="M355" i="1" s="1"/>
  <c r="X139" i="15"/>
  <c r="E149" i="5"/>
  <c r="AJ141" i="15"/>
  <c r="K367" i="1" s="1"/>
  <c r="U142" i="15"/>
  <c r="AJ142" i="15" s="1"/>
  <c r="K368" i="1" s="1"/>
  <c r="AH141" i="15"/>
  <c r="I367" i="1" s="1"/>
  <c r="Q142" i="15"/>
  <c r="AH142" i="15" s="1"/>
  <c r="I368" i="1" s="1"/>
  <c r="AC141" i="15"/>
  <c r="D367" i="1" s="1"/>
  <c r="G142" i="15"/>
  <c r="AC142" i="15" s="1"/>
  <c r="D368" i="1" s="1"/>
  <c r="AL147" i="5"/>
  <c r="X149" i="5"/>
  <c r="AI151" i="15"/>
  <c r="J377" i="1" s="1"/>
  <c r="S152" i="15"/>
  <c r="AI152" i="15" s="1"/>
  <c r="J378" i="1" s="1"/>
  <c r="AD151" i="15"/>
  <c r="E377" i="1" s="1"/>
  <c r="I152" i="15"/>
  <c r="AD152" i="15" s="1"/>
  <c r="E378" i="1" s="1"/>
  <c r="AL35" i="2"/>
  <c r="AL39" i="5"/>
  <c r="AL127" i="5"/>
  <c r="Y137" i="2"/>
  <c r="AL138" i="2"/>
  <c r="X141" i="2"/>
  <c r="X142" i="2" s="1"/>
  <c r="G152" i="7"/>
  <c r="AC152" i="7" s="1"/>
  <c r="AC151" i="7"/>
  <c r="AL129" i="3"/>
  <c r="X139" i="3"/>
  <c r="U152" i="4"/>
  <c r="AJ152" i="4" s="1"/>
  <c r="AJ151" i="4"/>
  <c r="AC141" i="7"/>
  <c r="G142" i="7"/>
  <c r="AC142" i="7" s="1"/>
  <c r="U152" i="8"/>
  <c r="AJ152" i="8" s="1"/>
  <c r="AJ151" i="8"/>
  <c r="U152" i="3"/>
  <c r="AJ152" i="3" s="1"/>
  <c r="AJ151" i="3"/>
  <c r="U142" i="2"/>
  <c r="AJ142" i="2" s="1"/>
  <c r="AJ141" i="2"/>
  <c r="O142" i="2"/>
  <c r="AG142" i="2" s="1"/>
  <c r="AG141" i="2"/>
  <c r="AF151" i="4"/>
  <c r="M152" i="4"/>
  <c r="AF152" i="4" s="1"/>
  <c r="AF151" i="7"/>
  <c r="M152" i="7"/>
  <c r="AF152" i="7" s="1"/>
  <c r="AC151" i="4"/>
  <c r="G152" i="4"/>
  <c r="AC152" i="4" s="1"/>
  <c r="O142" i="3"/>
  <c r="AG142" i="3" s="1"/>
  <c r="AG141" i="3"/>
  <c r="Q142" i="2"/>
  <c r="AH142" i="2" s="1"/>
  <c r="AH141" i="2"/>
  <c r="K142" i="4"/>
  <c r="AE142" i="4" s="1"/>
  <c r="AE141" i="4"/>
  <c r="AH151" i="8"/>
  <c r="Q152" i="8"/>
  <c r="AH152" i="8" s="1"/>
  <c r="S140" i="5"/>
  <c r="AI140" i="5" s="1"/>
  <c r="AI139" i="5"/>
  <c r="S152" i="4"/>
  <c r="AI152" i="4" s="1"/>
  <c r="AI151" i="4"/>
  <c r="AD151" i="7"/>
  <c r="I152" i="7"/>
  <c r="AD152" i="7" s="1"/>
  <c r="AK141" i="4"/>
  <c r="W142" i="4"/>
  <c r="AK142" i="4" s="1"/>
  <c r="AF139" i="5"/>
  <c r="M140" i="5"/>
  <c r="AF140" i="5" s="1"/>
  <c r="AF141" i="8"/>
  <c r="M142" i="8"/>
  <c r="AF142" i="8" s="1"/>
  <c r="U142" i="3"/>
  <c r="AJ142" i="3" s="1"/>
  <c r="AJ141" i="3"/>
  <c r="AL129" i="7"/>
  <c r="X139" i="7"/>
  <c r="AB151" i="8"/>
  <c r="E152" i="8"/>
  <c r="AB152" i="8" s="1"/>
  <c r="W140" i="5"/>
  <c r="AK140" i="5" s="1"/>
  <c r="AK139" i="5"/>
  <c r="AJ141" i="7"/>
  <c r="U142" i="7"/>
  <c r="AJ142" i="7" s="1"/>
  <c r="M142" i="4"/>
  <c r="AF142" i="4" s="1"/>
  <c r="AF141" i="4"/>
  <c r="O376" i="1"/>
  <c r="K15" i="20" s="1"/>
  <c r="Q140" i="5"/>
  <c r="AH140" i="5" s="1"/>
  <c r="AH139" i="5"/>
  <c r="Q152" i="2"/>
  <c r="AH152" i="2" s="1"/>
  <c r="AH151" i="2"/>
  <c r="G142" i="3"/>
  <c r="AC142" i="3" s="1"/>
  <c r="AC141" i="3"/>
  <c r="O152" i="3"/>
  <c r="AG152" i="3" s="1"/>
  <c r="AG151" i="3"/>
  <c r="S142" i="3"/>
  <c r="AI142" i="3" s="1"/>
  <c r="AI141" i="3"/>
  <c r="AB151" i="2"/>
  <c r="E152" i="2"/>
  <c r="AB152" i="2" s="1"/>
  <c r="X151" i="2"/>
  <c r="M152" i="2"/>
  <c r="AF152" i="2" s="1"/>
  <c r="AF151" i="2"/>
  <c r="AF141" i="2"/>
  <c r="M142" i="2"/>
  <c r="AF142" i="2" s="1"/>
  <c r="AG141" i="8"/>
  <c r="O142" i="8"/>
  <c r="AG142" i="8" s="1"/>
  <c r="N376" i="1"/>
  <c r="G15" i="20" s="1"/>
  <c r="G152" i="8"/>
  <c r="AC152" i="8" s="1"/>
  <c r="AC151" i="8"/>
  <c r="K152" i="3"/>
  <c r="AE152" i="3" s="1"/>
  <c r="AE151" i="3"/>
  <c r="E152" i="7"/>
  <c r="AB152" i="7" s="1"/>
  <c r="AB151" i="7"/>
  <c r="AL129" i="2"/>
  <c r="X139" i="2"/>
  <c r="I152" i="2"/>
  <c r="AD152" i="2" s="1"/>
  <c r="AD151" i="2"/>
  <c r="AL149" i="8"/>
  <c r="X151" i="8"/>
  <c r="X137" i="5"/>
  <c r="AF151" i="3"/>
  <c r="M152" i="3"/>
  <c r="AF152" i="3" s="1"/>
  <c r="X141" i="8"/>
  <c r="X142" i="8" s="1"/>
  <c r="Y137" i="8"/>
  <c r="AL138" i="8"/>
  <c r="Q142" i="3"/>
  <c r="AH142" i="3" s="1"/>
  <c r="AH141" i="3"/>
  <c r="AH141" i="8"/>
  <c r="Q142" i="8"/>
  <c r="AH142" i="8" s="1"/>
  <c r="AB141" i="3"/>
  <c r="E142" i="3"/>
  <c r="AB142" i="3" s="1"/>
  <c r="Q152" i="7"/>
  <c r="AH152" i="7" s="1"/>
  <c r="AH151" i="7"/>
  <c r="W142" i="3"/>
  <c r="AK142" i="3" s="1"/>
  <c r="AK141" i="3"/>
  <c r="AL149" i="7"/>
  <c r="X151" i="7"/>
  <c r="AI149" i="5"/>
  <c r="S150" i="5"/>
  <c r="AI150" i="5" s="1"/>
  <c r="AI151" i="3"/>
  <c r="S152" i="3"/>
  <c r="AI152" i="3" s="1"/>
  <c r="AL138" i="7"/>
  <c r="X141" i="7"/>
  <c r="X142" i="7" s="1"/>
  <c r="Y137" i="7"/>
  <c r="AD141" i="8"/>
  <c r="I142" i="8"/>
  <c r="AD142" i="8" s="1"/>
  <c r="O142" i="4"/>
  <c r="AG142" i="4" s="1"/>
  <c r="AG141" i="4"/>
  <c r="AG151" i="7"/>
  <c r="O152" i="7"/>
  <c r="AG152" i="7" s="1"/>
  <c r="AF141" i="7"/>
  <c r="M142" i="7"/>
  <c r="AF142" i="7" s="1"/>
  <c r="AL129" i="8"/>
  <c r="X139" i="8"/>
  <c r="E152" i="3"/>
  <c r="AB152" i="3" s="1"/>
  <c r="AB151" i="3"/>
  <c r="E142" i="8"/>
  <c r="AB142" i="8" s="1"/>
  <c r="AB141" i="8"/>
  <c r="S152" i="2"/>
  <c r="AI152" i="2" s="1"/>
  <c r="AI151" i="2"/>
  <c r="I142" i="3"/>
  <c r="AD142" i="3" s="1"/>
  <c r="AD141" i="3"/>
  <c r="AB141" i="7"/>
  <c r="E142" i="7"/>
  <c r="AB142" i="7" s="1"/>
  <c r="K152" i="4"/>
  <c r="AE152" i="4" s="1"/>
  <c r="AE151" i="4"/>
  <c r="I152" i="8"/>
  <c r="AD152" i="8" s="1"/>
  <c r="AD151" i="8"/>
  <c r="AI151" i="7"/>
  <c r="S152" i="7"/>
  <c r="AI152" i="7" s="1"/>
  <c r="AC151" i="3"/>
  <c r="G152" i="3"/>
  <c r="AC152" i="3" s="1"/>
  <c r="U140" i="5"/>
  <c r="AJ140" i="5" s="1"/>
  <c r="AJ139" i="5"/>
  <c r="G150" i="5"/>
  <c r="AC150" i="5" s="1"/>
  <c r="AC149" i="5"/>
  <c r="AG151" i="8"/>
  <c r="O152" i="8"/>
  <c r="AG152" i="8" s="1"/>
  <c r="AL138" i="3"/>
  <c r="Y137" i="3"/>
  <c r="X141" i="3"/>
  <c r="X142" i="3" s="1"/>
  <c r="G152" i="2"/>
  <c r="AC152" i="2" s="1"/>
  <c r="AC151" i="2"/>
  <c r="AJ151" i="7"/>
  <c r="U152" i="7"/>
  <c r="AJ152" i="7" s="1"/>
  <c r="K142" i="2"/>
  <c r="AE142" i="2" s="1"/>
  <c r="AE141" i="2"/>
  <c r="S142" i="2"/>
  <c r="AI142" i="2" s="1"/>
  <c r="AI141" i="2"/>
  <c r="AJ149" i="5"/>
  <c r="U150" i="5"/>
  <c r="AJ150" i="5" s="1"/>
  <c r="AL138" i="4"/>
  <c r="X141" i="4"/>
  <c r="X142" i="4" s="1"/>
  <c r="Y137" i="4"/>
  <c r="S142" i="4"/>
  <c r="AI142" i="4" s="1"/>
  <c r="AI141" i="4"/>
  <c r="Q142" i="4"/>
  <c r="AH142" i="4" s="1"/>
  <c r="AH141" i="4"/>
  <c r="O152" i="2"/>
  <c r="AG152" i="2" s="1"/>
  <c r="AG151" i="2"/>
  <c r="AK141" i="2"/>
  <c r="W142" i="2"/>
  <c r="AK142" i="2" s="1"/>
  <c r="AH141" i="7"/>
  <c r="Q142" i="7"/>
  <c r="AH142" i="7" s="1"/>
  <c r="AJ141" i="8"/>
  <c r="U142" i="8"/>
  <c r="AJ142" i="8" s="1"/>
  <c r="W142" i="7"/>
  <c r="AK142" i="7" s="1"/>
  <c r="AK141" i="7"/>
  <c r="AL129" i="4"/>
  <c r="X139" i="4"/>
  <c r="AC139" i="5"/>
  <c r="G140" i="5"/>
  <c r="AC140" i="5" s="1"/>
  <c r="AE152" i="2"/>
  <c r="AE151" i="2"/>
  <c r="AD151" i="3"/>
  <c r="I152" i="3"/>
  <c r="AD152" i="3" s="1"/>
  <c r="I142" i="7"/>
  <c r="AD142" i="7" s="1"/>
  <c r="AD141" i="7"/>
  <c r="AD141" i="4"/>
  <c r="I142" i="4"/>
  <c r="AD142" i="4" s="1"/>
  <c r="AB139" i="5"/>
  <c r="E140" i="5"/>
  <c r="AB140" i="5" s="1"/>
  <c r="AB141" i="4"/>
  <c r="E142" i="4"/>
  <c r="AB142" i="4" s="1"/>
  <c r="G142" i="8"/>
  <c r="AC142" i="8" s="1"/>
  <c r="AC141" i="8"/>
  <c r="AD151" i="4"/>
  <c r="I152" i="4"/>
  <c r="AD152" i="4" s="1"/>
  <c r="O152" i="4"/>
  <c r="AG152" i="4" s="1"/>
  <c r="AG151" i="4"/>
  <c r="G142" i="2"/>
  <c r="AC142" i="2" s="1"/>
  <c r="AC141" i="2"/>
  <c r="AI151" i="8"/>
  <c r="S152" i="8"/>
  <c r="AI152" i="8" s="1"/>
  <c r="U142" i="4"/>
  <c r="AJ142" i="4" s="1"/>
  <c r="AJ141" i="4"/>
  <c r="M142" i="3"/>
  <c r="AF142" i="3" s="1"/>
  <c r="AF141" i="3"/>
  <c r="K152" i="7"/>
  <c r="AE152" i="7" s="1"/>
  <c r="AE151" i="7"/>
  <c r="AE141" i="3"/>
  <c r="K142" i="3"/>
  <c r="AE142" i="3" s="1"/>
  <c r="AH151" i="4"/>
  <c r="Q152" i="4"/>
  <c r="AH152" i="4" s="1"/>
  <c r="M152" i="8"/>
  <c r="AF152" i="8" s="1"/>
  <c r="AF151" i="8"/>
  <c r="S142" i="7"/>
  <c r="AI142" i="7" s="1"/>
  <c r="AI141" i="7"/>
  <c r="AL136" i="5"/>
  <c r="X139" i="5"/>
  <c r="X140" i="5" s="1"/>
  <c r="Y135" i="5"/>
  <c r="O140" i="5"/>
  <c r="AG140" i="5" s="1"/>
  <c r="AG139" i="5"/>
  <c r="AF149" i="5"/>
  <c r="M150" i="5"/>
  <c r="AF150" i="5" s="1"/>
  <c r="U152" i="2"/>
  <c r="AJ152" i="2" s="1"/>
  <c r="AJ151" i="2"/>
  <c r="AC141" i="4"/>
  <c r="G142" i="4"/>
  <c r="AC142" i="4" s="1"/>
  <c r="W142" i="8"/>
  <c r="AK142" i="8" s="1"/>
  <c r="AK141" i="8"/>
  <c r="AB141" i="2"/>
  <c r="E142" i="2"/>
  <c r="AB142" i="2" s="1"/>
  <c r="Q152" i="3"/>
  <c r="AH152" i="3" s="1"/>
  <c r="AH151" i="3"/>
  <c r="O142" i="7"/>
  <c r="AG142" i="7" s="1"/>
  <c r="AG141" i="7"/>
  <c r="AB149" i="5"/>
  <c r="E150" i="5"/>
  <c r="AB150" i="5" s="1"/>
  <c r="O150" i="5"/>
  <c r="AG150" i="5" s="1"/>
  <c r="AG149" i="5"/>
  <c r="AI141" i="8"/>
  <c r="S142" i="8"/>
  <c r="AI142" i="8" s="1"/>
  <c r="AH149" i="5"/>
  <c r="Q150" i="5"/>
  <c r="AH150" i="5" s="1"/>
  <c r="AE141" i="7"/>
  <c r="K142" i="7"/>
  <c r="AE142" i="7" s="1"/>
  <c r="AD141" i="2"/>
  <c r="I142" i="2"/>
  <c r="AD142" i="2" s="1"/>
  <c r="AB151" i="4"/>
  <c r="E152" i="4"/>
  <c r="AB152" i="4" s="1"/>
  <c r="AC151" i="19"/>
  <c r="D485" i="1" s="1"/>
  <c r="G152" i="19"/>
  <c r="AC152" i="19" s="1"/>
  <c r="D486" i="1" s="1"/>
  <c r="AK141" i="19"/>
  <c r="L475" i="1" s="1"/>
  <c r="W142" i="19"/>
  <c r="AK142" i="19" s="1"/>
  <c r="L476" i="1" s="1"/>
  <c r="Q152" i="19"/>
  <c r="AH152" i="19" s="1"/>
  <c r="I486" i="1" s="1"/>
  <c r="AH151" i="19"/>
  <c r="I485" i="1" s="1"/>
  <c r="AL129" i="19"/>
  <c r="M463" i="1" s="1"/>
  <c r="X139" i="19"/>
  <c r="AI141" i="19"/>
  <c r="J475" i="1" s="1"/>
  <c r="S142" i="19"/>
  <c r="AI142" i="19" s="1"/>
  <c r="J476" i="1" s="1"/>
  <c r="I152" i="19"/>
  <c r="AD152" i="19" s="1"/>
  <c r="E486" i="1" s="1"/>
  <c r="AD151" i="19"/>
  <c r="E485" i="1" s="1"/>
  <c r="E152" i="19"/>
  <c r="AB152" i="19" s="1"/>
  <c r="C486" i="1" s="1"/>
  <c r="AB151" i="19"/>
  <c r="C485" i="1" s="1"/>
  <c r="M142" i="19"/>
  <c r="AF142" i="19" s="1"/>
  <c r="G476" i="1" s="1"/>
  <c r="AF141" i="19"/>
  <c r="G475" i="1" s="1"/>
  <c r="AL149" i="19"/>
  <c r="M483" i="1" s="1"/>
  <c r="C4" i="20" s="1"/>
  <c r="X151" i="19"/>
  <c r="U152" i="19"/>
  <c r="AJ152" i="19" s="1"/>
  <c r="K486" i="1" s="1"/>
  <c r="AJ151" i="19"/>
  <c r="K485" i="1" s="1"/>
  <c r="AJ141" i="19"/>
  <c r="K475" i="1" s="1"/>
  <c r="U142" i="19"/>
  <c r="AJ142" i="19" s="1"/>
  <c r="K476" i="1" s="1"/>
  <c r="AC141" i="19"/>
  <c r="D475" i="1" s="1"/>
  <c r="G142" i="19"/>
  <c r="AC142" i="19" s="1"/>
  <c r="D476" i="1" s="1"/>
  <c r="M152" i="19"/>
  <c r="AF152" i="19" s="1"/>
  <c r="G486" i="1" s="1"/>
  <c r="AF151" i="19"/>
  <c r="G485" i="1" s="1"/>
  <c r="AE151" i="19"/>
  <c r="F485" i="1" s="1"/>
  <c r="K152" i="19"/>
  <c r="AE152" i="19" s="1"/>
  <c r="F486" i="1" s="1"/>
  <c r="AH141" i="19"/>
  <c r="I475" i="1" s="1"/>
  <c r="Q142" i="19"/>
  <c r="AH142" i="19" s="1"/>
  <c r="I476" i="1" s="1"/>
  <c r="E142" i="19"/>
  <c r="AB142" i="19" s="1"/>
  <c r="C476" i="1" s="1"/>
  <c r="AB141" i="19"/>
  <c r="C475" i="1" s="1"/>
  <c r="AG141" i="19"/>
  <c r="H475" i="1" s="1"/>
  <c r="O142" i="19"/>
  <c r="AG142" i="19" s="1"/>
  <c r="H476" i="1" s="1"/>
  <c r="Y137" i="19"/>
  <c r="AL138" i="19"/>
  <c r="M472" i="1" s="1"/>
  <c r="X141" i="19"/>
  <c r="X142" i="19" s="1"/>
  <c r="AE141" i="19"/>
  <c r="F475" i="1" s="1"/>
  <c r="K142" i="19"/>
  <c r="AE142" i="19" s="1"/>
  <c r="F476" i="1" s="1"/>
  <c r="AD141" i="19"/>
  <c r="E475" i="1" s="1"/>
  <c r="I142" i="19"/>
  <c r="AD142" i="19" s="1"/>
  <c r="E476" i="1" s="1"/>
  <c r="S152" i="19"/>
  <c r="AI152" i="19" s="1"/>
  <c r="J486" i="1" s="1"/>
  <c r="AI151" i="19"/>
  <c r="J485" i="1" s="1"/>
  <c r="O152" i="19"/>
  <c r="AG152" i="19" s="1"/>
  <c r="H486" i="1" s="1"/>
  <c r="AG151" i="19"/>
  <c r="H485" i="1" s="1"/>
  <c r="AC141" i="18"/>
  <c r="D448" i="1" s="1"/>
  <c r="G142" i="18"/>
  <c r="AC142" i="18" s="1"/>
  <c r="D449" i="1" s="1"/>
  <c r="Q152" i="18"/>
  <c r="AH152" i="18" s="1"/>
  <c r="I459" i="1" s="1"/>
  <c r="AH151" i="18"/>
  <c r="I458" i="1" s="1"/>
  <c r="AL149" i="18"/>
  <c r="M456" i="1" s="1"/>
  <c r="C17" i="20" s="1"/>
  <c r="X151" i="18"/>
  <c r="AG141" i="18"/>
  <c r="H448" i="1" s="1"/>
  <c r="O142" i="18"/>
  <c r="AG142" i="18" s="1"/>
  <c r="H449" i="1" s="1"/>
  <c r="AL129" i="18"/>
  <c r="M436" i="1" s="1"/>
  <c r="X139" i="18"/>
  <c r="AB151" i="18"/>
  <c r="C458" i="1" s="1"/>
  <c r="E152" i="18"/>
  <c r="AB152" i="18" s="1"/>
  <c r="C459" i="1" s="1"/>
  <c r="AG151" i="18"/>
  <c r="H458" i="1" s="1"/>
  <c r="O152" i="18"/>
  <c r="AG152" i="18" s="1"/>
  <c r="H459" i="1" s="1"/>
  <c r="Y137" i="18"/>
  <c r="AL138" i="18"/>
  <c r="M445" i="1" s="1"/>
  <c r="X141" i="18"/>
  <c r="X142" i="18" s="1"/>
  <c r="AC151" i="18"/>
  <c r="D458" i="1" s="1"/>
  <c r="G152" i="18"/>
  <c r="AC152" i="18" s="1"/>
  <c r="D459" i="1" s="1"/>
  <c r="AF151" i="18"/>
  <c r="G458" i="1" s="1"/>
  <c r="M152" i="18"/>
  <c r="AF152" i="18" s="1"/>
  <c r="G459" i="1" s="1"/>
  <c r="AB141" i="18"/>
  <c r="C448" i="1" s="1"/>
  <c r="E142" i="18"/>
  <c r="AB142" i="18" s="1"/>
  <c r="C449" i="1" s="1"/>
  <c r="I142" i="18"/>
  <c r="AD142" i="18" s="1"/>
  <c r="E449" i="1" s="1"/>
  <c r="AD141" i="18"/>
  <c r="E448" i="1" s="1"/>
  <c r="Q142" i="18"/>
  <c r="AH142" i="18" s="1"/>
  <c r="I449" i="1" s="1"/>
  <c r="AH141" i="18"/>
  <c r="I448" i="1" s="1"/>
  <c r="S152" i="18"/>
  <c r="AI152" i="18" s="1"/>
  <c r="J459" i="1" s="1"/>
  <c r="AI151" i="18"/>
  <c r="J458" i="1" s="1"/>
  <c r="U152" i="18"/>
  <c r="AJ152" i="18" s="1"/>
  <c r="K459" i="1" s="1"/>
  <c r="AJ151" i="18"/>
  <c r="K458" i="1" s="1"/>
  <c r="AE141" i="18"/>
  <c r="F448" i="1" s="1"/>
  <c r="K142" i="18"/>
  <c r="AE142" i="18" s="1"/>
  <c r="F449" i="1" s="1"/>
  <c r="M142" i="18"/>
  <c r="AF142" i="18" s="1"/>
  <c r="G449" i="1" s="1"/>
  <c r="AF141" i="18"/>
  <c r="G448" i="1" s="1"/>
  <c r="AE151" i="18"/>
  <c r="F458" i="1" s="1"/>
  <c r="K152" i="18"/>
  <c r="AE152" i="18" s="1"/>
  <c r="F459" i="1" s="1"/>
  <c r="S142" i="18"/>
  <c r="AI142" i="18" s="1"/>
  <c r="J449" i="1" s="1"/>
  <c r="AI141" i="18"/>
  <c r="J448" i="1" s="1"/>
  <c r="AD151" i="18"/>
  <c r="E458" i="1" s="1"/>
  <c r="I152" i="18"/>
  <c r="AD152" i="18" s="1"/>
  <c r="E459" i="1" s="1"/>
  <c r="AJ141" i="18"/>
  <c r="K448" i="1" s="1"/>
  <c r="U142" i="18"/>
  <c r="AJ142" i="18" s="1"/>
  <c r="K449" i="1" s="1"/>
  <c r="AK141" i="18"/>
  <c r="L448" i="1" s="1"/>
  <c r="W142" i="18"/>
  <c r="AK142" i="18" s="1"/>
  <c r="L449" i="1" s="1"/>
  <c r="G142" i="17"/>
  <c r="AC142" i="17" s="1"/>
  <c r="D422" i="1" s="1"/>
  <c r="AC141" i="17"/>
  <c r="D421" i="1" s="1"/>
  <c r="AL149" i="17"/>
  <c r="M429" i="1" s="1"/>
  <c r="C13" i="20" s="1"/>
  <c r="X151" i="17"/>
  <c r="AD141" i="17"/>
  <c r="E421" i="1" s="1"/>
  <c r="I142" i="17"/>
  <c r="AD142" i="17" s="1"/>
  <c r="E422" i="1" s="1"/>
  <c r="AG151" i="17"/>
  <c r="H431" i="1" s="1"/>
  <c r="O152" i="17"/>
  <c r="AG152" i="17" s="1"/>
  <c r="H432" i="1" s="1"/>
  <c r="AB141" i="17"/>
  <c r="C421" i="1" s="1"/>
  <c r="E142" i="17"/>
  <c r="AB142" i="17" s="1"/>
  <c r="C422" i="1" s="1"/>
  <c r="AG141" i="17"/>
  <c r="H421" i="1" s="1"/>
  <c r="O142" i="17"/>
  <c r="AG142" i="17" s="1"/>
  <c r="H422" i="1" s="1"/>
  <c r="AC151" i="17"/>
  <c r="D431" i="1" s="1"/>
  <c r="G152" i="17"/>
  <c r="AC152" i="17" s="1"/>
  <c r="D432" i="1" s="1"/>
  <c r="Y137" i="17"/>
  <c r="AL138" i="17"/>
  <c r="M418" i="1" s="1"/>
  <c r="X141" i="17"/>
  <c r="X142" i="17" s="1"/>
  <c r="I152" i="17"/>
  <c r="AD152" i="17" s="1"/>
  <c r="E432" i="1" s="1"/>
  <c r="AD151" i="17"/>
  <c r="E431" i="1" s="1"/>
  <c r="K142" i="17"/>
  <c r="AE142" i="17" s="1"/>
  <c r="F422" i="1" s="1"/>
  <c r="AE141" i="17"/>
  <c r="F421" i="1" s="1"/>
  <c r="AI141" i="17"/>
  <c r="J421" i="1" s="1"/>
  <c r="S142" i="17"/>
  <c r="AI142" i="17" s="1"/>
  <c r="J422" i="1" s="1"/>
  <c r="AH151" i="17"/>
  <c r="I431" i="1" s="1"/>
  <c r="Q152" i="17"/>
  <c r="AH152" i="17" s="1"/>
  <c r="I432" i="1" s="1"/>
  <c r="S152" i="17"/>
  <c r="AI152" i="17" s="1"/>
  <c r="J432" i="1" s="1"/>
  <c r="AI151" i="17"/>
  <c r="J431" i="1" s="1"/>
  <c r="AL129" i="17"/>
  <c r="M409" i="1" s="1"/>
  <c r="X139" i="17"/>
  <c r="K152" i="17"/>
  <c r="AE152" i="17" s="1"/>
  <c r="F432" i="1" s="1"/>
  <c r="AE151" i="17"/>
  <c r="F431" i="1" s="1"/>
  <c r="AH141" i="17"/>
  <c r="I421" i="1" s="1"/>
  <c r="Q142" i="17"/>
  <c r="AH142" i="17" s="1"/>
  <c r="I422" i="1" s="1"/>
  <c r="U142" i="17"/>
  <c r="AJ142" i="17" s="1"/>
  <c r="K422" i="1" s="1"/>
  <c r="AJ141" i="17"/>
  <c r="K421" i="1" s="1"/>
  <c r="W142" i="17"/>
  <c r="AK142" i="17" s="1"/>
  <c r="L422" i="1" s="1"/>
  <c r="AK141" i="17"/>
  <c r="L421" i="1" s="1"/>
  <c r="AJ151" i="17"/>
  <c r="K431" i="1" s="1"/>
  <c r="U152" i="17"/>
  <c r="AJ152" i="17" s="1"/>
  <c r="K432" i="1" s="1"/>
  <c r="AF151" i="17"/>
  <c r="G431" i="1" s="1"/>
  <c r="M152" i="17"/>
  <c r="AF152" i="17" s="1"/>
  <c r="G432" i="1" s="1"/>
  <c r="M142" i="17"/>
  <c r="AF142" i="17" s="1"/>
  <c r="G422" i="1" s="1"/>
  <c r="AF141" i="17"/>
  <c r="G421" i="1" s="1"/>
  <c r="E152" i="17"/>
  <c r="AB152" i="17" s="1"/>
  <c r="C432" i="1" s="1"/>
  <c r="AB151" i="17"/>
  <c r="C431" i="1" s="1"/>
  <c r="AF151" i="16"/>
  <c r="G404" i="1" s="1"/>
  <c r="M152" i="16"/>
  <c r="AF152" i="16" s="1"/>
  <c r="G405" i="1" s="1"/>
  <c r="S152" i="16"/>
  <c r="AI152" i="16" s="1"/>
  <c r="J405" i="1" s="1"/>
  <c r="AI151" i="16"/>
  <c r="J404" i="1" s="1"/>
  <c r="W142" i="16"/>
  <c r="AK142" i="16" s="1"/>
  <c r="L395" i="1" s="1"/>
  <c r="AK141" i="16"/>
  <c r="L394" i="1" s="1"/>
  <c r="AL138" i="16"/>
  <c r="M391" i="1" s="1"/>
  <c r="X141" i="16"/>
  <c r="X142" i="16" s="1"/>
  <c r="Y137" i="16"/>
  <c r="AG151" i="16"/>
  <c r="H404" i="1" s="1"/>
  <c r="O152" i="16"/>
  <c r="AG152" i="16" s="1"/>
  <c r="H405" i="1" s="1"/>
  <c r="E152" i="16"/>
  <c r="AB152" i="16" s="1"/>
  <c r="C405" i="1" s="1"/>
  <c r="AB151" i="16"/>
  <c r="C404" i="1" s="1"/>
  <c r="Q152" i="16"/>
  <c r="AH152" i="16" s="1"/>
  <c r="I405" i="1" s="1"/>
  <c r="AH151" i="16"/>
  <c r="I404" i="1" s="1"/>
  <c r="U152" i="16"/>
  <c r="AJ152" i="16" s="1"/>
  <c r="K405" i="1" s="1"/>
  <c r="AJ151" i="16"/>
  <c r="K404" i="1" s="1"/>
  <c r="AL149" i="16"/>
  <c r="M402" i="1" s="1"/>
  <c r="C12" i="20" s="1"/>
  <c r="X151" i="16"/>
  <c r="AG141" i="16"/>
  <c r="H394" i="1" s="1"/>
  <c r="O142" i="16"/>
  <c r="AG142" i="16" s="1"/>
  <c r="H395" i="1" s="1"/>
  <c r="AJ141" i="16"/>
  <c r="K394" i="1" s="1"/>
  <c r="U142" i="16"/>
  <c r="AJ142" i="16" s="1"/>
  <c r="K395" i="1" s="1"/>
  <c r="AE141" i="16"/>
  <c r="F394" i="1" s="1"/>
  <c r="K142" i="16"/>
  <c r="AE142" i="16" s="1"/>
  <c r="F395" i="1" s="1"/>
  <c r="AD151" i="16"/>
  <c r="E404" i="1" s="1"/>
  <c r="I152" i="16"/>
  <c r="AD152" i="16" s="1"/>
  <c r="E405" i="1" s="1"/>
  <c r="AD141" i="16"/>
  <c r="E394" i="1" s="1"/>
  <c r="I142" i="16"/>
  <c r="AD142" i="16" s="1"/>
  <c r="E395" i="1" s="1"/>
  <c r="AH141" i="16"/>
  <c r="I394" i="1" s="1"/>
  <c r="Q142" i="16"/>
  <c r="AH142" i="16" s="1"/>
  <c r="I395" i="1" s="1"/>
  <c r="AC141" i="16"/>
  <c r="D394" i="1" s="1"/>
  <c r="G142" i="16"/>
  <c r="AC142" i="16" s="1"/>
  <c r="D395" i="1" s="1"/>
  <c r="AB141" i="16"/>
  <c r="C394" i="1" s="1"/>
  <c r="E142" i="16"/>
  <c r="AB142" i="16" s="1"/>
  <c r="C395" i="1" s="1"/>
  <c r="K152" i="16"/>
  <c r="AE152" i="16" s="1"/>
  <c r="F405" i="1" s="1"/>
  <c r="AE151" i="16"/>
  <c r="F404" i="1" s="1"/>
  <c r="AC151" i="16"/>
  <c r="D404" i="1" s="1"/>
  <c r="G152" i="16"/>
  <c r="AC152" i="16" s="1"/>
  <c r="D405" i="1" s="1"/>
  <c r="AI141" i="16"/>
  <c r="J394" i="1" s="1"/>
  <c r="S142" i="16"/>
  <c r="AI142" i="16" s="1"/>
  <c r="J395" i="1" s="1"/>
  <c r="AL129" i="16"/>
  <c r="M382" i="1" s="1"/>
  <c r="X139" i="16"/>
  <c r="M142" i="16"/>
  <c r="AF142" i="16" s="1"/>
  <c r="G395" i="1" s="1"/>
  <c r="AF141" i="16"/>
  <c r="G394" i="1" s="1"/>
  <c r="S152" i="14"/>
  <c r="AI152" i="14" s="1"/>
  <c r="J351" i="1" s="1"/>
  <c r="AI151" i="14"/>
  <c r="J350" i="1" s="1"/>
  <c r="AC151" i="14"/>
  <c r="D350" i="1" s="1"/>
  <c r="G152" i="14"/>
  <c r="AC152" i="14" s="1"/>
  <c r="D351" i="1" s="1"/>
  <c r="AB141" i="14"/>
  <c r="C340" i="1" s="1"/>
  <c r="E142" i="14"/>
  <c r="AB142" i="14" s="1"/>
  <c r="C341" i="1" s="1"/>
  <c r="AK141" i="14"/>
  <c r="L340" i="1" s="1"/>
  <c r="W142" i="14"/>
  <c r="AK142" i="14" s="1"/>
  <c r="L341" i="1" s="1"/>
  <c r="AE151" i="14"/>
  <c r="F350" i="1" s="1"/>
  <c r="K152" i="14"/>
  <c r="AE152" i="14" s="1"/>
  <c r="F351" i="1" s="1"/>
  <c r="K142" i="14"/>
  <c r="AE142" i="14" s="1"/>
  <c r="F341" i="1" s="1"/>
  <c r="AE141" i="14"/>
  <c r="F340" i="1" s="1"/>
  <c r="M142" i="14"/>
  <c r="AF142" i="14" s="1"/>
  <c r="G341" i="1" s="1"/>
  <c r="AF141" i="14"/>
  <c r="G340" i="1" s="1"/>
  <c r="O142" i="14"/>
  <c r="AG142" i="14" s="1"/>
  <c r="H341" i="1" s="1"/>
  <c r="AG141" i="14"/>
  <c r="H340" i="1" s="1"/>
  <c r="AL129" i="14"/>
  <c r="M328" i="1" s="1"/>
  <c r="X139" i="14"/>
  <c r="AL139" i="14" s="1"/>
  <c r="AJ141" i="14"/>
  <c r="K340" i="1" s="1"/>
  <c r="U142" i="14"/>
  <c r="AJ142" i="14" s="1"/>
  <c r="K341" i="1" s="1"/>
  <c r="Q152" i="14"/>
  <c r="AH152" i="14" s="1"/>
  <c r="I351" i="1" s="1"/>
  <c r="AH151" i="14"/>
  <c r="I350" i="1" s="1"/>
  <c r="AC141" i="14"/>
  <c r="D340" i="1" s="1"/>
  <c r="G142" i="14"/>
  <c r="AC142" i="14" s="1"/>
  <c r="D341" i="1" s="1"/>
  <c r="AD141" i="14"/>
  <c r="E340" i="1" s="1"/>
  <c r="I142" i="14"/>
  <c r="AD142" i="14" s="1"/>
  <c r="E341" i="1" s="1"/>
  <c r="I152" i="14"/>
  <c r="AD152" i="14" s="1"/>
  <c r="E351" i="1" s="1"/>
  <c r="AD151" i="14"/>
  <c r="E350" i="1" s="1"/>
  <c r="AJ151" i="14"/>
  <c r="K350" i="1" s="1"/>
  <c r="U152" i="14"/>
  <c r="AJ152" i="14" s="1"/>
  <c r="K351" i="1" s="1"/>
  <c r="AB151" i="14"/>
  <c r="C350" i="1" s="1"/>
  <c r="E152" i="14"/>
  <c r="AB152" i="14" s="1"/>
  <c r="C351" i="1" s="1"/>
  <c r="Q142" i="14"/>
  <c r="AH142" i="14" s="1"/>
  <c r="I341" i="1" s="1"/>
  <c r="AH141" i="14"/>
  <c r="I340" i="1" s="1"/>
  <c r="Y137" i="14"/>
  <c r="AL138" i="14"/>
  <c r="M337" i="1" s="1"/>
  <c r="X141" i="14"/>
  <c r="X142" i="14" s="1"/>
  <c r="S142" i="14"/>
  <c r="AI142" i="14" s="1"/>
  <c r="J341" i="1" s="1"/>
  <c r="AI141" i="14"/>
  <c r="J340" i="1" s="1"/>
  <c r="AL149" i="14"/>
  <c r="M348" i="1" s="1"/>
  <c r="C16" i="20" s="1"/>
  <c r="X151" i="14"/>
  <c r="AF151" i="14"/>
  <c r="G350" i="1" s="1"/>
  <c r="M152" i="14"/>
  <c r="AF152" i="14" s="1"/>
  <c r="G351" i="1" s="1"/>
  <c r="O152" i="14"/>
  <c r="AG152" i="14" s="1"/>
  <c r="H351" i="1" s="1"/>
  <c r="AG151" i="14"/>
  <c r="H350" i="1" s="1"/>
  <c r="AL149" i="13"/>
  <c r="M321" i="1" s="1"/>
  <c r="C6" i="20" s="1"/>
  <c r="X151" i="13"/>
  <c r="I142" i="13"/>
  <c r="AD142" i="13" s="1"/>
  <c r="E314" i="1" s="1"/>
  <c r="AD141" i="13"/>
  <c r="E313" i="1" s="1"/>
  <c r="U152" i="13"/>
  <c r="AJ152" i="13" s="1"/>
  <c r="K324" i="1" s="1"/>
  <c r="AJ151" i="13"/>
  <c r="K323" i="1" s="1"/>
  <c r="Q142" i="13"/>
  <c r="AH142" i="13" s="1"/>
  <c r="I314" i="1" s="1"/>
  <c r="AH141" i="13"/>
  <c r="I313" i="1" s="1"/>
  <c r="I152" i="13"/>
  <c r="AD152" i="13" s="1"/>
  <c r="E324" i="1" s="1"/>
  <c r="AD151" i="13"/>
  <c r="E323" i="1" s="1"/>
  <c r="AK141" i="13"/>
  <c r="L313" i="1" s="1"/>
  <c r="W142" i="13"/>
  <c r="AK142" i="13" s="1"/>
  <c r="L314" i="1" s="1"/>
  <c r="G142" i="13"/>
  <c r="AC142" i="13" s="1"/>
  <c r="D314" i="1" s="1"/>
  <c r="AC141" i="13"/>
  <c r="D313" i="1" s="1"/>
  <c r="S152" i="13"/>
  <c r="AI152" i="13" s="1"/>
  <c r="J324" i="1" s="1"/>
  <c r="AI151" i="13"/>
  <c r="J323" i="1" s="1"/>
  <c r="Y137" i="13"/>
  <c r="AL138" i="13"/>
  <c r="M310" i="1" s="1"/>
  <c r="X141" i="13"/>
  <c r="X142" i="13" s="1"/>
  <c r="M142" i="13"/>
  <c r="AF142" i="13" s="1"/>
  <c r="G314" i="1" s="1"/>
  <c r="AF141" i="13"/>
  <c r="G313" i="1" s="1"/>
  <c r="AF151" i="13"/>
  <c r="G323" i="1" s="1"/>
  <c r="M152" i="13"/>
  <c r="AF152" i="13" s="1"/>
  <c r="G324" i="1" s="1"/>
  <c r="Q152" i="13"/>
  <c r="AH152" i="13" s="1"/>
  <c r="I324" i="1" s="1"/>
  <c r="AH151" i="13"/>
  <c r="I323" i="1" s="1"/>
  <c r="AL129" i="13"/>
  <c r="M301" i="1" s="1"/>
  <c r="X139" i="13"/>
  <c r="AC151" i="13"/>
  <c r="D323" i="1" s="1"/>
  <c r="G152" i="13"/>
  <c r="AC152" i="13" s="1"/>
  <c r="D324" i="1" s="1"/>
  <c r="K142" i="13"/>
  <c r="AE142" i="13" s="1"/>
  <c r="F314" i="1" s="1"/>
  <c r="AE141" i="13"/>
  <c r="F313" i="1" s="1"/>
  <c r="AB151" i="13"/>
  <c r="C323" i="1" s="1"/>
  <c r="E152" i="13"/>
  <c r="AB152" i="13" s="1"/>
  <c r="C324" i="1" s="1"/>
  <c r="O142" i="13"/>
  <c r="AG142" i="13" s="1"/>
  <c r="H314" i="1" s="1"/>
  <c r="AG141" i="13"/>
  <c r="H313" i="1" s="1"/>
  <c r="AE151" i="13"/>
  <c r="F323" i="1" s="1"/>
  <c r="K152" i="13"/>
  <c r="AE152" i="13" s="1"/>
  <c r="F324" i="1" s="1"/>
  <c r="S142" i="13"/>
  <c r="AI142" i="13" s="1"/>
  <c r="J314" i="1" s="1"/>
  <c r="AI141" i="13"/>
  <c r="J313" i="1" s="1"/>
  <c r="U142" i="13"/>
  <c r="AJ142" i="13" s="1"/>
  <c r="K314" i="1" s="1"/>
  <c r="AJ141" i="13"/>
  <c r="K313" i="1" s="1"/>
  <c r="O152" i="13"/>
  <c r="AG152" i="13" s="1"/>
  <c r="H324" i="1" s="1"/>
  <c r="AG151" i="13"/>
  <c r="H323" i="1" s="1"/>
  <c r="AB141" i="13"/>
  <c r="C313" i="1" s="1"/>
  <c r="E142" i="13"/>
  <c r="AB142" i="13" s="1"/>
  <c r="C314" i="1" s="1"/>
  <c r="AF151" i="12"/>
  <c r="G296" i="1" s="1"/>
  <c r="M152" i="12"/>
  <c r="AF152" i="12" s="1"/>
  <c r="G297" i="1" s="1"/>
  <c r="Q142" i="12"/>
  <c r="AH142" i="12" s="1"/>
  <c r="I287" i="1" s="1"/>
  <c r="AH141" i="12"/>
  <c r="I286" i="1" s="1"/>
  <c r="I152" i="12"/>
  <c r="AD152" i="12" s="1"/>
  <c r="E297" i="1" s="1"/>
  <c r="AD151" i="12"/>
  <c r="E296" i="1" s="1"/>
  <c r="S152" i="12"/>
  <c r="AI152" i="12" s="1"/>
  <c r="J297" i="1" s="1"/>
  <c r="AI151" i="12"/>
  <c r="J296" i="1" s="1"/>
  <c r="AE141" i="12"/>
  <c r="F286" i="1" s="1"/>
  <c r="K142" i="12"/>
  <c r="AE142" i="12" s="1"/>
  <c r="F287" i="1" s="1"/>
  <c r="AK141" i="12"/>
  <c r="L286" i="1" s="1"/>
  <c r="W142" i="12"/>
  <c r="AK142" i="12" s="1"/>
  <c r="L287" i="1" s="1"/>
  <c r="AD141" i="12"/>
  <c r="E286" i="1" s="1"/>
  <c r="I142" i="12"/>
  <c r="AD142" i="12" s="1"/>
  <c r="E287" i="1" s="1"/>
  <c r="U142" i="12"/>
  <c r="AJ142" i="12" s="1"/>
  <c r="K287" i="1" s="1"/>
  <c r="AJ141" i="12"/>
  <c r="K286" i="1" s="1"/>
  <c r="AC141" i="12"/>
  <c r="D286" i="1" s="1"/>
  <c r="G142" i="12"/>
  <c r="AC142" i="12" s="1"/>
  <c r="D287" i="1" s="1"/>
  <c r="AB151" i="12"/>
  <c r="C296" i="1" s="1"/>
  <c r="E152" i="12"/>
  <c r="AB152" i="12" s="1"/>
  <c r="C297" i="1" s="1"/>
  <c r="U152" i="12"/>
  <c r="AJ152" i="12" s="1"/>
  <c r="K297" i="1" s="1"/>
  <c r="AJ151" i="12"/>
  <c r="K296" i="1" s="1"/>
  <c r="AL149" i="12"/>
  <c r="M294" i="1" s="1"/>
  <c r="C5" i="20" s="1"/>
  <c r="X151" i="12"/>
  <c r="E142" i="12"/>
  <c r="AB142" i="12" s="1"/>
  <c r="C287" i="1" s="1"/>
  <c r="AB141" i="12"/>
  <c r="C286" i="1" s="1"/>
  <c r="O142" i="12"/>
  <c r="AG142" i="12" s="1"/>
  <c r="H287" i="1" s="1"/>
  <c r="AG141" i="12"/>
  <c r="H286" i="1" s="1"/>
  <c r="Y137" i="12"/>
  <c r="X141" i="12"/>
  <c r="X142" i="12" s="1"/>
  <c r="AL138" i="12"/>
  <c r="M283" i="1" s="1"/>
  <c r="AC151" i="12"/>
  <c r="D296" i="1" s="1"/>
  <c r="G152" i="12"/>
  <c r="AC152" i="12" s="1"/>
  <c r="D297" i="1" s="1"/>
  <c r="AL129" i="12"/>
  <c r="M274" i="1" s="1"/>
  <c r="X139" i="12"/>
  <c r="AE151" i="12"/>
  <c r="F296" i="1" s="1"/>
  <c r="K152" i="12"/>
  <c r="AE152" i="12" s="1"/>
  <c r="F297" i="1" s="1"/>
  <c r="Q152" i="12"/>
  <c r="AH152" i="12" s="1"/>
  <c r="I297" i="1" s="1"/>
  <c r="AH151" i="12"/>
  <c r="I296" i="1" s="1"/>
  <c r="S142" i="12"/>
  <c r="AI142" i="12" s="1"/>
  <c r="J287" i="1" s="1"/>
  <c r="AI141" i="12"/>
  <c r="J286" i="1" s="1"/>
  <c r="O152" i="12"/>
  <c r="AG152" i="12" s="1"/>
  <c r="H297" i="1" s="1"/>
  <c r="AG151" i="12"/>
  <c r="H296" i="1" s="1"/>
  <c r="M142" i="12"/>
  <c r="AF142" i="12" s="1"/>
  <c r="G287" i="1" s="1"/>
  <c r="AF141" i="12"/>
  <c r="G286" i="1" s="1"/>
  <c r="U152" i="11"/>
  <c r="AJ152" i="11" s="1"/>
  <c r="K270" i="1" s="1"/>
  <c r="AJ151" i="11"/>
  <c r="K269" i="1" s="1"/>
  <c r="G142" i="11"/>
  <c r="AC142" i="11" s="1"/>
  <c r="D260" i="1" s="1"/>
  <c r="AC141" i="11"/>
  <c r="D259" i="1" s="1"/>
  <c r="Q152" i="11"/>
  <c r="AH152" i="11" s="1"/>
  <c r="I270" i="1" s="1"/>
  <c r="AH151" i="11"/>
  <c r="I269" i="1" s="1"/>
  <c r="AD151" i="11"/>
  <c r="E269" i="1" s="1"/>
  <c r="I152" i="11"/>
  <c r="AD152" i="11" s="1"/>
  <c r="E270" i="1" s="1"/>
  <c r="AL138" i="11"/>
  <c r="M256" i="1" s="1"/>
  <c r="Y137" i="11"/>
  <c r="X141" i="11"/>
  <c r="X142" i="11" s="1"/>
  <c r="AC151" i="11"/>
  <c r="D269" i="1" s="1"/>
  <c r="G152" i="11"/>
  <c r="AC152" i="11" s="1"/>
  <c r="D270" i="1" s="1"/>
  <c r="O152" i="11"/>
  <c r="AG152" i="11" s="1"/>
  <c r="H270" i="1" s="1"/>
  <c r="AG151" i="11"/>
  <c r="H269" i="1" s="1"/>
  <c r="S152" i="11"/>
  <c r="AI152" i="11" s="1"/>
  <c r="J270" i="1" s="1"/>
  <c r="AI151" i="11"/>
  <c r="J269" i="1" s="1"/>
  <c r="O142" i="11"/>
  <c r="AG142" i="11" s="1"/>
  <c r="H260" i="1" s="1"/>
  <c r="AG141" i="11"/>
  <c r="H259" i="1" s="1"/>
  <c r="AE151" i="11"/>
  <c r="F269" i="1" s="1"/>
  <c r="K152" i="11"/>
  <c r="AE152" i="11" s="1"/>
  <c r="F270" i="1" s="1"/>
  <c r="S142" i="11"/>
  <c r="AI142" i="11" s="1"/>
  <c r="J260" i="1" s="1"/>
  <c r="AI141" i="11"/>
  <c r="J259" i="1" s="1"/>
  <c r="AN152" i="11"/>
  <c r="O270" i="1" s="1"/>
  <c r="O269" i="1"/>
  <c r="L8" i="20" s="1"/>
  <c r="M8" i="20" s="1"/>
  <c r="M142" i="11"/>
  <c r="AF142" i="11" s="1"/>
  <c r="G260" i="1" s="1"/>
  <c r="AF141" i="11"/>
  <c r="G259" i="1" s="1"/>
  <c r="AF151" i="11"/>
  <c r="G269" i="1" s="1"/>
  <c r="M152" i="11"/>
  <c r="AF152" i="11" s="1"/>
  <c r="G270" i="1" s="1"/>
  <c r="AH141" i="11"/>
  <c r="I259" i="1" s="1"/>
  <c r="Q142" i="11"/>
  <c r="AH142" i="11" s="1"/>
  <c r="I260" i="1" s="1"/>
  <c r="AE141" i="11"/>
  <c r="F259" i="1" s="1"/>
  <c r="K142" i="11"/>
  <c r="AE142" i="11" s="1"/>
  <c r="F260" i="1" s="1"/>
  <c r="AB141" i="11"/>
  <c r="C259" i="1" s="1"/>
  <c r="E142" i="11"/>
  <c r="AB142" i="11" s="1"/>
  <c r="C260" i="1" s="1"/>
  <c r="AB151" i="11"/>
  <c r="C269" i="1" s="1"/>
  <c r="E152" i="11"/>
  <c r="AB152" i="11" s="1"/>
  <c r="C270" i="1" s="1"/>
  <c r="X151" i="11"/>
  <c r="W142" i="11"/>
  <c r="AK142" i="11" s="1"/>
  <c r="L260" i="1" s="1"/>
  <c r="AK141" i="11"/>
  <c r="L259" i="1" s="1"/>
  <c r="AD141" i="11"/>
  <c r="E259" i="1" s="1"/>
  <c r="I142" i="11"/>
  <c r="AD142" i="11" s="1"/>
  <c r="E260" i="1" s="1"/>
  <c r="U142" i="11"/>
  <c r="AJ142" i="11" s="1"/>
  <c r="K260" i="1" s="1"/>
  <c r="AJ141" i="11"/>
  <c r="K259" i="1" s="1"/>
  <c r="AM152" i="11"/>
  <c r="N270" i="1" s="1"/>
  <c r="N269" i="1"/>
  <c r="I8" i="20" s="1"/>
  <c r="J8" i="20" s="1"/>
  <c r="AL129" i="11"/>
  <c r="M247" i="1" s="1"/>
  <c r="X139" i="11"/>
  <c r="AH151" i="10"/>
  <c r="I242" i="1" s="1"/>
  <c r="Q152" i="10"/>
  <c r="AH152" i="10" s="1"/>
  <c r="I243" i="1" s="1"/>
  <c r="AI141" i="10"/>
  <c r="J232" i="1" s="1"/>
  <c r="S142" i="10"/>
  <c r="AI142" i="10" s="1"/>
  <c r="J233" i="1" s="1"/>
  <c r="E152" i="10"/>
  <c r="AB152" i="10" s="1"/>
  <c r="C243" i="1" s="1"/>
  <c r="AB151" i="10"/>
  <c r="C242" i="1" s="1"/>
  <c r="AJ141" i="10"/>
  <c r="K232" i="1" s="1"/>
  <c r="U142" i="10"/>
  <c r="AJ142" i="10" s="1"/>
  <c r="K233" i="1" s="1"/>
  <c r="K152" i="10"/>
  <c r="AE152" i="10" s="1"/>
  <c r="F243" i="1" s="1"/>
  <c r="AE151" i="10"/>
  <c r="F242" i="1" s="1"/>
  <c r="AG141" i="10"/>
  <c r="H232" i="1" s="1"/>
  <c r="O142" i="10"/>
  <c r="AG142" i="10" s="1"/>
  <c r="H233" i="1" s="1"/>
  <c r="AL138" i="10"/>
  <c r="M229" i="1" s="1"/>
  <c r="Y137" i="10"/>
  <c r="X141" i="10"/>
  <c r="X142" i="10" s="1"/>
  <c r="AI151" i="10"/>
  <c r="J242" i="1" s="1"/>
  <c r="S152" i="10"/>
  <c r="AI152" i="10" s="1"/>
  <c r="J243" i="1" s="1"/>
  <c r="M142" i="10"/>
  <c r="AF142" i="10" s="1"/>
  <c r="G233" i="1" s="1"/>
  <c r="AF141" i="10"/>
  <c r="G232" i="1" s="1"/>
  <c r="AC141" i="10"/>
  <c r="D232" i="1" s="1"/>
  <c r="G142" i="10"/>
  <c r="AC142" i="10" s="1"/>
  <c r="D233" i="1" s="1"/>
  <c r="N241" i="1"/>
  <c r="G9" i="20" s="1"/>
  <c r="Q142" i="10"/>
  <c r="AH142" i="10" s="1"/>
  <c r="I233" i="1" s="1"/>
  <c r="AH141" i="10"/>
  <c r="I232" i="1" s="1"/>
  <c r="AD151" i="10"/>
  <c r="E242" i="1" s="1"/>
  <c r="I152" i="10"/>
  <c r="AD152" i="10" s="1"/>
  <c r="E243" i="1" s="1"/>
  <c r="AE141" i="10"/>
  <c r="F232" i="1" s="1"/>
  <c r="K142" i="10"/>
  <c r="AE142" i="10" s="1"/>
  <c r="F233" i="1" s="1"/>
  <c r="O241" i="1"/>
  <c r="K9" i="20" s="1"/>
  <c r="W142" i="10"/>
  <c r="AK142" i="10" s="1"/>
  <c r="L233" i="1" s="1"/>
  <c r="AK141" i="10"/>
  <c r="L232" i="1" s="1"/>
  <c r="AL149" i="10"/>
  <c r="X151" i="10"/>
  <c r="O152" i="10"/>
  <c r="AG152" i="10" s="1"/>
  <c r="H243" i="1" s="1"/>
  <c r="AG151" i="10"/>
  <c r="H242" i="1" s="1"/>
  <c r="U152" i="10"/>
  <c r="AJ152" i="10" s="1"/>
  <c r="K243" i="1" s="1"/>
  <c r="AJ151" i="10"/>
  <c r="K242" i="1" s="1"/>
  <c r="G152" i="10"/>
  <c r="AC152" i="10" s="1"/>
  <c r="D243" i="1" s="1"/>
  <c r="AC151" i="10"/>
  <c r="D242" i="1" s="1"/>
  <c r="AL129" i="10"/>
  <c r="M220" i="1" s="1"/>
  <c r="X139" i="10"/>
  <c r="AB141" i="10"/>
  <c r="C232" i="1" s="1"/>
  <c r="E142" i="10"/>
  <c r="AB142" i="10" s="1"/>
  <c r="C233" i="1" s="1"/>
  <c r="M152" i="10"/>
  <c r="AF152" i="10" s="1"/>
  <c r="G243" i="1" s="1"/>
  <c r="AF151" i="10"/>
  <c r="G242" i="1" s="1"/>
  <c r="I142" i="10"/>
  <c r="AD142" i="10" s="1"/>
  <c r="E233" i="1" s="1"/>
  <c r="AD141" i="10"/>
  <c r="E232" i="1" s="1"/>
  <c r="AB151" i="9"/>
  <c r="C215" i="1" s="1"/>
  <c r="E152" i="9"/>
  <c r="AB152" i="9" s="1"/>
  <c r="C216" i="1" s="1"/>
  <c r="N214" i="1"/>
  <c r="G7" i="20" s="1"/>
  <c r="AL129" i="9"/>
  <c r="M193" i="1" s="1"/>
  <c r="X139" i="9"/>
  <c r="Q142" i="9"/>
  <c r="AH142" i="9" s="1"/>
  <c r="I206" i="1" s="1"/>
  <c r="AH141" i="9"/>
  <c r="I205" i="1" s="1"/>
  <c r="AF141" i="9"/>
  <c r="G205" i="1" s="1"/>
  <c r="M142" i="9"/>
  <c r="AF142" i="9" s="1"/>
  <c r="G206" i="1" s="1"/>
  <c r="M152" i="9"/>
  <c r="AF152" i="9" s="1"/>
  <c r="G216" i="1" s="1"/>
  <c r="AF151" i="9"/>
  <c r="G215" i="1" s="1"/>
  <c r="AI141" i="9"/>
  <c r="J205" i="1" s="1"/>
  <c r="S142" i="9"/>
  <c r="AI142" i="9" s="1"/>
  <c r="J206" i="1" s="1"/>
  <c r="G142" i="9"/>
  <c r="AC142" i="9" s="1"/>
  <c r="D206" i="1" s="1"/>
  <c r="AC141" i="9"/>
  <c r="D205" i="1" s="1"/>
  <c r="Q152" i="9"/>
  <c r="AH152" i="9" s="1"/>
  <c r="I216" i="1" s="1"/>
  <c r="AH151" i="9"/>
  <c r="I215" i="1" s="1"/>
  <c r="AE141" i="9"/>
  <c r="F205" i="1" s="1"/>
  <c r="K142" i="9"/>
  <c r="AE142" i="9" s="1"/>
  <c r="F206" i="1" s="1"/>
  <c r="AK141" i="9"/>
  <c r="L205" i="1" s="1"/>
  <c r="W142" i="9"/>
  <c r="AK142" i="9" s="1"/>
  <c r="L206" i="1" s="1"/>
  <c r="AD141" i="9"/>
  <c r="E205" i="1" s="1"/>
  <c r="I142" i="9"/>
  <c r="AD142" i="9" s="1"/>
  <c r="E206" i="1" s="1"/>
  <c r="S152" i="9"/>
  <c r="AI152" i="9" s="1"/>
  <c r="J216" i="1" s="1"/>
  <c r="AI151" i="9"/>
  <c r="J215" i="1" s="1"/>
  <c r="AJ141" i="9"/>
  <c r="K205" i="1" s="1"/>
  <c r="U142" i="9"/>
  <c r="AJ142" i="9" s="1"/>
  <c r="K206" i="1" s="1"/>
  <c r="AL138" i="9"/>
  <c r="M202" i="1" s="1"/>
  <c r="Y137" i="9"/>
  <c r="X141" i="9"/>
  <c r="X142" i="9" s="1"/>
  <c r="AB141" i="9"/>
  <c r="C205" i="1" s="1"/>
  <c r="E142" i="9"/>
  <c r="AB142" i="9" s="1"/>
  <c r="C206" i="1" s="1"/>
  <c r="AD151" i="9"/>
  <c r="E215" i="1" s="1"/>
  <c r="I152" i="9"/>
  <c r="AD152" i="9" s="1"/>
  <c r="E216" i="1" s="1"/>
  <c r="O214" i="1"/>
  <c r="K7" i="20" s="1"/>
  <c r="U152" i="9"/>
  <c r="AJ152" i="9" s="1"/>
  <c r="K216" i="1" s="1"/>
  <c r="AJ151" i="9"/>
  <c r="K215" i="1" s="1"/>
  <c r="AG151" i="9"/>
  <c r="H215" i="1" s="1"/>
  <c r="O152" i="9"/>
  <c r="AG152" i="9" s="1"/>
  <c r="H216" i="1" s="1"/>
  <c r="O142" i="9"/>
  <c r="AG142" i="9" s="1"/>
  <c r="H206" i="1" s="1"/>
  <c r="AG141" i="9"/>
  <c r="H205" i="1" s="1"/>
  <c r="AL149" i="9"/>
  <c r="X151" i="9"/>
  <c r="AC151" i="9"/>
  <c r="D215" i="1" s="1"/>
  <c r="G152" i="9"/>
  <c r="AC152" i="9" s="1"/>
  <c r="D216" i="1" s="1"/>
  <c r="K152" i="9"/>
  <c r="AE152" i="9" s="1"/>
  <c r="F216" i="1" s="1"/>
  <c r="AE151" i="9"/>
  <c r="F215" i="1" s="1"/>
  <c r="AD151" i="6"/>
  <c r="E134" i="1" s="1"/>
  <c r="I152" i="6"/>
  <c r="AD152" i="6" s="1"/>
  <c r="E135" i="1" s="1"/>
  <c r="AH141" i="6"/>
  <c r="I124" i="1" s="1"/>
  <c r="Q142" i="6"/>
  <c r="AH142" i="6" s="1"/>
  <c r="I125" i="1" s="1"/>
  <c r="E142" i="6"/>
  <c r="AB142" i="6" s="1"/>
  <c r="C125" i="1" s="1"/>
  <c r="AB141" i="6"/>
  <c r="C124" i="1" s="1"/>
  <c r="I142" i="6"/>
  <c r="AD142" i="6" s="1"/>
  <c r="E125" i="1" s="1"/>
  <c r="AD141" i="6"/>
  <c r="E124" i="1" s="1"/>
  <c r="AF151" i="6"/>
  <c r="G134" i="1" s="1"/>
  <c r="M152" i="6"/>
  <c r="AF152" i="6" s="1"/>
  <c r="G135" i="1" s="1"/>
  <c r="U142" i="6"/>
  <c r="AJ142" i="6" s="1"/>
  <c r="K125" i="1" s="1"/>
  <c r="AJ141" i="6"/>
  <c r="K124" i="1" s="1"/>
  <c r="M142" i="6"/>
  <c r="AF142" i="6" s="1"/>
  <c r="G125" i="1" s="1"/>
  <c r="AF141" i="6"/>
  <c r="G124" i="1" s="1"/>
  <c r="AI151" i="6"/>
  <c r="J134" i="1" s="1"/>
  <c r="S152" i="6"/>
  <c r="AI152" i="6" s="1"/>
  <c r="J135" i="1" s="1"/>
  <c r="AJ151" i="6"/>
  <c r="K134" i="1" s="1"/>
  <c r="U152" i="6"/>
  <c r="AJ152" i="6" s="1"/>
  <c r="K135" i="1" s="1"/>
  <c r="Q152" i="6"/>
  <c r="AH152" i="6" s="1"/>
  <c r="I135" i="1" s="1"/>
  <c r="AH151" i="6"/>
  <c r="I134" i="1" s="1"/>
  <c r="AI141" i="6"/>
  <c r="J124" i="1" s="1"/>
  <c r="S142" i="6"/>
  <c r="AI142" i="6" s="1"/>
  <c r="J125" i="1" s="1"/>
  <c r="E152" i="6"/>
  <c r="AB152" i="6" s="1"/>
  <c r="C135" i="1" s="1"/>
  <c r="AB151" i="6"/>
  <c r="C134" i="1" s="1"/>
  <c r="AL129" i="6"/>
  <c r="M112" i="1" s="1"/>
  <c r="X139" i="6"/>
  <c r="AL149" i="6"/>
  <c r="M132" i="1" s="1"/>
  <c r="C14" i="20" s="1"/>
  <c r="X151" i="6"/>
  <c r="AE141" i="6"/>
  <c r="F124" i="1" s="1"/>
  <c r="K142" i="6"/>
  <c r="AE142" i="6" s="1"/>
  <c r="F125" i="1" s="1"/>
  <c r="AG141" i="6"/>
  <c r="H124" i="1" s="1"/>
  <c r="O142" i="6"/>
  <c r="AG142" i="6" s="1"/>
  <c r="H125" i="1" s="1"/>
  <c r="W142" i="6"/>
  <c r="AK142" i="6" s="1"/>
  <c r="L125" i="1" s="1"/>
  <c r="AK141" i="6"/>
  <c r="L124" i="1" s="1"/>
  <c r="Y137" i="6"/>
  <c r="AL138" i="6"/>
  <c r="M121" i="1" s="1"/>
  <c r="X141" i="6"/>
  <c r="X142" i="6" s="1"/>
  <c r="AC141" i="6"/>
  <c r="D124" i="1" s="1"/>
  <c r="G142" i="6"/>
  <c r="AC142" i="6" s="1"/>
  <c r="D125" i="1" s="1"/>
  <c r="K152" i="6"/>
  <c r="AE152" i="6" s="1"/>
  <c r="F135" i="1" s="1"/>
  <c r="AE151" i="6"/>
  <c r="F134" i="1" s="1"/>
  <c r="AC151" i="6"/>
  <c r="D134" i="1" s="1"/>
  <c r="G152" i="6"/>
  <c r="AC152" i="6" s="1"/>
  <c r="D135" i="1" s="1"/>
  <c r="O152" i="6"/>
  <c r="AG152" i="6" s="1"/>
  <c r="H135" i="1" s="1"/>
  <c r="AG151" i="6"/>
  <c r="H134" i="1" s="1"/>
  <c r="X150" i="5" l="1"/>
  <c r="AL150" i="5" s="1"/>
  <c r="AL149" i="5"/>
  <c r="AN147" i="5"/>
  <c r="AN149" i="5" s="1"/>
  <c r="AN150" i="5" s="1"/>
  <c r="AM147" i="5"/>
  <c r="AM149" i="5" s="1"/>
  <c r="AM150" i="5" s="1"/>
  <c r="N78" i="1"/>
  <c r="AM151" i="4"/>
  <c r="O78" i="1"/>
  <c r="AN151" i="4"/>
  <c r="AL151" i="15"/>
  <c r="M377" i="1" s="1"/>
  <c r="E15" i="20" s="1"/>
  <c r="X152" i="15"/>
  <c r="AL152" i="15" s="1"/>
  <c r="M378" i="1" s="1"/>
  <c r="M375" i="1"/>
  <c r="C15" i="20" s="1"/>
  <c r="AM149" i="15"/>
  <c r="AN149" i="15"/>
  <c r="AN149" i="8"/>
  <c r="AN151" i="8" s="1"/>
  <c r="AN152" i="8" s="1"/>
  <c r="AM149" i="8"/>
  <c r="AM151" i="8" s="1"/>
  <c r="AM152" i="8" s="1"/>
  <c r="X152" i="7"/>
  <c r="AL152" i="7" s="1"/>
  <c r="AL151" i="7"/>
  <c r="AN149" i="7"/>
  <c r="AN151" i="7" s="1"/>
  <c r="AN152" i="7" s="1"/>
  <c r="AM149" i="7"/>
  <c r="AM151" i="7" s="1"/>
  <c r="AM152" i="7" s="1"/>
  <c r="X152" i="2"/>
  <c r="AL152" i="2" s="1"/>
  <c r="AL151" i="2"/>
  <c r="X152" i="8"/>
  <c r="AL152" i="8" s="1"/>
  <c r="AL151" i="8"/>
  <c r="X152" i="19"/>
  <c r="AL152" i="19" s="1"/>
  <c r="M486" i="1" s="1"/>
  <c r="AL151" i="19"/>
  <c r="M485" i="1" s="1"/>
  <c r="E4" i="20" s="1"/>
  <c r="AM149" i="19"/>
  <c r="N483" i="1" s="1"/>
  <c r="AN149" i="19"/>
  <c r="AL151" i="18"/>
  <c r="M458" i="1" s="1"/>
  <c r="E17" i="20" s="1"/>
  <c r="F17" i="20" s="1"/>
  <c r="X152" i="18"/>
  <c r="AL152" i="18" s="1"/>
  <c r="M459" i="1" s="1"/>
  <c r="AM149" i="18"/>
  <c r="AN149" i="18"/>
  <c r="AL151" i="17"/>
  <c r="M431" i="1" s="1"/>
  <c r="E13" i="20" s="1"/>
  <c r="F13" i="20" s="1"/>
  <c r="X152" i="17"/>
  <c r="AL152" i="17" s="1"/>
  <c r="M432" i="1" s="1"/>
  <c r="AN149" i="17"/>
  <c r="AM149" i="17"/>
  <c r="AN149" i="16"/>
  <c r="AM149" i="16"/>
  <c r="AL151" i="16"/>
  <c r="M404" i="1" s="1"/>
  <c r="E12" i="20" s="1"/>
  <c r="F12" i="20" s="1"/>
  <c r="X152" i="16"/>
  <c r="AL152" i="16" s="1"/>
  <c r="M405" i="1" s="1"/>
  <c r="AL151" i="14"/>
  <c r="M350" i="1" s="1"/>
  <c r="E16" i="20" s="1"/>
  <c r="F16" i="20" s="1"/>
  <c r="X152" i="14"/>
  <c r="AL152" i="14" s="1"/>
  <c r="M351" i="1" s="1"/>
  <c r="AN149" i="14"/>
  <c r="AM149" i="14"/>
  <c r="AL151" i="13"/>
  <c r="M323" i="1" s="1"/>
  <c r="E6" i="20" s="1"/>
  <c r="F6" i="20" s="1"/>
  <c r="X152" i="13"/>
  <c r="AL152" i="13" s="1"/>
  <c r="M324" i="1" s="1"/>
  <c r="AM149" i="13"/>
  <c r="AN149" i="13"/>
  <c r="X152" i="12"/>
  <c r="AL152" i="12" s="1"/>
  <c r="M297" i="1" s="1"/>
  <c r="AL151" i="12"/>
  <c r="M296" i="1" s="1"/>
  <c r="E5" i="20" s="1"/>
  <c r="F5" i="20" s="1"/>
  <c r="AM149" i="12"/>
  <c r="AN149" i="12"/>
  <c r="X152" i="11"/>
  <c r="AL152" i="11" s="1"/>
  <c r="M270" i="1" s="1"/>
  <c r="AL151" i="11"/>
  <c r="M269" i="1" s="1"/>
  <c r="E8" i="20" s="1"/>
  <c r="F8" i="20" s="1"/>
  <c r="M240" i="1"/>
  <c r="C9" i="20" s="1"/>
  <c r="AN149" i="10"/>
  <c r="AM149" i="10"/>
  <c r="X152" i="10"/>
  <c r="AL152" i="10" s="1"/>
  <c r="M243" i="1" s="1"/>
  <c r="AL151" i="10"/>
  <c r="M242" i="1" s="1"/>
  <c r="E9" i="20" s="1"/>
  <c r="AL151" i="9"/>
  <c r="M215" i="1" s="1"/>
  <c r="E7" i="20" s="1"/>
  <c r="X152" i="9"/>
  <c r="AL152" i="9" s="1"/>
  <c r="M216" i="1" s="1"/>
  <c r="M213" i="1"/>
  <c r="C7" i="20" s="1"/>
  <c r="AM149" i="9"/>
  <c r="AN149" i="9"/>
  <c r="X152" i="6"/>
  <c r="AL152" i="6" s="1"/>
  <c r="M135" i="1" s="1"/>
  <c r="AL151" i="6"/>
  <c r="M134" i="1" s="1"/>
  <c r="E14" i="20" s="1"/>
  <c r="F14" i="20" s="1"/>
  <c r="AN149" i="6"/>
  <c r="AM149" i="6"/>
  <c r="F15" i="20" l="1"/>
  <c r="N375" i="1"/>
  <c r="AM151" i="15"/>
  <c r="AN152" i="4"/>
  <c r="O81" i="1" s="1"/>
  <c r="O80" i="1"/>
  <c r="L20" i="20" s="1"/>
  <c r="AM152" i="4"/>
  <c r="N81" i="1" s="1"/>
  <c r="N80" i="1"/>
  <c r="I20" i="20" s="1"/>
  <c r="O375" i="1"/>
  <c r="AN151" i="15"/>
  <c r="F4" i="20"/>
  <c r="F9" i="20"/>
  <c r="F7" i="20"/>
  <c r="AN151" i="18"/>
  <c r="O456" i="1"/>
  <c r="AN151" i="14"/>
  <c r="O348" i="1"/>
  <c r="AM151" i="18"/>
  <c r="N456" i="1"/>
  <c r="AN151" i="19"/>
  <c r="O483" i="1"/>
  <c r="AM151" i="6"/>
  <c r="N132" i="1"/>
  <c r="AN151" i="6"/>
  <c r="O132" i="1"/>
  <c r="AN151" i="12"/>
  <c r="O294" i="1"/>
  <c r="AM151" i="12"/>
  <c r="N294" i="1"/>
  <c r="AN151" i="16"/>
  <c r="O402" i="1"/>
  <c r="AM151" i="17"/>
  <c r="N429" i="1"/>
  <c r="AM151" i="14"/>
  <c r="N348" i="1"/>
  <c r="AM151" i="16"/>
  <c r="N402" i="1"/>
  <c r="AN151" i="13"/>
  <c r="O321" i="1"/>
  <c r="AM151" i="13"/>
  <c r="N321" i="1"/>
  <c r="AN151" i="17"/>
  <c r="O429" i="1"/>
  <c r="AM151" i="19"/>
  <c r="N240" i="1"/>
  <c r="AM151" i="10"/>
  <c r="O240" i="1"/>
  <c r="AN151" i="10"/>
  <c r="O213" i="1"/>
  <c r="AN151" i="9"/>
  <c r="N213" i="1"/>
  <c r="AM151" i="9"/>
  <c r="AN152" i="15" l="1"/>
  <c r="O378" i="1" s="1"/>
  <c r="O377" i="1"/>
  <c r="L15" i="20" s="1"/>
  <c r="M15" i="20" s="1"/>
  <c r="AM152" i="15"/>
  <c r="N378" i="1" s="1"/>
  <c r="N377" i="1"/>
  <c r="I15" i="20" s="1"/>
  <c r="J15" i="20" s="1"/>
  <c r="AM152" i="16"/>
  <c r="N405" i="1" s="1"/>
  <c r="N404" i="1"/>
  <c r="I12" i="20" s="1"/>
  <c r="J12" i="20" s="1"/>
  <c r="AM152" i="14"/>
  <c r="N351" i="1" s="1"/>
  <c r="N350" i="1"/>
  <c r="I16" i="20" s="1"/>
  <c r="J16" i="20" s="1"/>
  <c r="AN152" i="6"/>
  <c r="O135" i="1" s="1"/>
  <c r="O134" i="1"/>
  <c r="L14" i="20" s="1"/>
  <c r="M14" i="20" s="1"/>
  <c r="AM152" i="6"/>
  <c r="N135" i="1" s="1"/>
  <c r="N134" i="1"/>
  <c r="I14" i="20" s="1"/>
  <c r="J14" i="20" s="1"/>
  <c r="AM152" i="19"/>
  <c r="N486" i="1" s="1"/>
  <c r="N485" i="1"/>
  <c r="I4" i="20" s="1"/>
  <c r="J4" i="20" s="1"/>
  <c r="AM152" i="17"/>
  <c r="N432" i="1" s="1"/>
  <c r="N431" i="1"/>
  <c r="I13" i="20" s="1"/>
  <c r="J13" i="20" s="1"/>
  <c r="AN152" i="19"/>
  <c r="O486" i="1" s="1"/>
  <c r="O485" i="1"/>
  <c r="L4" i="20" s="1"/>
  <c r="AN152" i="17"/>
  <c r="O432" i="1" s="1"/>
  <c r="O431" i="1"/>
  <c r="L13" i="20" s="1"/>
  <c r="M13" i="20" s="1"/>
  <c r="AN152" i="16"/>
  <c r="O405" i="1" s="1"/>
  <c r="O404" i="1"/>
  <c r="L12" i="20" s="1"/>
  <c r="M12" i="20" s="1"/>
  <c r="AM152" i="18"/>
  <c r="N459" i="1" s="1"/>
  <c r="N458" i="1"/>
  <c r="I17" i="20" s="1"/>
  <c r="J17" i="20" s="1"/>
  <c r="AM152" i="13"/>
  <c r="N324" i="1" s="1"/>
  <c r="N323" i="1"/>
  <c r="I6" i="20" s="1"/>
  <c r="J6" i="20" s="1"/>
  <c r="AM152" i="12"/>
  <c r="N297" i="1" s="1"/>
  <c r="N296" i="1"/>
  <c r="I5" i="20" s="1"/>
  <c r="J5" i="20" s="1"/>
  <c r="AN152" i="14"/>
  <c r="O351" i="1" s="1"/>
  <c r="O350" i="1"/>
  <c r="L16" i="20" s="1"/>
  <c r="M16" i="20" s="1"/>
  <c r="AN152" i="13"/>
  <c r="O324" i="1" s="1"/>
  <c r="O323" i="1"/>
  <c r="L6" i="20" s="1"/>
  <c r="M6" i="20" s="1"/>
  <c r="AN152" i="12"/>
  <c r="O297" i="1" s="1"/>
  <c r="O296" i="1"/>
  <c r="L5" i="20" s="1"/>
  <c r="M5" i="20" s="1"/>
  <c r="AN152" i="18"/>
  <c r="O459" i="1" s="1"/>
  <c r="O458" i="1"/>
  <c r="L17" i="20" s="1"/>
  <c r="M17" i="20" s="1"/>
  <c r="AM152" i="10"/>
  <c r="N243" i="1" s="1"/>
  <c r="N242" i="1"/>
  <c r="I9" i="20" s="1"/>
  <c r="J9" i="20" s="1"/>
  <c r="AN152" i="10"/>
  <c r="O243" i="1" s="1"/>
  <c r="O242" i="1"/>
  <c r="L9" i="20" s="1"/>
  <c r="M9" i="20" s="1"/>
  <c r="AN152" i="9"/>
  <c r="O216" i="1" s="1"/>
  <c r="O215" i="1"/>
  <c r="L7" i="20" s="1"/>
  <c r="M7" i="20" s="1"/>
  <c r="AM152" i="9"/>
  <c r="N216" i="1" s="1"/>
  <c r="N215" i="1"/>
  <c r="I7" i="20" s="1"/>
  <c r="J7" i="20" s="1"/>
  <c r="M4" i="20" l="1"/>
  <c r="L187" i="1"/>
  <c r="L188" i="1"/>
  <c r="L189" i="1"/>
  <c r="L186" i="1"/>
  <c r="P184" i="1"/>
  <c r="N184" i="1"/>
  <c r="O184" i="1"/>
  <c r="N182" i="1"/>
  <c r="O182" i="1"/>
  <c r="N172" i="1"/>
  <c r="O172" i="1"/>
  <c r="C168" i="1"/>
  <c r="D168" i="1"/>
  <c r="E168" i="1"/>
  <c r="F168" i="1"/>
  <c r="G168" i="1"/>
  <c r="H168" i="1"/>
  <c r="I168" i="1"/>
  <c r="J168" i="1"/>
  <c r="K168" i="1"/>
  <c r="L168" i="1"/>
  <c r="M168" i="1"/>
  <c r="C169" i="1"/>
  <c r="D169" i="1"/>
  <c r="E169" i="1"/>
  <c r="F169" i="1"/>
  <c r="G169" i="1"/>
  <c r="H169" i="1"/>
  <c r="I169" i="1"/>
  <c r="J169" i="1"/>
  <c r="K169" i="1"/>
  <c r="L169" i="1"/>
  <c r="M169" i="1"/>
  <c r="C171" i="1"/>
  <c r="D171" i="1"/>
  <c r="E171" i="1"/>
  <c r="F171" i="1"/>
  <c r="G171" i="1"/>
  <c r="H171" i="1"/>
  <c r="I171" i="1"/>
  <c r="J171" i="1"/>
  <c r="K171" i="1"/>
  <c r="L171" i="1"/>
  <c r="M171" i="1"/>
  <c r="C172" i="1"/>
  <c r="D172" i="1"/>
  <c r="E172" i="1"/>
  <c r="F172" i="1"/>
  <c r="G172" i="1"/>
  <c r="H172" i="1"/>
  <c r="I172" i="1"/>
  <c r="J172" i="1"/>
  <c r="K172" i="1"/>
  <c r="L172" i="1"/>
  <c r="M172" i="1"/>
  <c r="C173" i="1"/>
  <c r="D173" i="1"/>
  <c r="E173" i="1"/>
  <c r="F173" i="1"/>
  <c r="G173" i="1"/>
  <c r="H173" i="1"/>
  <c r="I173" i="1"/>
  <c r="J173" i="1"/>
  <c r="K173" i="1"/>
  <c r="L173" i="1"/>
  <c r="M173" i="1"/>
  <c r="C174" i="1"/>
  <c r="D174" i="1"/>
  <c r="E174" i="1"/>
  <c r="F174" i="1"/>
  <c r="G174" i="1"/>
  <c r="H174" i="1"/>
  <c r="I174" i="1"/>
  <c r="J174" i="1"/>
  <c r="K174" i="1"/>
  <c r="L174" i="1"/>
  <c r="M174" i="1"/>
  <c r="M177" i="1"/>
  <c r="M178" i="1"/>
  <c r="M179" i="1"/>
  <c r="C180" i="1"/>
  <c r="D180" i="1"/>
  <c r="E180" i="1"/>
  <c r="F180" i="1"/>
  <c r="G180" i="1"/>
  <c r="H180" i="1"/>
  <c r="I180" i="1"/>
  <c r="J180" i="1"/>
  <c r="K180" i="1"/>
  <c r="L180" i="1"/>
  <c r="M180" i="1"/>
  <c r="C181" i="1"/>
  <c r="D181" i="1"/>
  <c r="E181" i="1"/>
  <c r="F181" i="1"/>
  <c r="G181" i="1"/>
  <c r="H181" i="1"/>
  <c r="I181" i="1"/>
  <c r="J181" i="1"/>
  <c r="K181" i="1"/>
  <c r="L181" i="1"/>
  <c r="M181" i="1"/>
  <c r="C182" i="1"/>
  <c r="D182" i="1"/>
  <c r="E182" i="1"/>
  <c r="F182" i="1"/>
  <c r="G182" i="1"/>
  <c r="H182" i="1"/>
  <c r="I182" i="1"/>
  <c r="J182" i="1"/>
  <c r="K182" i="1"/>
  <c r="L182" i="1"/>
  <c r="M182" i="1"/>
  <c r="C183" i="1"/>
  <c r="D183" i="1"/>
  <c r="E183" i="1"/>
  <c r="F183" i="1"/>
  <c r="G183" i="1"/>
  <c r="H183" i="1"/>
  <c r="I183" i="1"/>
  <c r="J183" i="1"/>
  <c r="K183" i="1"/>
  <c r="L183" i="1"/>
  <c r="M183" i="1"/>
  <c r="I167" i="1" l="1"/>
  <c r="J167" i="1"/>
  <c r="I166" i="1"/>
  <c r="F167" i="1"/>
  <c r="E166" i="1"/>
  <c r="G166" i="1"/>
  <c r="G186" i="1"/>
  <c r="F166" i="1" l="1"/>
  <c r="D166" i="1"/>
  <c r="C186" i="1"/>
  <c r="J186" i="1"/>
  <c r="I186" i="1"/>
  <c r="H166" i="1"/>
  <c r="J166" i="1"/>
  <c r="D186" i="1"/>
  <c r="K166" i="1"/>
  <c r="L166" i="1"/>
  <c r="F186" i="1"/>
  <c r="H186" i="1"/>
  <c r="K186" i="1"/>
  <c r="C166" i="1"/>
  <c r="M186" i="1"/>
  <c r="C10" i="20" s="1"/>
  <c r="E186" i="1"/>
  <c r="I177" i="1"/>
  <c r="E177" i="1"/>
  <c r="G177" i="1"/>
  <c r="G167" i="1"/>
  <c r="F177" i="1" l="1"/>
  <c r="K167" i="1"/>
  <c r="L177" i="1"/>
  <c r="E167" i="1"/>
  <c r="D167" i="1"/>
  <c r="H177" i="1"/>
  <c r="D177" i="1"/>
  <c r="J177" i="1"/>
  <c r="D187" i="1"/>
  <c r="L167" i="1"/>
  <c r="C177" i="1"/>
  <c r="H167" i="1"/>
  <c r="K177" i="1"/>
  <c r="O186" i="1"/>
  <c r="N186" i="1"/>
  <c r="C167" i="1"/>
  <c r="M166" i="1"/>
  <c r="D176" i="1" l="1"/>
  <c r="K176" i="1"/>
  <c r="F187" i="1"/>
  <c r="F176" i="1"/>
  <c r="D188" i="1"/>
  <c r="D189" i="1"/>
  <c r="H187" i="1" l="1"/>
  <c r="H176" i="1"/>
  <c r="I176" i="1"/>
  <c r="H170" i="1"/>
  <c r="M167" i="1"/>
  <c r="C170" i="1"/>
  <c r="H189" i="1"/>
  <c r="H188" i="1"/>
  <c r="F175" i="1"/>
  <c r="D170" i="1"/>
  <c r="G187" i="1"/>
  <c r="F170" i="1"/>
  <c r="F189" i="1"/>
  <c r="F188" i="1"/>
  <c r="L170" i="1"/>
  <c r="D175" i="1"/>
  <c r="L176" i="1"/>
  <c r="I187" i="1"/>
  <c r="C176" i="1"/>
  <c r="I170" i="1"/>
  <c r="C187" i="1"/>
  <c r="G176" i="1"/>
  <c r="K187" i="1"/>
  <c r="K175" i="1"/>
  <c r="J187" i="1" l="1"/>
  <c r="G189" i="1"/>
  <c r="G188" i="1"/>
  <c r="I175" i="1"/>
  <c r="K170" i="1"/>
  <c r="F178" i="1"/>
  <c r="F179" i="1"/>
  <c r="D178" i="1"/>
  <c r="D179" i="1"/>
  <c r="J176" i="1"/>
  <c r="K189" i="1"/>
  <c r="K188" i="1"/>
  <c r="G175" i="1"/>
  <c r="L175" i="1"/>
  <c r="E176" i="1"/>
  <c r="K178" i="1"/>
  <c r="K179" i="1"/>
  <c r="M187" i="1"/>
  <c r="D10" i="20" s="1"/>
  <c r="C175" i="1"/>
  <c r="H175" i="1"/>
  <c r="C188" i="1"/>
  <c r="C189" i="1"/>
  <c r="G170" i="1"/>
  <c r="E187" i="1"/>
  <c r="I189" i="1"/>
  <c r="I188" i="1"/>
  <c r="M175" i="1" l="1"/>
  <c r="E175" i="1"/>
  <c r="J170" i="1"/>
  <c r="J175" i="1"/>
  <c r="L178" i="1"/>
  <c r="L179" i="1"/>
  <c r="E170" i="1"/>
  <c r="I179" i="1"/>
  <c r="I178" i="1"/>
  <c r="M170" i="1"/>
  <c r="Z167" i="1" s="1"/>
  <c r="Z168" i="1" s="1"/>
  <c r="J188" i="1"/>
  <c r="J189" i="1"/>
  <c r="C178" i="1"/>
  <c r="C179" i="1"/>
  <c r="M188" i="1"/>
  <c r="E10" i="20" s="1"/>
  <c r="M189" i="1"/>
  <c r="E188" i="1"/>
  <c r="E189" i="1"/>
  <c r="H179" i="1"/>
  <c r="H178" i="1"/>
  <c r="G179" i="1"/>
  <c r="G178" i="1"/>
  <c r="F10" i="20" l="1"/>
  <c r="E179" i="1"/>
  <c r="E178" i="1"/>
  <c r="J178" i="1"/>
  <c r="J179" i="1"/>
  <c r="O187" i="1" l="1"/>
  <c r="K10" i="20" s="1"/>
  <c r="N187" i="1"/>
  <c r="G10" i="20" s="1"/>
  <c r="L160" i="1"/>
  <c r="L161" i="1"/>
  <c r="L162" i="1"/>
  <c r="L159" i="1"/>
  <c r="P157" i="1"/>
  <c r="N157" i="1"/>
  <c r="O157" i="1"/>
  <c r="N155" i="1"/>
  <c r="O155" i="1"/>
  <c r="N145" i="1"/>
  <c r="O145" i="1"/>
  <c r="C141" i="1"/>
  <c r="D141" i="1"/>
  <c r="E141" i="1"/>
  <c r="F141" i="1"/>
  <c r="G141" i="1"/>
  <c r="H141" i="1"/>
  <c r="I141" i="1"/>
  <c r="J141" i="1"/>
  <c r="K141" i="1"/>
  <c r="L141" i="1"/>
  <c r="M141" i="1"/>
  <c r="C142" i="1"/>
  <c r="D142" i="1"/>
  <c r="E142" i="1"/>
  <c r="F142" i="1"/>
  <c r="G142" i="1"/>
  <c r="H142" i="1"/>
  <c r="I142" i="1"/>
  <c r="J142" i="1"/>
  <c r="K142" i="1"/>
  <c r="L142" i="1"/>
  <c r="M142" i="1"/>
  <c r="C144" i="1"/>
  <c r="D144" i="1"/>
  <c r="E144" i="1"/>
  <c r="F144" i="1"/>
  <c r="G144" i="1"/>
  <c r="H144" i="1"/>
  <c r="I144" i="1"/>
  <c r="J144" i="1"/>
  <c r="K144" i="1"/>
  <c r="L144" i="1"/>
  <c r="M144" i="1"/>
  <c r="C145" i="1"/>
  <c r="D145" i="1"/>
  <c r="E145" i="1"/>
  <c r="F145" i="1"/>
  <c r="G145" i="1"/>
  <c r="H145" i="1"/>
  <c r="I145" i="1"/>
  <c r="J145" i="1"/>
  <c r="K145" i="1"/>
  <c r="L145" i="1"/>
  <c r="M145" i="1"/>
  <c r="C146" i="1"/>
  <c r="D146" i="1"/>
  <c r="E146" i="1"/>
  <c r="F146" i="1"/>
  <c r="G146" i="1"/>
  <c r="H146" i="1"/>
  <c r="I146" i="1"/>
  <c r="J146" i="1"/>
  <c r="K146" i="1"/>
  <c r="L146" i="1"/>
  <c r="M146" i="1"/>
  <c r="C147" i="1"/>
  <c r="D147" i="1"/>
  <c r="E147" i="1"/>
  <c r="F147" i="1"/>
  <c r="G147" i="1"/>
  <c r="H147" i="1"/>
  <c r="I147" i="1"/>
  <c r="J147" i="1"/>
  <c r="K147" i="1"/>
  <c r="L147" i="1"/>
  <c r="M147" i="1"/>
  <c r="M150" i="1"/>
  <c r="M151" i="1"/>
  <c r="M152" i="1"/>
  <c r="C153" i="1"/>
  <c r="D153" i="1"/>
  <c r="E153" i="1"/>
  <c r="F153" i="1"/>
  <c r="G153" i="1"/>
  <c r="H153" i="1"/>
  <c r="I153" i="1"/>
  <c r="J153" i="1"/>
  <c r="K153" i="1"/>
  <c r="L153" i="1"/>
  <c r="M153" i="1"/>
  <c r="C154" i="1"/>
  <c r="D154" i="1"/>
  <c r="E154" i="1"/>
  <c r="F154" i="1"/>
  <c r="G154" i="1"/>
  <c r="H154" i="1"/>
  <c r="I154" i="1"/>
  <c r="J154" i="1"/>
  <c r="K154" i="1"/>
  <c r="L154" i="1"/>
  <c r="M154" i="1"/>
  <c r="C155" i="1"/>
  <c r="D155" i="1"/>
  <c r="E155" i="1"/>
  <c r="F155" i="1"/>
  <c r="G155" i="1"/>
  <c r="H155" i="1"/>
  <c r="I155" i="1"/>
  <c r="J155" i="1"/>
  <c r="K155" i="1"/>
  <c r="L155" i="1"/>
  <c r="M155" i="1"/>
  <c r="C156" i="1"/>
  <c r="D156" i="1"/>
  <c r="E156" i="1"/>
  <c r="F156" i="1"/>
  <c r="G156" i="1"/>
  <c r="H156" i="1"/>
  <c r="I156" i="1"/>
  <c r="J156" i="1"/>
  <c r="K156" i="1"/>
  <c r="L156" i="1"/>
  <c r="M156" i="1"/>
  <c r="N189" i="1" l="1"/>
  <c r="N188" i="1"/>
  <c r="I10" i="20" s="1"/>
  <c r="O189" i="1"/>
  <c r="O188" i="1"/>
  <c r="L10" i="20" s="1"/>
  <c r="H150" i="1"/>
  <c r="M10" i="20" l="1"/>
  <c r="J10" i="20"/>
  <c r="I150" i="1"/>
  <c r="I139" i="1"/>
  <c r="E140" i="1"/>
  <c r="C159" i="1"/>
  <c r="E139" i="1"/>
  <c r="E159" i="1"/>
  <c r="J140" i="1"/>
  <c r="D140" i="1"/>
  <c r="F159" i="1"/>
  <c r="H139" i="1"/>
  <c r="E150" i="1" l="1"/>
  <c r="K139" i="1"/>
  <c r="K150" i="1"/>
  <c r="C140" i="1"/>
  <c r="L139" i="1"/>
  <c r="L150" i="1"/>
  <c r="G159" i="1"/>
  <c r="D159" i="1"/>
  <c r="J139" i="1"/>
  <c r="J150" i="1"/>
  <c r="C139" i="1"/>
  <c r="C150" i="1"/>
  <c r="M159" i="1"/>
  <c r="C11" i="20" s="1"/>
  <c r="G140" i="1"/>
  <c r="F139" i="1"/>
  <c r="F150" i="1"/>
  <c r="I159" i="1"/>
  <c r="H159" i="1"/>
  <c r="J159" i="1"/>
  <c r="G139" i="1"/>
  <c r="G150" i="1"/>
  <c r="D139" i="1"/>
  <c r="D150" i="1"/>
  <c r="K159" i="1"/>
  <c r="F148" i="1" l="1"/>
  <c r="L140" i="1"/>
  <c r="H140" i="1"/>
  <c r="I140" i="1"/>
  <c r="K140" i="1"/>
  <c r="M139" i="1"/>
  <c r="F140" i="1"/>
  <c r="N159" i="1"/>
  <c r="O159" i="1"/>
  <c r="J149" i="1" l="1"/>
  <c r="F152" i="1"/>
  <c r="I160" i="1"/>
  <c r="F149" i="1"/>
  <c r="I149" i="1"/>
  <c r="G149" i="1"/>
  <c r="F160" i="1"/>
  <c r="M140" i="1"/>
  <c r="F151" i="1"/>
  <c r="G160" i="1"/>
  <c r="I162" i="1" l="1"/>
  <c r="L149" i="1"/>
  <c r="K149" i="1"/>
  <c r="C160" i="1"/>
  <c r="F161" i="1"/>
  <c r="F162" i="1"/>
  <c r="I143" i="1"/>
  <c r="G148" i="1"/>
  <c r="J160" i="1"/>
  <c r="E160" i="1"/>
  <c r="J143" i="1"/>
  <c r="F143" i="1"/>
  <c r="E149" i="1"/>
  <c r="I161" i="1"/>
  <c r="C149" i="1"/>
  <c r="I148" i="1"/>
  <c r="D149" i="1"/>
  <c r="H149" i="1"/>
  <c r="G143" i="1"/>
  <c r="K143" i="1"/>
  <c r="H160" i="1"/>
  <c r="K160" i="1"/>
  <c r="H143" i="1"/>
  <c r="G162" i="1"/>
  <c r="G161" i="1"/>
  <c r="J148" i="1" l="1"/>
  <c r="L148" i="1"/>
  <c r="M160" i="1"/>
  <c r="D11" i="20" s="1"/>
  <c r="E143" i="1"/>
  <c r="J152" i="1"/>
  <c r="J151" i="1"/>
  <c r="G152" i="1"/>
  <c r="G151" i="1"/>
  <c r="H161" i="1"/>
  <c r="H162" i="1"/>
  <c r="D160" i="1"/>
  <c r="C148" i="1"/>
  <c r="E148" i="1"/>
  <c r="E162" i="1"/>
  <c r="E161" i="1"/>
  <c r="C161" i="1"/>
  <c r="C162" i="1"/>
  <c r="H148" i="1"/>
  <c r="I151" i="1"/>
  <c r="I152" i="1"/>
  <c r="K161" i="1"/>
  <c r="K162" i="1"/>
  <c r="J162" i="1"/>
  <c r="J161" i="1"/>
  <c r="K148" i="1"/>
  <c r="D148" i="1"/>
  <c r="C143" i="1"/>
  <c r="L152" i="1" l="1"/>
  <c r="L151" i="1"/>
  <c r="L143" i="1"/>
  <c r="D161" i="1"/>
  <c r="D162" i="1"/>
  <c r="K151" i="1"/>
  <c r="K152" i="1"/>
  <c r="C152" i="1"/>
  <c r="C151" i="1"/>
  <c r="D151" i="1"/>
  <c r="D152" i="1"/>
  <c r="M148" i="1"/>
  <c r="H152" i="1"/>
  <c r="H151" i="1"/>
  <c r="D143" i="1"/>
  <c r="E151" i="1"/>
  <c r="E152" i="1"/>
  <c r="M143" i="1"/>
  <c r="Z140" i="1" s="1"/>
  <c r="Z141" i="1" s="1"/>
  <c r="M162" i="1" l="1"/>
  <c r="M161" i="1"/>
  <c r="E11" i="20" s="1"/>
  <c r="F11" i="20" l="1"/>
  <c r="O160" i="1"/>
  <c r="K11" i="20" s="1"/>
  <c r="N160" i="1"/>
  <c r="G11" i="20" s="1"/>
  <c r="N162" i="1" l="1"/>
  <c r="N161" i="1"/>
  <c r="I11" i="20" s="1"/>
  <c r="O162" i="1"/>
  <c r="O161" i="1"/>
  <c r="L11" i="20" s="1"/>
  <c r="M11" i="20" l="1"/>
  <c r="J11" i="20"/>
  <c r="E106" i="1"/>
  <c r="F106" i="1"/>
  <c r="L106" i="1"/>
  <c r="E107" i="1"/>
  <c r="F107" i="1"/>
  <c r="L107" i="1"/>
  <c r="E108" i="1"/>
  <c r="F108" i="1"/>
  <c r="L108" i="1"/>
  <c r="E105" i="1"/>
  <c r="F105" i="1"/>
  <c r="L105" i="1"/>
  <c r="P103" i="1"/>
  <c r="N103" i="1"/>
  <c r="O103" i="1"/>
  <c r="N101" i="1"/>
  <c r="O101" i="1"/>
  <c r="N91" i="1"/>
  <c r="O91" i="1"/>
  <c r="F86" i="1"/>
  <c r="C87" i="1"/>
  <c r="D87" i="1"/>
  <c r="E87" i="1"/>
  <c r="F87" i="1"/>
  <c r="G87" i="1"/>
  <c r="H87" i="1"/>
  <c r="I87" i="1"/>
  <c r="J87" i="1"/>
  <c r="K87" i="1"/>
  <c r="L87" i="1"/>
  <c r="M87" i="1"/>
  <c r="C88" i="1"/>
  <c r="D88" i="1"/>
  <c r="E88" i="1"/>
  <c r="F88" i="1"/>
  <c r="G88" i="1"/>
  <c r="H88" i="1"/>
  <c r="I88" i="1"/>
  <c r="J88" i="1"/>
  <c r="K88" i="1"/>
  <c r="L88" i="1"/>
  <c r="M88" i="1"/>
  <c r="F89" i="1"/>
  <c r="C90" i="1"/>
  <c r="D90" i="1"/>
  <c r="E90" i="1"/>
  <c r="F90" i="1"/>
  <c r="G90" i="1"/>
  <c r="H90" i="1"/>
  <c r="I90" i="1"/>
  <c r="J90" i="1"/>
  <c r="K90" i="1"/>
  <c r="L90" i="1"/>
  <c r="M90" i="1"/>
  <c r="C91" i="1"/>
  <c r="D91" i="1"/>
  <c r="E91" i="1"/>
  <c r="F91" i="1"/>
  <c r="G91" i="1"/>
  <c r="H91" i="1"/>
  <c r="I91" i="1"/>
  <c r="J91" i="1"/>
  <c r="K91" i="1"/>
  <c r="L91" i="1"/>
  <c r="M91" i="1"/>
  <c r="C92" i="1"/>
  <c r="D92" i="1"/>
  <c r="E92" i="1"/>
  <c r="F92" i="1"/>
  <c r="G92" i="1"/>
  <c r="H92" i="1"/>
  <c r="I92" i="1"/>
  <c r="J92" i="1"/>
  <c r="K92" i="1"/>
  <c r="L92" i="1"/>
  <c r="M92" i="1"/>
  <c r="C93" i="1"/>
  <c r="D93" i="1"/>
  <c r="E93" i="1"/>
  <c r="F93" i="1"/>
  <c r="G93" i="1"/>
  <c r="H93" i="1"/>
  <c r="I93" i="1"/>
  <c r="J93" i="1"/>
  <c r="K93" i="1"/>
  <c r="L93" i="1"/>
  <c r="M93" i="1"/>
  <c r="E94" i="1"/>
  <c r="F94" i="1"/>
  <c r="E95" i="1"/>
  <c r="F95" i="1"/>
  <c r="E96" i="1"/>
  <c r="F96" i="1"/>
  <c r="M96" i="1"/>
  <c r="E97" i="1"/>
  <c r="F97" i="1"/>
  <c r="M97" i="1"/>
  <c r="E98" i="1"/>
  <c r="F98" i="1"/>
  <c r="M98" i="1"/>
  <c r="C99" i="1"/>
  <c r="D99" i="1"/>
  <c r="E99" i="1"/>
  <c r="F99" i="1"/>
  <c r="G99" i="1"/>
  <c r="H99" i="1"/>
  <c r="I99" i="1"/>
  <c r="J99" i="1"/>
  <c r="K99" i="1"/>
  <c r="L99" i="1"/>
  <c r="M99" i="1"/>
  <c r="C100" i="1"/>
  <c r="D100" i="1"/>
  <c r="E100" i="1"/>
  <c r="F100" i="1"/>
  <c r="G100" i="1"/>
  <c r="H100" i="1"/>
  <c r="I100" i="1"/>
  <c r="J100" i="1"/>
  <c r="K100" i="1"/>
  <c r="L100" i="1"/>
  <c r="M100" i="1"/>
  <c r="C101" i="1"/>
  <c r="D101" i="1"/>
  <c r="E101" i="1"/>
  <c r="F101" i="1"/>
  <c r="G101" i="1"/>
  <c r="H101" i="1"/>
  <c r="I101" i="1"/>
  <c r="J101" i="1"/>
  <c r="K101" i="1"/>
  <c r="L101" i="1"/>
  <c r="M101" i="1"/>
  <c r="C102" i="1"/>
  <c r="D102" i="1"/>
  <c r="E102" i="1"/>
  <c r="F102" i="1"/>
  <c r="G102" i="1"/>
  <c r="H102" i="1"/>
  <c r="I102" i="1"/>
  <c r="J102" i="1"/>
  <c r="K102" i="1"/>
  <c r="L102" i="1"/>
  <c r="M102" i="1"/>
  <c r="E85" i="1"/>
  <c r="F85" i="1"/>
  <c r="I105" i="1" l="1"/>
  <c r="M105" i="1"/>
  <c r="C21" i="20" s="1"/>
  <c r="J105" i="1"/>
  <c r="K85" i="1"/>
  <c r="J85" i="1"/>
  <c r="E86" i="1"/>
  <c r="H85" i="1"/>
  <c r="H105" i="1"/>
  <c r="K105" i="1"/>
  <c r="C105" i="1" l="1"/>
  <c r="G85" i="1"/>
  <c r="I85" i="1"/>
  <c r="C85" i="1"/>
  <c r="G105" i="1"/>
  <c r="C86" i="1"/>
  <c r="D105" i="1"/>
  <c r="H96" i="1"/>
  <c r="J96" i="1"/>
  <c r="K96" i="1"/>
  <c r="L85" i="1"/>
  <c r="L86" i="1"/>
  <c r="O105" i="1"/>
  <c r="N105" i="1"/>
  <c r="D85" i="1"/>
  <c r="J106" i="1" l="1"/>
  <c r="G86" i="1"/>
  <c r="D96" i="1"/>
  <c r="H86" i="1"/>
  <c r="J86" i="1"/>
  <c r="K86" i="1"/>
  <c r="I86" i="1"/>
  <c r="L96" i="1"/>
  <c r="C96" i="1"/>
  <c r="I96" i="1"/>
  <c r="G96" i="1"/>
  <c r="D86" i="1"/>
  <c r="M85" i="1"/>
  <c r="K95" i="1" l="1"/>
  <c r="H95" i="1"/>
  <c r="D95" i="1"/>
  <c r="J95" i="1"/>
  <c r="I95" i="1"/>
  <c r="H106" i="1"/>
  <c r="G95" i="1"/>
  <c r="C95" i="1"/>
  <c r="C106" i="1"/>
  <c r="J107" i="1"/>
  <c r="J108" i="1"/>
  <c r="D94" i="1" l="1"/>
  <c r="D106" i="1"/>
  <c r="M106" i="1"/>
  <c r="D21" i="20" s="1"/>
  <c r="C89" i="1"/>
  <c r="K106" i="1"/>
  <c r="H108" i="1"/>
  <c r="H107" i="1"/>
  <c r="K89" i="1"/>
  <c r="J89" i="1"/>
  <c r="H89" i="1"/>
  <c r="C107" i="1"/>
  <c r="C108" i="1"/>
  <c r="D89" i="1"/>
  <c r="L95" i="1"/>
  <c r="G94" i="1"/>
  <c r="K94" i="1"/>
  <c r="J94" i="1"/>
  <c r="I106" i="1"/>
  <c r="I89" i="1"/>
  <c r="C94" i="1"/>
  <c r="I94" i="1"/>
  <c r="H94" i="1"/>
  <c r="G106" i="1"/>
  <c r="M86" i="1"/>
  <c r="M94" i="1" l="1"/>
  <c r="L89" i="1"/>
  <c r="I107" i="1"/>
  <c r="I108" i="1"/>
  <c r="K98" i="1"/>
  <c r="K97" i="1"/>
  <c r="G108" i="1"/>
  <c r="G107" i="1"/>
  <c r="G89" i="1"/>
  <c r="J98" i="1"/>
  <c r="J97" i="1"/>
  <c r="G97" i="1"/>
  <c r="G98" i="1"/>
  <c r="H98" i="1"/>
  <c r="H97" i="1"/>
  <c r="L94" i="1"/>
  <c r="D107" i="1"/>
  <c r="D108" i="1"/>
  <c r="D97" i="1"/>
  <c r="D98" i="1"/>
  <c r="I97" i="1"/>
  <c r="I98" i="1"/>
  <c r="C98" i="1"/>
  <c r="C97" i="1"/>
  <c r="K107" i="1"/>
  <c r="K108" i="1"/>
  <c r="L98" i="1" l="1"/>
  <c r="L97" i="1"/>
  <c r="M89" i="1"/>
  <c r="Z86" i="1" s="1"/>
  <c r="Z87" i="1" s="1"/>
  <c r="M108" i="1"/>
  <c r="M107" i="1"/>
  <c r="E21" i="20" s="1"/>
  <c r="F21" i="20" s="1"/>
  <c r="E89" i="1" l="1"/>
  <c r="O106" i="1" l="1"/>
  <c r="K21" i="20" s="1"/>
  <c r="N106" i="1"/>
  <c r="G21" i="20" s="1"/>
  <c r="L79" i="1"/>
  <c r="L80" i="1"/>
  <c r="L81" i="1"/>
  <c r="L78" i="1"/>
  <c r="P76" i="1"/>
  <c r="O76" i="1"/>
  <c r="N76" i="1"/>
  <c r="N74" i="1"/>
  <c r="O74" i="1"/>
  <c r="N64" i="1"/>
  <c r="O64" i="1"/>
  <c r="C60" i="1"/>
  <c r="D60" i="1"/>
  <c r="E60" i="1"/>
  <c r="F60" i="1"/>
  <c r="G60" i="1"/>
  <c r="H60" i="1"/>
  <c r="I60" i="1"/>
  <c r="J60" i="1"/>
  <c r="K60" i="1"/>
  <c r="L60" i="1"/>
  <c r="M60" i="1"/>
  <c r="C61" i="1"/>
  <c r="D61" i="1"/>
  <c r="E61" i="1"/>
  <c r="F61" i="1"/>
  <c r="G61" i="1"/>
  <c r="H61" i="1"/>
  <c r="I61" i="1"/>
  <c r="J61" i="1"/>
  <c r="K61" i="1"/>
  <c r="L61" i="1"/>
  <c r="M61" i="1"/>
  <c r="C63" i="1"/>
  <c r="D63" i="1"/>
  <c r="E63" i="1"/>
  <c r="F63" i="1"/>
  <c r="G63" i="1"/>
  <c r="H63" i="1"/>
  <c r="I63" i="1"/>
  <c r="J63" i="1"/>
  <c r="K63" i="1"/>
  <c r="L63" i="1"/>
  <c r="M63" i="1"/>
  <c r="C64" i="1"/>
  <c r="D64" i="1"/>
  <c r="E64" i="1"/>
  <c r="F64" i="1"/>
  <c r="G64" i="1"/>
  <c r="H64" i="1"/>
  <c r="I64" i="1"/>
  <c r="J64" i="1"/>
  <c r="K64" i="1"/>
  <c r="L64" i="1"/>
  <c r="M64" i="1"/>
  <c r="C65" i="1"/>
  <c r="D65" i="1"/>
  <c r="E65" i="1"/>
  <c r="F65" i="1"/>
  <c r="G65" i="1"/>
  <c r="H65" i="1"/>
  <c r="I65" i="1"/>
  <c r="J65" i="1"/>
  <c r="K65" i="1"/>
  <c r="L65" i="1"/>
  <c r="M65" i="1"/>
  <c r="C66" i="1"/>
  <c r="D66" i="1"/>
  <c r="E66" i="1"/>
  <c r="F66" i="1"/>
  <c r="G66" i="1"/>
  <c r="H66" i="1"/>
  <c r="I66" i="1"/>
  <c r="J66" i="1"/>
  <c r="K66" i="1"/>
  <c r="L66" i="1"/>
  <c r="M66" i="1"/>
  <c r="M69" i="1"/>
  <c r="M70" i="1"/>
  <c r="M71" i="1"/>
  <c r="C72" i="1"/>
  <c r="D72" i="1"/>
  <c r="E72" i="1"/>
  <c r="F72" i="1"/>
  <c r="G72" i="1"/>
  <c r="H72" i="1"/>
  <c r="I72" i="1"/>
  <c r="J72" i="1"/>
  <c r="K72" i="1"/>
  <c r="L72" i="1"/>
  <c r="M72" i="1"/>
  <c r="C73" i="1"/>
  <c r="D73" i="1"/>
  <c r="E73" i="1"/>
  <c r="F73" i="1"/>
  <c r="G73" i="1"/>
  <c r="H73" i="1"/>
  <c r="I73" i="1"/>
  <c r="J73" i="1"/>
  <c r="K73" i="1"/>
  <c r="L73" i="1"/>
  <c r="M73" i="1"/>
  <c r="C74" i="1"/>
  <c r="D74" i="1"/>
  <c r="E74" i="1"/>
  <c r="F74" i="1"/>
  <c r="G74" i="1"/>
  <c r="H74" i="1"/>
  <c r="I74" i="1"/>
  <c r="J74" i="1"/>
  <c r="K74" i="1"/>
  <c r="L74" i="1"/>
  <c r="M74" i="1"/>
  <c r="C75" i="1"/>
  <c r="D75" i="1"/>
  <c r="E75" i="1"/>
  <c r="F75" i="1"/>
  <c r="G75" i="1"/>
  <c r="H75" i="1"/>
  <c r="I75" i="1"/>
  <c r="J75" i="1"/>
  <c r="K75" i="1"/>
  <c r="L75" i="1"/>
  <c r="M75" i="1"/>
  <c r="N108" i="1" l="1"/>
  <c r="N107" i="1"/>
  <c r="I21" i="20" s="1"/>
  <c r="J21" i="20" s="1"/>
  <c r="O108" i="1"/>
  <c r="O107" i="1"/>
  <c r="L21" i="20" s="1"/>
  <c r="M21" i="20" s="1"/>
  <c r="C58" i="1" l="1"/>
  <c r="F58" i="1"/>
  <c r="I58" i="1"/>
  <c r="G59" i="1"/>
  <c r="J78" i="1"/>
  <c r="H78" i="1"/>
  <c r="L58" i="1"/>
  <c r="J58" i="1"/>
  <c r="E78" i="1" l="1"/>
  <c r="C78" i="1"/>
  <c r="J69" i="1"/>
  <c r="K78" i="1"/>
  <c r="K58" i="1"/>
  <c r="I69" i="1"/>
  <c r="C69" i="1"/>
  <c r="D78" i="1"/>
  <c r="F78" i="1"/>
  <c r="G78" i="1"/>
  <c r="L59" i="1"/>
  <c r="I78" i="1"/>
  <c r="H58" i="1"/>
  <c r="L69" i="1"/>
  <c r="F59" i="1"/>
  <c r="G58" i="1"/>
  <c r="D58" i="1"/>
  <c r="F69" i="1"/>
  <c r="E58" i="1"/>
  <c r="M78" i="1" l="1"/>
  <c r="C20" i="20" s="1"/>
  <c r="D69" i="1"/>
  <c r="H69" i="1"/>
  <c r="H59" i="1"/>
  <c r="D59" i="1"/>
  <c r="E59" i="1"/>
  <c r="C68" i="1"/>
  <c r="J59" i="1"/>
  <c r="K59" i="1"/>
  <c r="K69" i="1"/>
  <c r="I59" i="1"/>
  <c r="G69" i="1"/>
  <c r="C59" i="1"/>
  <c r="M58" i="1"/>
  <c r="E69" i="1"/>
  <c r="J20" i="20" l="1"/>
  <c r="M20" i="20"/>
  <c r="C79" i="1"/>
  <c r="H68" i="1"/>
  <c r="F68" i="1"/>
  <c r="I79" i="1"/>
  <c r="D79" i="1"/>
  <c r="C80" i="1"/>
  <c r="C81" i="1"/>
  <c r="C67" i="1"/>
  <c r="D68" i="1"/>
  <c r="G62" i="1" l="1"/>
  <c r="C71" i="1"/>
  <c r="C70" i="1"/>
  <c r="H67" i="1"/>
  <c r="E79" i="1"/>
  <c r="K68" i="1"/>
  <c r="I81" i="1"/>
  <c r="I80" i="1"/>
  <c r="E68" i="1"/>
  <c r="H79" i="1"/>
  <c r="M59" i="1"/>
  <c r="J68" i="1"/>
  <c r="I62" i="1"/>
  <c r="D80" i="1"/>
  <c r="D81" i="1"/>
  <c r="D67" i="1"/>
  <c r="D62" i="1"/>
  <c r="C62" i="1"/>
  <c r="G79" i="1"/>
  <c r="L68" i="1"/>
  <c r="I68" i="1"/>
  <c r="F79" i="1"/>
  <c r="J79" i="1"/>
  <c r="K79" i="1"/>
  <c r="H62" i="1"/>
  <c r="F67" i="1"/>
  <c r="F62" i="1"/>
  <c r="G68" i="1"/>
  <c r="M80" i="1" l="1"/>
  <c r="E20" i="20" s="1"/>
  <c r="F20" i="20" s="1"/>
  <c r="K67" i="1"/>
  <c r="I67" i="1"/>
  <c r="H81" i="1"/>
  <c r="H80" i="1"/>
  <c r="J62" i="1"/>
  <c r="K81" i="1"/>
  <c r="K80" i="1"/>
  <c r="F81" i="1"/>
  <c r="F80" i="1"/>
  <c r="G67" i="1"/>
  <c r="K62" i="1"/>
  <c r="E67" i="1"/>
  <c r="J67" i="1"/>
  <c r="J81" i="1"/>
  <c r="J80" i="1"/>
  <c r="E81" i="1"/>
  <c r="E80" i="1"/>
  <c r="H70" i="1"/>
  <c r="H71" i="1"/>
  <c r="F70" i="1"/>
  <c r="F71" i="1"/>
  <c r="M79" i="1"/>
  <c r="D20" i="20" s="1"/>
  <c r="L67" i="1"/>
  <c r="G81" i="1"/>
  <c r="G80" i="1"/>
  <c r="D71" i="1"/>
  <c r="D70" i="1"/>
  <c r="M81" i="1" l="1"/>
  <c r="K70" i="1"/>
  <c r="K71" i="1"/>
  <c r="E62" i="1"/>
  <c r="M67" i="1"/>
  <c r="L70" i="1"/>
  <c r="L71" i="1"/>
  <c r="M62" i="1"/>
  <c r="Z59" i="1" s="1"/>
  <c r="Z60" i="1" s="1"/>
  <c r="J70" i="1"/>
  <c r="J71" i="1"/>
  <c r="E71" i="1"/>
  <c r="E70" i="1"/>
  <c r="G70" i="1"/>
  <c r="G71" i="1"/>
  <c r="I70" i="1"/>
  <c r="I71" i="1"/>
  <c r="L62" i="1"/>
  <c r="L53" i="1" l="1"/>
  <c r="L54" i="1"/>
  <c r="L51" i="1"/>
  <c r="L511" i="1" s="1"/>
  <c r="M511" i="1" s="1"/>
  <c r="P49" i="1"/>
  <c r="O49" i="1"/>
  <c r="N49" i="1"/>
  <c r="N47" i="1"/>
  <c r="O47" i="1"/>
  <c r="N37" i="1"/>
  <c r="O37" i="1"/>
  <c r="C33" i="1"/>
  <c r="D33" i="1"/>
  <c r="E33" i="1"/>
  <c r="F33" i="1"/>
  <c r="G33" i="1"/>
  <c r="H33" i="1"/>
  <c r="I33" i="1"/>
  <c r="J33" i="1"/>
  <c r="K33" i="1"/>
  <c r="L33" i="1"/>
  <c r="M33" i="1"/>
  <c r="C34" i="1"/>
  <c r="D34" i="1"/>
  <c r="E34" i="1"/>
  <c r="F34" i="1"/>
  <c r="G34" i="1"/>
  <c r="H34" i="1"/>
  <c r="I34" i="1"/>
  <c r="J34" i="1"/>
  <c r="K34" i="1"/>
  <c r="L34" i="1"/>
  <c r="M34" i="1"/>
  <c r="C36" i="1"/>
  <c r="D36" i="1"/>
  <c r="E36" i="1"/>
  <c r="F36" i="1"/>
  <c r="G36" i="1"/>
  <c r="H36" i="1"/>
  <c r="I36" i="1"/>
  <c r="J36" i="1"/>
  <c r="K36" i="1"/>
  <c r="L36" i="1"/>
  <c r="M36" i="1"/>
  <c r="C37" i="1"/>
  <c r="D37" i="1"/>
  <c r="E37" i="1"/>
  <c r="F37" i="1"/>
  <c r="G37" i="1"/>
  <c r="H37" i="1"/>
  <c r="I37" i="1"/>
  <c r="J37" i="1"/>
  <c r="K37" i="1"/>
  <c r="L37" i="1"/>
  <c r="M37" i="1"/>
  <c r="C38" i="1"/>
  <c r="D38" i="1"/>
  <c r="E38" i="1"/>
  <c r="F38" i="1"/>
  <c r="G38" i="1"/>
  <c r="H38" i="1"/>
  <c r="I38" i="1"/>
  <c r="J38" i="1"/>
  <c r="K38" i="1"/>
  <c r="L38" i="1"/>
  <c r="M38" i="1"/>
  <c r="C39" i="1"/>
  <c r="D39" i="1"/>
  <c r="E39" i="1"/>
  <c r="F39" i="1"/>
  <c r="G39" i="1"/>
  <c r="H39" i="1"/>
  <c r="I39" i="1"/>
  <c r="J39" i="1"/>
  <c r="K39" i="1"/>
  <c r="L39" i="1"/>
  <c r="M39" i="1"/>
  <c r="M42" i="1"/>
  <c r="M43" i="1"/>
  <c r="M44" i="1"/>
  <c r="C45" i="1"/>
  <c r="D45" i="1"/>
  <c r="E45" i="1"/>
  <c r="F45" i="1"/>
  <c r="G45" i="1"/>
  <c r="H45" i="1"/>
  <c r="I45" i="1"/>
  <c r="J45" i="1"/>
  <c r="K45" i="1"/>
  <c r="L45" i="1"/>
  <c r="M45" i="1"/>
  <c r="C46" i="1"/>
  <c r="D46" i="1"/>
  <c r="E46" i="1"/>
  <c r="F46" i="1"/>
  <c r="G46" i="1"/>
  <c r="H46" i="1"/>
  <c r="I46" i="1"/>
  <c r="J46" i="1"/>
  <c r="K46" i="1"/>
  <c r="L46" i="1"/>
  <c r="M46" i="1"/>
  <c r="C47" i="1"/>
  <c r="D47" i="1"/>
  <c r="E47" i="1"/>
  <c r="F47" i="1"/>
  <c r="G47" i="1"/>
  <c r="H47" i="1"/>
  <c r="I47" i="1"/>
  <c r="J47" i="1"/>
  <c r="K47" i="1"/>
  <c r="L47" i="1"/>
  <c r="M47" i="1"/>
  <c r="C48" i="1"/>
  <c r="D48" i="1"/>
  <c r="E48" i="1"/>
  <c r="F48" i="1"/>
  <c r="G48" i="1"/>
  <c r="H48" i="1"/>
  <c r="I48" i="1"/>
  <c r="J48" i="1"/>
  <c r="K48" i="1"/>
  <c r="L48" i="1"/>
  <c r="M48" i="1"/>
  <c r="L52" i="1"/>
  <c r="D42" i="1" l="1"/>
  <c r="D31" i="1"/>
  <c r="G31" i="1" l="1"/>
  <c r="H51" i="1"/>
  <c r="J51" i="1"/>
  <c r="I51" i="1"/>
  <c r="F31" i="1"/>
  <c r="K31" i="1"/>
  <c r="D51" i="1"/>
  <c r="E51" i="1"/>
  <c r="G51" i="1"/>
  <c r="G42" i="1" l="1"/>
  <c r="L31" i="1"/>
  <c r="C51" i="1"/>
  <c r="E31" i="1"/>
  <c r="H31" i="1"/>
  <c r="I31" i="1"/>
  <c r="F42" i="1"/>
  <c r="J31" i="1"/>
  <c r="K51" i="1"/>
  <c r="K42" i="1"/>
  <c r="C31" i="1"/>
  <c r="F51" i="1"/>
  <c r="M51" i="1"/>
  <c r="C19" i="20" s="1"/>
  <c r="J41" i="1" l="1"/>
  <c r="K41" i="1"/>
  <c r="L32" i="1"/>
  <c r="H42" i="1"/>
  <c r="C42" i="1"/>
  <c r="L42" i="1"/>
  <c r="H32" i="1"/>
  <c r="D32" i="1"/>
  <c r="G32" i="1"/>
  <c r="I32" i="1"/>
  <c r="E42" i="1"/>
  <c r="O51" i="1"/>
  <c r="N51" i="1"/>
  <c r="I42" i="1"/>
  <c r="M31" i="1"/>
  <c r="E32" i="1"/>
  <c r="K32" i="1"/>
  <c r="J42" i="1"/>
  <c r="C32" i="1"/>
  <c r="J32" i="1"/>
  <c r="J35" i="1"/>
  <c r="F32" i="1"/>
  <c r="G41" i="1" l="1"/>
  <c r="D41" i="1"/>
  <c r="E41" i="1"/>
  <c r="K52" i="1"/>
  <c r="K40" i="1"/>
  <c r="I52" i="1"/>
  <c r="E35" i="1"/>
  <c r="J40" i="1"/>
  <c r="I41" i="1"/>
  <c r="C41" i="1"/>
  <c r="E52" i="1"/>
  <c r="J52" i="1"/>
  <c r="I54" i="1" l="1"/>
  <c r="I53" i="1"/>
  <c r="E40" i="1"/>
  <c r="G35" i="1"/>
  <c r="K44" i="1"/>
  <c r="K43" i="1"/>
  <c r="H41" i="1"/>
  <c r="K35" i="1"/>
  <c r="I35" i="1"/>
  <c r="G52" i="1"/>
  <c r="J44" i="1"/>
  <c r="J43" i="1"/>
  <c r="G40" i="1"/>
  <c r="J54" i="1"/>
  <c r="J53" i="1"/>
  <c r="E53" i="1"/>
  <c r="E54" i="1"/>
  <c r="D40" i="1"/>
  <c r="D52" i="1"/>
  <c r="H52" i="1"/>
  <c r="M32" i="1"/>
  <c r="C40" i="1"/>
  <c r="D35" i="1"/>
  <c r="M52" i="1"/>
  <c r="D19" i="20" s="1"/>
  <c r="K54" i="1"/>
  <c r="K53" i="1"/>
  <c r="I40" i="1"/>
  <c r="C52" i="1"/>
  <c r="L41" i="1"/>
  <c r="H35" i="1" l="1"/>
  <c r="C35" i="1"/>
  <c r="L35" i="1"/>
  <c r="D43" i="1"/>
  <c r="D44" i="1"/>
  <c r="D54" i="1"/>
  <c r="D53" i="1"/>
  <c r="H54" i="1"/>
  <c r="H53" i="1"/>
  <c r="L40" i="1"/>
  <c r="F41" i="1"/>
  <c r="H40" i="1"/>
  <c r="C53" i="1"/>
  <c r="C54" i="1"/>
  <c r="C43" i="1"/>
  <c r="C44" i="1"/>
  <c r="I44" i="1"/>
  <c r="I43" i="1"/>
  <c r="G54" i="1"/>
  <c r="G53" i="1"/>
  <c r="G44" i="1"/>
  <c r="G43" i="1"/>
  <c r="E43" i="1"/>
  <c r="E44" i="1"/>
  <c r="F52" i="1"/>
  <c r="F35" i="1" l="1"/>
  <c r="L43" i="1"/>
  <c r="L44" i="1"/>
  <c r="F53" i="1"/>
  <c r="F54" i="1"/>
  <c r="H44" i="1"/>
  <c r="H43" i="1"/>
  <c r="M54" i="1"/>
  <c r="M53" i="1"/>
  <c r="E19" i="20" s="1"/>
  <c r="F19" i="20" s="1"/>
  <c r="F40" i="1"/>
  <c r="M35" i="1"/>
  <c r="Z32" i="1" s="1"/>
  <c r="Z33" i="1" s="1"/>
  <c r="F43" i="1" l="1"/>
  <c r="F44" i="1"/>
  <c r="M40" i="1"/>
  <c r="O52" i="1" l="1"/>
  <c r="K19" i="20" s="1"/>
  <c r="N52" i="1"/>
  <c r="G19" i="20" s="1"/>
  <c r="O54" i="1"/>
  <c r="O53" i="1"/>
  <c r="L19" i="20" s="1"/>
  <c r="M19" i="20" s="1"/>
  <c r="N54" i="1"/>
  <c r="N53" i="1"/>
  <c r="I19" i="20" s="1"/>
  <c r="J19" i="20" s="1"/>
  <c r="P22" i="1" l="1"/>
  <c r="O22" i="1"/>
  <c r="N22" i="1"/>
  <c r="N20" i="1"/>
  <c r="O20" i="1"/>
  <c r="N10" i="1"/>
  <c r="O10" i="1"/>
  <c r="C6" i="1"/>
  <c r="D6" i="1"/>
  <c r="E6" i="1"/>
  <c r="F6" i="1"/>
  <c r="G6" i="1"/>
  <c r="H6" i="1"/>
  <c r="I6" i="1"/>
  <c r="J6" i="1"/>
  <c r="K6" i="1"/>
  <c r="L6" i="1"/>
  <c r="M6" i="1"/>
  <c r="C7" i="1"/>
  <c r="D7" i="1"/>
  <c r="E7" i="1"/>
  <c r="F7" i="1"/>
  <c r="G7" i="1"/>
  <c r="H7" i="1"/>
  <c r="I7" i="1"/>
  <c r="J7" i="1"/>
  <c r="K7" i="1"/>
  <c r="L7" i="1"/>
  <c r="M7" i="1"/>
  <c r="C9" i="1"/>
  <c r="C496" i="1" s="1"/>
  <c r="D9" i="1"/>
  <c r="E9" i="1"/>
  <c r="F9" i="1"/>
  <c r="G9" i="1"/>
  <c r="H9" i="1"/>
  <c r="I9" i="1"/>
  <c r="J9" i="1"/>
  <c r="K9" i="1"/>
  <c r="L9" i="1"/>
  <c r="M9" i="1"/>
  <c r="C10" i="1"/>
  <c r="D10" i="1"/>
  <c r="E10" i="1"/>
  <c r="F10" i="1"/>
  <c r="G10" i="1"/>
  <c r="H10" i="1"/>
  <c r="I10" i="1"/>
  <c r="J10" i="1"/>
  <c r="K10" i="1"/>
  <c r="L10" i="1"/>
  <c r="M10" i="1"/>
  <c r="C11" i="1"/>
  <c r="D11" i="1"/>
  <c r="E11" i="1"/>
  <c r="F11" i="1"/>
  <c r="G11" i="1"/>
  <c r="H11" i="1"/>
  <c r="I11" i="1"/>
  <c r="J11" i="1"/>
  <c r="K11" i="1"/>
  <c r="L11" i="1"/>
  <c r="M11" i="1"/>
  <c r="C12" i="1"/>
  <c r="D12" i="1"/>
  <c r="E12" i="1"/>
  <c r="F12" i="1"/>
  <c r="G12" i="1"/>
  <c r="H12" i="1"/>
  <c r="I12" i="1"/>
  <c r="J12" i="1"/>
  <c r="K12" i="1"/>
  <c r="L12" i="1"/>
  <c r="M12" i="1"/>
  <c r="M15" i="1"/>
  <c r="M16" i="1"/>
  <c r="M17" i="1"/>
  <c r="C18" i="1"/>
  <c r="D18" i="1"/>
  <c r="E18" i="1"/>
  <c r="F18" i="1"/>
  <c r="G18" i="1"/>
  <c r="H18" i="1"/>
  <c r="I18" i="1"/>
  <c r="J18" i="1"/>
  <c r="K18" i="1"/>
  <c r="L18" i="1"/>
  <c r="M18" i="1"/>
  <c r="C19" i="1"/>
  <c r="D19" i="1"/>
  <c r="E19" i="1"/>
  <c r="F19" i="1"/>
  <c r="G19" i="1"/>
  <c r="H19" i="1"/>
  <c r="I19" i="1"/>
  <c r="J19" i="1"/>
  <c r="K19" i="1"/>
  <c r="L19" i="1"/>
  <c r="M19" i="1"/>
  <c r="C20" i="1"/>
  <c r="D20" i="1"/>
  <c r="E20" i="1"/>
  <c r="F20" i="1"/>
  <c r="G20" i="1"/>
  <c r="H20" i="1"/>
  <c r="I20" i="1"/>
  <c r="J20" i="1"/>
  <c r="K20" i="1"/>
  <c r="L20" i="1"/>
  <c r="M20" i="1"/>
  <c r="C21" i="1"/>
  <c r="D21" i="1"/>
  <c r="E21" i="1"/>
  <c r="G21" i="1"/>
  <c r="H21" i="1"/>
  <c r="I21" i="1"/>
  <c r="J21" i="1"/>
  <c r="K21" i="1"/>
  <c r="L21" i="1"/>
  <c r="M21" i="1"/>
  <c r="C4" i="1" l="1"/>
  <c r="C491" i="1" s="1"/>
  <c r="G24" i="1"/>
  <c r="H24" i="1" l="1"/>
  <c r="I4" i="1"/>
  <c r="K4" i="1"/>
  <c r="L4" i="1"/>
  <c r="C15" i="1"/>
  <c r="K15" i="1"/>
  <c r="I24" i="1"/>
  <c r="G4" i="1"/>
  <c r="E5" i="1"/>
  <c r="D4" i="1"/>
  <c r="G15" i="1" l="1"/>
  <c r="F24" i="1"/>
  <c r="M24" i="1"/>
  <c r="C18" i="20" s="1"/>
  <c r="C22" i="20" s="1"/>
  <c r="F4" i="1"/>
  <c r="D24" i="1"/>
  <c r="E24" i="1"/>
  <c r="F5" i="1"/>
  <c r="I15" i="1"/>
  <c r="C24" i="1"/>
  <c r="H4" i="1"/>
  <c r="J4" i="1"/>
  <c r="K24" i="1"/>
  <c r="D15" i="1"/>
  <c r="L15" i="1"/>
  <c r="E4" i="1"/>
  <c r="J24" i="1"/>
  <c r="E15" i="1" l="1"/>
  <c r="L5" i="1"/>
  <c r="C5" i="1"/>
  <c r="J5" i="1"/>
  <c r="H5" i="1"/>
  <c r="K5" i="1"/>
  <c r="M4" i="1"/>
  <c r="J15" i="1"/>
  <c r="N24" i="1"/>
  <c r="O24" i="1"/>
  <c r="G14" i="1"/>
  <c r="I5" i="1"/>
  <c r="G5" i="1"/>
  <c r="F15" i="1"/>
  <c r="D5" i="1"/>
  <c r="H15" i="1"/>
  <c r="I14" i="1" l="1"/>
  <c r="K25" i="1"/>
  <c r="K14" i="1"/>
  <c r="G13" i="1"/>
  <c r="G25" i="1"/>
  <c r="H14" i="1"/>
  <c r="C14" i="1"/>
  <c r="H25" i="1"/>
  <c r="H13" i="1" l="1"/>
  <c r="G8" i="1"/>
  <c r="D14" i="1"/>
  <c r="J14" i="1"/>
  <c r="H8" i="1"/>
  <c r="F8" i="1"/>
  <c r="M5" i="1"/>
  <c r="H27" i="1"/>
  <c r="H26" i="1"/>
  <c r="M25" i="1"/>
  <c r="D18" i="20" s="1"/>
  <c r="D22" i="20" s="1"/>
  <c r="K13" i="1"/>
  <c r="K27" i="1"/>
  <c r="K26" i="1"/>
  <c r="C13" i="1"/>
  <c r="E14" i="1"/>
  <c r="F25" i="1"/>
  <c r="K8" i="1"/>
  <c r="I13" i="1"/>
  <c r="G17" i="1"/>
  <c r="G16" i="1"/>
  <c r="C25" i="1"/>
  <c r="C512" i="1" s="1"/>
  <c r="E25" i="1"/>
  <c r="J25" i="1"/>
  <c r="I25" i="1"/>
  <c r="G27" i="1"/>
  <c r="G26" i="1"/>
  <c r="F14" i="1"/>
  <c r="L14" i="1"/>
  <c r="C27" i="1" l="1"/>
  <c r="C26" i="1"/>
  <c r="C16" i="1"/>
  <c r="C17" i="1"/>
  <c r="J8" i="1"/>
  <c r="E8" i="1"/>
  <c r="J13" i="1"/>
  <c r="D13" i="1"/>
  <c r="L13" i="1"/>
  <c r="I17" i="1"/>
  <c r="I16" i="1"/>
  <c r="H16" i="1"/>
  <c r="H17" i="1"/>
  <c r="F13" i="1"/>
  <c r="J27" i="1"/>
  <c r="J26" i="1"/>
  <c r="K16" i="1"/>
  <c r="K17" i="1"/>
  <c r="L8" i="1"/>
  <c r="I8" i="1"/>
  <c r="I26" i="1"/>
  <c r="I27" i="1"/>
  <c r="E13" i="1"/>
  <c r="F26" i="1"/>
  <c r="F27" i="1"/>
  <c r="E27" i="1"/>
  <c r="E26" i="1"/>
  <c r="D25" i="1"/>
  <c r="L16" i="1" l="1"/>
  <c r="L17" i="1"/>
  <c r="M27" i="1"/>
  <c r="M26" i="1"/>
  <c r="E18" i="20" s="1"/>
  <c r="D16" i="1"/>
  <c r="D17" i="1"/>
  <c r="J17" i="1"/>
  <c r="J16" i="1"/>
  <c r="F17" i="1"/>
  <c r="F16" i="1"/>
  <c r="D27" i="1"/>
  <c r="D26" i="1"/>
  <c r="C8" i="1"/>
  <c r="C495" i="1" s="1"/>
  <c r="D8" i="1"/>
  <c r="M8" i="1"/>
  <c r="Z5" i="1" s="1"/>
  <c r="Z6" i="1" s="1"/>
  <c r="M13" i="1"/>
  <c r="E16" i="1"/>
  <c r="E17" i="1"/>
  <c r="F18" i="20" l="1"/>
  <c r="E22" i="20"/>
  <c r="F22" i="20" s="1"/>
  <c r="O25" i="1"/>
  <c r="K18" i="20" s="1"/>
  <c r="K22" i="20" s="1"/>
  <c r="N25" i="1"/>
  <c r="G18" i="20" s="1"/>
  <c r="G22" i="20" s="1"/>
  <c r="O27" i="1"/>
  <c r="O26" i="1"/>
  <c r="L18" i="20" s="1"/>
  <c r="N27" i="1"/>
  <c r="N26" i="1"/>
  <c r="I18" i="20" s="1"/>
  <c r="M18" i="20" l="1"/>
  <c r="L22" i="20"/>
  <c r="M22" i="20" s="1"/>
  <c r="J18" i="20"/>
  <c r="I22" i="20"/>
  <c r="J22" i="20" s="1"/>
  <c r="C492" i="1"/>
  <c r="M492" i="1"/>
  <c r="C499" i="1"/>
  <c r="D492" i="1"/>
  <c r="E492" i="1"/>
  <c r="F492" i="1"/>
  <c r="G492" i="1"/>
  <c r="H492" i="1"/>
  <c r="I492" i="1"/>
  <c r="J492" i="1"/>
  <c r="K492" i="1"/>
  <c r="L492" i="1"/>
  <c r="C493" i="1"/>
  <c r="D493" i="1"/>
  <c r="E493" i="1"/>
  <c r="F493" i="1"/>
  <c r="G493" i="1"/>
  <c r="H493" i="1"/>
  <c r="I493" i="1"/>
  <c r="J493" i="1"/>
  <c r="K493" i="1"/>
  <c r="L493" i="1"/>
  <c r="M493" i="1"/>
  <c r="C494" i="1"/>
  <c r="D494" i="1"/>
  <c r="E494" i="1"/>
  <c r="F494" i="1"/>
  <c r="G494" i="1"/>
  <c r="H494" i="1"/>
  <c r="I494" i="1"/>
  <c r="J494" i="1"/>
  <c r="K494" i="1"/>
  <c r="L494" i="1"/>
  <c r="M494" i="1"/>
  <c r="R493" i="1" l="1"/>
  <c r="Q495" i="1"/>
  <c r="R494" i="1"/>
  <c r="R492" i="1"/>
  <c r="M499" i="1"/>
  <c r="L512" i="1" l="1"/>
  <c r="K512" i="1"/>
  <c r="J512" i="1"/>
  <c r="I512" i="1"/>
  <c r="H512" i="1"/>
  <c r="G512" i="1"/>
  <c r="F512" i="1"/>
  <c r="E512" i="1"/>
  <c r="D512" i="1"/>
  <c r="L507" i="1"/>
  <c r="K507" i="1"/>
  <c r="J507" i="1"/>
  <c r="I507" i="1"/>
  <c r="H507" i="1"/>
  <c r="G507" i="1"/>
  <c r="F507" i="1"/>
  <c r="E507" i="1"/>
  <c r="D507" i="1"/>
  <c r="C507" i="1"/>
  <c r="L506" i="1"/>
  <c r="K506" i="1"/>
  <c r="J506" i="1"/>
  <c r="I506" i="1"/>
  <c r="H506" i="1"/>
  <c r="G506" i="1"/>
  <c r="F506" i="1"/>
  <c r="E506" i="1"/>
  <c r="D506" i="1"/>
  <c r="C506" i="1"/>
  <c r="L505" i="1"/>
  <c r="K505" i="1"/>
  <c r="J505" i="1"/>
  <c r="I505" i="1"/>
  <c r="H505" i="1"/>
  <c r="G505" i="1"/>
  <c r="F505" i="1"/>
  <c r="E505" i="1"/>
  <c r="D505" i="1"/>
  <c r="C505" i="1"/>
  <c r="D495" i="1"/>
  <c r="E495" i="1"/>
  <c r="F495" i="1"/>
  <c r="G495" i="1"/>
  <c r="H495" i="1"/>
  <c r="I495" i="1"/>
  <c r="J495" i="1"/>
  <c r="K495" i="1"/>
  <c r="L495" i="1"/>
  <c r="D496" i="1"/>
  <c r="E496" i="1"/>
  <c r="F496" i="1"/>
  <c r="G496" i="1"/>
  <c r="H496" i="1"/>
  <c r="I496" i="1"/>
  <c r="J496" i="1"/>
  <c r="K496" i="1"/>
  <c r="L496" i="1"/>
  <c r="M496" i="1"/>
  <c r="C497" i="1"/>
  <c r="D497" i="1"/>
  <c r="E497" i="1"/>
  <c r="F497" i="1"/>
  <c r="G497" i="1"/>
  <c r="H497" i="1"/>
  <c r="I497" i="1"/>
  <c r="J497" i="1"/>
  <c r="K497" i="1"/>
  <c r="L497" i="1"/>
  <c r="M497" i="1"/>
  <c r="C498" i="1"/>
  <c r="D498" i="1"/>
  <c r="E498" i="1"/>
  <c r="F498" i="1"/>
  <c r="G498" i="1"/>
  <c r="H498" i="1"/>
  <c r="I498" i="1"/>
  <c r="J498" i="1"/>
  <c r="K498" i="1"/>
  <c r="L498" i="1"/>
  <c r="M498" i="1"/>
  <c r="D499" i="1"/>
  <c r="E499" i="1"/>
  <c r="F499" i="1"/>
  <c r="G499" i="1"/>
  <c r="H499" i="1"/>
  <c r="I499" i="1"/>
  <c r="J499" i="1"/>
  <c r="K499" i="1"/>
  <c r="L499" i="1"/>
  <c r="C500" i="1"/>
  <c r="D500" i="1"/>
  <c r="E500" i="1"/>
  <c r="F500" i="1"/>
  <c r="G500" i="1"/>
  <c r="H500" i="1"/>
  <c r="I500" i="1"/>
  <c r="J500" i="1"/>
  <c r="K500" i="1"/>
  <c r="L500" i="1"/>
  <c r="M500" i="1"/>
  <c r="D491" i="1"/>
  <c r="E491" i="1"/>
  <c r="F491" i="1"/>
  <c r="G491" i="1"/>
  <c r="H491" i="1"/>
  <c r="I491" i="1"/>
  <c r="J491" i="1"/>
  <c r="K491" i="1"/>
  <c r="L491" i="1"/>
  <c r="M491" i="1"/>
  <c r="M495" i="1" l="1"/>
  <c r="Z492" i="1" s="1"/>
  <c r="Z493" i="1" s="1"/>
  <c r="M507" i="1"/>
  <c r="R507" i="1"/>
  <c r="R505" i="1"/>
  <c r="M505" i="1"/>
  <c r="M508" i="1" s="1"/>
  <c r="R496" i="1"/>
  <c r="R506" i="1"/>
  <c r="M506" i="1"/>
  <c r="R495" i="1"/>
  <c r="Q499" i="1"/>
  <c r="H513" i="1"/>
  <c r="H514" i="1" s="1"/>
  <c r="C501" i="1"/>
  <c r="J508" i="1"/>
  <c r="E501" i="1"/>
  <c r="D508" i="1"/>
  <c r="L501" i="1"/>
  <c r="K501" i="1"/>
  <c r="J501" i="1"/>
  <c r="C508" i="1"/>
  <c r="I501" i="1"/>
  <c r="K508" i="1"/>
  <c r="H508" i="1"/>
  <c r="D501" i="1"/>
  <c r="I508" i="1"/>
  <c r="Q500" i="1"/>
  <c r="R500" i="1" s="1"/>
  <c r="M501" i="1"/>
  <c r="H501" i="1"/>
  <c r="E508" i="1"/>
  <c r="G501" i="1"/>
  <c r="F508" i="1"/>
  <c r="F501" i="1"/>
  <c r="S496" i="1"/>
  <c r="G508" i="1"/>
  <c r="O507" i="1"/>
  <c r="N507" i="1"/>
  <c r="O497" i="1"/>
  <c r="N497" i="1"/>
  <c r="I513" i="1"/>
  <c r="I514" i="1" s="1"/>
  <c r="E513" i="1"/>
  <c r="E514" i="1" s="1"/>
  <c r="L513" i="1"/>
  <c r="D513" i="1"/>
  <c r="D514" i="1" s="1"/>
  <c r="M512" i="1"/>
  <c r="K513" i="1"/>
  <c r="K514" i="1" s="1"/>
  <c r="J513" i="1"/>
  <c r="J514" i="1" s="1"/>
  <c r="C513" i="1"/>
  <c r="C514" i="1" s="1"/>
  <c r="F513" i="1"/>
  <c r="F514" i="1" s="1"/>
  <c r="G513" i="1"/>
  <c r="G514" i="1" s="1"/>
  <c r="N509" i="1" l="1"/>
  <c r="O512" i="1" s="1"/>
  <c r="M513" i="1"/>
  <c r="M514" i="1" s="1"/>
  <c r="O509" i="1"/>
  <c r="O511" i="1"/>
  <c r="N511" i="1"/>
  <c r="P509" i="1" l="1"/>
  <c r="N512" i="1" s="1"/>
  <c r="N513" i="1" s="1"/>
  <c r="N514" i="1" s="1"/>
  <c r="O513" i="1"/>
  <c r="O514" i="1" s="1"/>
  <c r="C6" i="21" l="1"/>
  <c r="K6" i="21" l="1"/>
  <c r="D6" i="21"/>
  <c r="G6" i="21"/>
  <c r="L6" i="21"/>
  <c r="I6" i="21"/>
  <c r="C5" i="21"/>
  <c r="C8" i="21"/>
  <c r="I5" i="21" l="1"/>
  <c r="I8" i="21"/>
  <c r="E6" i="21"/>
  <c r="L5" i="21"/>
  <c r="L8" i="21"/>
  <c r="H6" i="21"/>
  <c r="J6" i="21"/>
  <c r="G8" i="21"/>
  <c r="G5" i="21"/>
  <c r="F6" i="21"/>
  <c r="D5" i="21"/>
  <c r="D8" i="21"/>
  <c r="K5" i="21"/>
  <c r="K8" i="21"/>
  <c r="M6" i="21" l="1"/>
  <c r="J8" i="21"/>
  <c r="J5" i="21"/>
  <c r="H8" i="21"/>
  <c r="H5" i="21"/>
  <c r="E8" i="21"/>
  <c r="E5" i="21"/>
  <c r="F8" i="21"/>
  <c r="F5" i="21"/>
  <c r="M5" i="21" l="1"/>
  <c r="M8" i="21"/>
</calcChain>
</file>

<file path=xl/sharedStrings.xml><?xml version="1.0" encoding="utf-8"?>
<sst xmlns="http://schemas.openxmlformats.org/spreadsheetml/2006/main" count="12215" uniqueCount="300">
  <si>
    <t>Lypsykarja</t>
  </si>
  <si>
    <t>Nautakarja</t>
  </si>
  <si>
    <t>Sika</t>
  </si>
  <si>
    <t>Siipikarja</t>
  </si>
  <si>
    <t>Lammas-, vuohi</t>
  </si>
  <si>
    <t>Vilja</t>
  </si>
  <si>
    <t>Muu kasvinv.</t>
  </si>
  <si>
    <t>Muut</t>
  </si>
  <si>
    <t>Ei-aktiiviset</t>
  </si>
  <si>
    <t>Ei tietoa</t>
  </si>
  <si>
    <t>Yhteensä</t>
  </si>
  <si>
    <t>Peltoa rehun- ja ruoantuotannossa 2022, ha</t>
  </si>
  <si>
    <t>Vedenpinta korkealle turvepelloilla, ha</t>
  </si>
  <si>
    <t>Säätösalaojitukseen, ha</t>
  </si>
  <si>
    <t>Pysyvä nurmi, ei rehuksi, turvepelloilla, ha</t>
  </si>
  <si>
    <t>Rehun- ja ruoantuotannosta poistuva pelto, ha</t>
  </si>
  <si>
    <t>Peltoala poistumien jälkeen, ha</t>
  </si>
  <si>
    <t>Käytettävissä olevan peltoalan muutosprosentti</t>
  </si>
  <si>
    <t>Eläinyksiköt /ha 2022</t>
  </si>
  <si>
    <t>EY/ha muutosten jälkeen, ellei tilalle (kivennäismaalajin) peltoa</t>
  </si>
  <si>
    <t>EY/ha, kasvu, ellei tilalle (kivennäismaalajin) peltoa</t>
  </si>
  <si>
    <t>Turvepeltoa yksivuotisilla kasveilla 2022, ha</t>
  </si>
  <si>
    <t>Turvepeltoa yksivuotisilla kasveilla 2050, ha</t>
  </si>
  <si>
    <t>Yksivuotisen alan väheneminen turvepelloilla vuodesta 2022</t>
  </si>
  <si>
    <t>Yksivuotisen alan muutosprosentti turvepelloilla 2020-2050</t>
  </si>
  <si>
    <t>Kasvihuonekaasupäästöt turvepelloilta 2022, kt CO2 ekv.</t>
  </si>
  <si>
    <t>Kasvihuonekaasupäästöt turvepelloilta muutosten jälkeen, kt CO2 ekv.</t>
  </si>
  <si>
    <t>Kasvihuonekaasupäästöjen muutos, kt CO2 ekv.</t>
  </si>
  <si>
    <t>Muutosprosentti turvepeltojen päästöissä</t>
  </si>
  <si>
    <t>Keski-Pohjanmaa</t>
  </si>
  <si>
    <t>Peltoa rehun- ja ruoantuotannosta peltoa 2022, ha</t>
  </si>
  <si>
    <t>Etelä-Karjala</t>
  </si>
  <si>
    <t>Pohjois-Pohjanmaa</t>
  </si>
  <si>
    <t>Kainuu</t>
  </si>
  <si>
    <t>Lappi</t>
  </si>
  <si>
    <t>Kasihuonekaasupäästöjen muutos, kt CO2 ekv.</t>
  </si>
  <si>
    <t>Pysyvä nurmi, turvepelloilla, ha</t>
  </si>
  <si>
    <t>Uusimaa</t>
  </si>
  <si>
    <t>Kanta-Häme</t>
  </si>
  <si>
    <t>Päijät-Häme</t>
  </si>
  <si>
    <t>Pirkanmaa</t>
  </si>
  <si>
    <t>Varsinais-Suomi</t>
  </si>
  <si>
    <t>Satakunta</t>
  </si>
  <si>
    <t>Etelä-Pohjanmaa</t>
  </si>
  <si>
    <t>Keski-Suomi</t>
  </si>
  <si>
    <t>Pohjois-Savo</t>
  </si>
  <si>
    <t>Etelä-Savo</t>
  </si>
  <si>
    <t>Pohjanmaa</t>
  </si>
  <si>
    <t>Kymenlaakso</t>
  </si>
  <si>
    <t>KOKO MAA</t>
  </si>
  <si>
    <t>khk päästöjen muutos</t>
  </si>
  <si>
    <t>Yhteensä, h11</t>
  </si>
  <si>
    <t>hs1</t>
  </si>
  <si>
    <t>hs2</t>
  </si>
  <si>
    <t>Yksivuotisen alan suhteellinen muutos turvepelloilla 2022-2050</t>
  </si>
  <si>
    <t>Tehokkaasta rehun- ja ruoantuotannosta poistuva pelto, ha</t>
  </si>
  <si>
    <t>Tehokkaasti hyödynnettävä peltoala poistumien jälkeen, ha</t>
  </si>
  <si>
    <t>Käytettävissä olevan tehokkaasti hyödynnettävän peltoalan muutosprosentti</t>
  </si>
  <si>
    <t>Pysyvä nurmi, osin rehuksi, turvepelloilla, ha</t>
  </si>
  <si>
    <t>ha</t>
  </si>
  <si>
    <t>Ennallistamiseen sopivien turvepeltotoimien kohteena:</t>
  </si>
  <si>
    <t>Turvepeltoa yli 40 cm, viljelyssä 2050</t>
  </si>
  <si>
    <t>Turvepeltoa yli 60 cm, viljelyssä 2050</t>
  </si>
  <si>
    <t>Turvepeltoa viljelyssä yhteensä 2050</t>
  </si>
  <si>
    <t>Turvepellot, 10-40 cm, viljelyssä 2050</t>
  </si>
  <si>
    <t>Alkutilanne, HEHTAARIA:</t>
  </si>
  <si>
    <t>Kivennäismaita yht.</t>
  </si>
  <si>
    <t>Turvepeltoja yht.</t>
  </si>
  <si>
    <t>Turvepeltoja yksiv. kasveilla</t>
  </si>
  <si>
    <t>Turvepeltoja moniv. kasveilla</t>
  </si>
  <si>
    <t>Kesannot</t>
  </si>
  <si>
    <t>Tulvaherkällä alueella</t>
  </si>
  <si>
    <t>Vesistökuormitusherkällä alueella</t>
  </si>
  <si>
    <t>Lypsykarjatilat</t>
  </si>
  <si>
    <t>Nautakarjatilat</t>
  </si>
  <si>
    <t>Skatilat</t>
  </si>
  <si>
    <t>Siipikarjatilat</t>
  </si>
  <si>
    <t>Lammas-, vuohitilat</t>
  </si>
  <si>
    <t>Viljatilat</t>
  </si>
  <si>
    <t>Muut kasvinvijelytilat</t>
  </si>
  <si>
    <t>Muut tilat</t>
  </si>
  <si>
    <t>Sikatilat</t>
  </si>
  <si>
    <t>Ei-aktiiviset tilat</t>
  </si>
  <si>
    <t>ey</t>
  </si>
  <si>
    <t>Soistumia, turvekerros 10-40 cm</t>
  </si>
  <si>
    <t>Turvepeltoja 40-60 cm</t>
  </si>
  <si>
    <t>Turvepeltoja yli 60 cm paksuisia</t>
  </si>
  <si>
    <t>Kesannot (Extensive-kasvit)</t>
  </si>
  <si>
    <t>Vettämiskelpoisten prosentti %</t>
  </si>
  <si>
    <t>Vettämisen kokonaispotentiaali (PT-ala, jossa DTW&lt;100)</t>
  </si>
  <si>
    <t>Vettämiskelpoisia (vedenpinnan nosto mahdollista) paksuturpeisia turvepeltoja</t>
  </si>
  <si>
    <t>Ei-vettämiskelpoisia paksuturpeisia turvepeltoja</t>
  </si>
  <si>
    <t>Tulvaherkällä alueella, turvepellot &gt;40cm, ha</t>
  </si>
  <si>
    <t>Vesistökuormitusherkällä alueella, turvepellot &gt;40cm, ha</t>
  </si>
  <si>
    <t>MAAKUNTA: Keski-Pohjanmaa</t>
  </si>
  <si>
    <t>HA</t>
  </si>
  <si>
    <t>EY yhteensä</t>
  </si>
  <si>
    <t>Eläinyksiköt, lkm</t>
  </si>
  <si>
    <t>Eläinyksiköitä</t>
  </si>
  <si>
    <t>EY/ha</t>
  </si>
  <si>
    <t>Eläinyksiköitä/ha</t>
  </si>
  <si>
    <t>Peltoala yhteensä</t>
  </si>
  <si>
    <t>Kivennäismaiden osuus, %</t>
  </si>
  <si>
    <t>"Soistumia", turvekerros 10-40 cm</t>
  </si>
  <si>
    <t>"Soistumia", turvekerros 0-40 cm</t>
  </si>
  <si>
    <t>yksivuotisten kasvien osuus turvepelloilla</t>
  </si>
  <si>
    <t>Paksuturpeisia turvepeltoja moniv. kasveilla</t>
  </si>
  <si>
    <t>Vettämiskelpoisten prosentti % yli 60 cm paksuisista</t>
  </si>
  <si>
    <t xml:space="preserve">Kasvihuonekaasupäästöt turvepelloista, kt CO2 ekv. (yksiv. Kasvit 35 tCO2 ekv./ha, monivuotiset 25 t CO2 ekv/ha) </t>
  </si>
  <si>
    <t xml:space="preserve">KHK-päästöt turvepelloista, kt CO2 ekv. (yksiv. Kasvit 35, moniv.25 t CO2 ekv/ha) </t>
  </si>
  <si>
    <t>Tarkistettu päästölaskelma</t>
  </si>
  <si>
    <t>Rakennekehitys 2022-2050: Maatilojen lukumäärä yhteensä puolittuu, jos vähenee 2,5%/v.</t>
  </si>
  <si>
    <t>Rakennekehityksen myötä poistuu paksuturpeista peltoa viljelystä - ARVAUS 0,2 %</t>
  </si>
  <si>
    <t xml:space="preserve"> '-näistä vettämiskelpoisia, tuotantosuunnan vettämis%</t>
  </si>
  <si>
    <t>- näistä ei-vettämiskelpoisia</t>
  </si>
  <si>
    <t>Jäljelle jää paksuturpeisia peltoja, jotka säilyvät viljelyssä</t>
  </si>
  <si>
    <t xml:space="preserve"> '-näistä vettämiskelpoisia, , tuotantosuunnan vettämis%</t>
  </si>
  <si>
    <t>Rakennekehityksen myötä poistuu peltoa viljelystä, turpeen paksuus 40-60 cm - ARVAUS 0,2 %</t>
  </si>
  <si>
    <t>Rakennekehityksen myötä poistuu peltoa viljelystä, turpeen paksuus 10-40 cm - ARVAUS 0,2 %</t>
  </si>
  <si>
    <t>Turvepeltoa poistuu rakennekehityksen vuoksi yhteensä</t>
  </si>
  <si>
    <t>Prosenttimuutos turvepeltojen kokonaisalassa</t>
  </si>
  <si>
    <t>Turvepeltoa raivataan lisää 2020-2050? Vain pysyvä nurmi mahdollinen</t>
  </si>
  <si>
    <t>Huom! Metsäkatoasetus ei salli 2021 ja sen jälkeen raivatun pellon käyttöä naudanlihantuotannossa</t>
  </si>
  <si>
    <t>MUUTOSSKENAARIO: Ympäristövaikutukset ensisijaisia</t>
  </si>
  <si>
    <t>Tavoiteosuudet</t>
  </si>
  <si>
    <t>Tilanne 2050, ha, per tuotantosuunta</t>
  </si>
  <si>
    <t>Yhteensä, ha</t>
  </si>
  <si>
    <t>VETTÄMISKELPOISET paksuturpeiset pellot</t>
  </si>
  <si>
    <t>Tuotannosta rakennekehityksen myötä poistuvat paksuturpeiset pellot</t>
  </si>
  <si>
    <t>t CO2 ekv./ha</t>
  </si>
  <si>
    <t>0suus, %</t>
  </si>
  <si>
    <t>Vetetään pysyvästi, korkea vedenpinta, ei viljelyssä</t>
  </si>
  <si>
    <t>Säätöpadotukseen, nurmi, ei viljelyssä: tuotannosta poistuvat vettämiskelpoiset, osuus</t>
  </si>
  <si>
    <t>Hylätty pelto, vettäminen ei  käytännössä onnistu eri syistä</t>
  </si>
  <si>
    <t>Tulvasuojelun puskuriksi, aina kasvipeitteinen</t>
  </si>
  <si>
    <t>Yhteensä, osuus</t>
  </si>
  <si>
    <t>Viljelyyn jäävät vettämiskelpoiset paksuturpeiset pellot</t>
  </si>
  <si>
    <t>Viljelyyn jäävät vettämiskelpoiset paksuturpeiset pellot, ha</t>
  </si>
  <si>
    <t>Tuotantoon jäävät vettämiskelpoiset paksuturpeiset pellot</t>
  </si>
  <si>
    <t>Säätöpadotukseen, korkea vedenpinta, viljelyssä: kosteikkokasvit esim. ruokohelpi</t>
  </si>
  <si>
    <t>ei rehua/ruokaa</t>
  </si>
  <si>
    <t>Säätöpadotukseen, korkea vedenpinta, viljelyssä: Ruokohelpi, muut kosteikkokasvit</t>
  </si>
  <si>
    <t>Säätösalaojitukseen, viljelyssä nurmikasvit</t>
  </si>
  <si>
    <t>rehua</t>
  </si>
  <si>
    <t>Säätösalaojitukseen, viljelyssä rehu- ja ruokakasvit</t>
  </si>
  <si>
    <t>Säätösalaojitukseen + altakasteluun, viljelyssä rehu- ja ruokakasvit</t>
  </si>
  <si>
    <t>rehua/ruokaa</t>
  </si>
  <si>
    <t>Tulvasuojelun puskuriksi, aina monivuotisella kasvilla, osin viljelyssä</t>
  </si>
  <si>
    <t>Viljely jatkuu entisellään ojitettuna peltona, yksivuotiset kasvit</t>
  </si>
  <si>
    <t>Viljely jatkuu entisellään ojitettuna peltona, monivuotiset kasvit</t>
  </si>
  <si>
    <t>Yhteensä, osuus / yhteensä, vastaavuus riville 44</t>
  </si>
  <si>
    <t>EI- VETTÄMISKELPOISET paksuturpeiset pellot</t>
  </si>
  <si>
    <t>Hylätty pelto</t>
  </si>
  <si>
    <t>Metsitys - tuottaa merkittäviä päästövähennyksiä vasta 20 vuotta metsityksestä</t>
  </si>
  <si>
    <t>Viljelyyn jäävät ei-vettämiskelpoiset paksuturpeiset pellot</t>
  </si>
  <si>
    <t>Pysyväksi nurmeksi, rehuksi nautakarjalle</t>
  </si>
  <si>
    <t>Pysyväksi nurmeksi, ruokohelpi (kuivike) tai muu nurmi</t>
  </si>
  <si>
    <t>Viljalta nurmelle</t>
  </si>
  <si>
    <t>Muilta yksivuotisilta kasveilta nurmelle</t>
  </si>
  <si>
    <t>TURVEPELLOT, TURPEEN PAKSUUS 40-60 cm</t>
  </si>
  <si>
    <t>Rakennekehityksen vuoksi pois jäävät pellot (-10 %), turpeen paksuus 40-60 cm</t>
  </si>
  <si>
    <t>Viljelyyn jäävät turvepellot, turpeen paksuus 40-60 cm</t>
  </si>
  <si>
    <t>Viljelyyn jäävät turvepellot, turpeen paksuus 40-60 cm, %</t>
  </si>
  <si>
    <t>Viljelyyn jäävät turvepellot, turpeen paksuus 40-60 cm, ha</t>
  </si>
  <si>
    <t>Säätösalaojitukseen, nurmi</t>
  </si>
  <si>
    <t>nurmi</t>
  </si>
  <si>
    <t>Säätösalaojitukseen, yksivuotiset kasvit</t>
  </si>
  <si>
    <t>yksivuotiset kasvit</t>
  </si>
  <si>
    <t>Pysyväksi nurmeksi, ruokohelpi (kuivike)</t>
  </si>
  <si>
    <t>Viljelyyn jäävät soistumat, turpeen paksuus 10-40 cm</t>
  </si>
  <si>
    <t>Viljelyyn jäävät turvepellot, turpeen paksuus 10-40 cm</t>
  </si>
  <si>
    <t>MUUTOKSET YHTEENSÄ</t>
  </si>
  <si>
    <t>Rehun- ja ruoantuotannosta poistuva pelto yhteensä, ha</t>
  </si>
  <si>
    <t>EY/ha, kasvu muutoksista aiheutuen, ellei tilalle (kivennäismaalajin) peltoa</t>
  </si>
  <si>
    <t>Yksivuotisen alan muutosprosentti</t>
  </si>
  <si>
    <t>MAAKUNTA: Varsinais-Suomi</t>
  </si>
  <si>
    <t>Rakennekehityksen vuoksi pois jäävät pellot (-5 %), turpeen paksuus alle 40 cm</t>
  </si>
  <si>
    <t>Viljelyyn jäävät turvepellot, turpeen paksuus alle 40 cm</t>
  </si>
  <si>
    <t>Turvepelloksi luokittuvan pellon oletettu osuus soistumien 10-40 cm alasta</t>
  </si>
  <si>
    <t>MAAKUNTA: Kainuu</t>
  </si>
  <si>
    <t>Rakennekehityksen myötä poistuu paksuturpeista peltoa viljelystä - ARVAUS 6,5 %</t>
  </si>
  <si>
    <t>Rakennekehityksen myötä poistuu peltoa viljelystä, turpeen paksuus 40-60 cm - ARVAUS 6,5 %</t>
  </si>
  <si>
    <t>Rakennekehityksen myötä poistuu peltoa viljelystä, turpeen paksuus 10-40 cm - ARVAUS 6,5 %</t>
  </si>
  <si>
    <t>Soistumat, turpeen paksuus 10-40 cm</t>
  </si>
  <si>
    <t>MAAKUNTA: Lappi</t>
  </si>
  <si>
    <t>Muu kasvinvijely</t>
  </si>
  <si>
    <t>Rakennekehityksen myötä poistuu paksuturpeista peltoa viljelystä - ARVAUS 5,6 %</t>
  </si>
  <si>
    <t>Rakennekehityksen myötä poistuu peltoa viljelystä, turpeen paksuus 40-60 cm - ARVAUS 5,6 %</t>
  </si>
  <si>
    <t>Rakennekehityksen myötä poistuu peltoa viljelystä, turpeen paksuus 10-40 cm - ARVAUS 5,6 %</t>
  </si>
  <si>
    <t>VETTÄMISKELPOISET</t>
  </si>
  <si>
    <t>EI- VETTÄMISKELPOISET</t>
  </si>
  <si>
    <t>Muu kasvinv,</t>
  </si>
  <si>
    <t>TURVEPELLOT, TURPEEN PAKSUUS 40-60 cm - EI VETETÄ/NOSTETA VEDENPINTAA</t>
  </si>
  <si>
    <t>Rakennekehityksen vuoksi pois jäävät pellot (-15 %), turpeen paksuus alle 40 cm</t>
  </si>
  <si>
    <t>MAAKUNTA: Pohjois-Karjala</t>
  </si>
  <si>
    <t>Rakennekehityksen myötä poistuu paksuturpeista peltoa viljelystä - ARVAUS 0,55 %</t>
  </si>
  <si>
    <t>Rakennekehityksen myötä poistuu peltoa viljelystä, turpeen paksuus 40-60 cm - ARVAUS 0,55 %</t>
  </si>
  <si>
    <t>Rakennekehityksen myötä poistuu peltoa viljelystä, turpeen paksuus 10-40 cm - ARVAUS 0,55 %</t>
  </si>
  <si>
    <t>Soistumia, turvekerros 0-40 cm</t>
  </si>
  <si>
    <t>MAAKUNTA: Etelä-Karjala</t>
  </si>
  <si>
    <t>Rakennekehityksen myötä poistuu paksuturpeista peltoa viljelystä - ARVAUS 0,3 %</t>
  </si>
  <si>
    <t>Rakennekehityksen myötä poistuu peltoa viljelystä, turpeen paksuus 40-60 cm - ARVAUS 0,3 %</t>
  </si>
  <si>
    <t>Rakennekehityksen myötä poistuu peltoa viljelystä, turpeen paksuus 10-40 cm - ARVAUS 0,3 %</t>
  </si>
  <si>
    <t>MAAKUNTA: Kymenlaakso</t>
  </si>
  <si>
    <t>Rakennekehityksen myötä poistuu paksuturpeista peltoa viljelystä - ARVAUS 0,1 %</t>
  </si>
  <si>
    <t>Rakennekehityksen myötä poistuu peltoa viljelystä, turpeen paksuus 40-60 cm - ARVAUS 0,1 %</t>
  </si>
  <si>
    <t>Rakennekehityksen myötä poistuu peltoa viljelystä, turpeen paksuus 10-40 cm - ARVAUS 0,1 %</t>
  </si>
  <si>
    <t>MAAKUNTA: Pirkanmaa</t>
  </si>
  <si>
    <t>Rakennekehityksen myötä poistuu paksuturpeista peltoa viljelystä - ARVAUS 0,06 %</t>
  </si>
  <si>
    <t>Rakennekehityksen myötä poistuu peltoa viljelystä, turpeen paksuus 40-60 cm - ARVAUS 0,06 %</t>
  </si>
  <si>
    <t>Rakennekehityksen myötä poistuu peltoa viljelystä, turpeen paksuus 10-40 cm - ARVAUS 0,06 %</t>
  </si>
  <si>
    <t>Rakennekehityksen myötä poistuu paksuturpeista peltoa viljelystä - ARVAUS 0,12 %</t>
  </si>
  <si>
    <t>Rakennekehityksen myötä poistuu peltoa viljelystä, turpeen paksuus 40-60 cm - ARVAUS 0,12 %</t>
  </si>
  <si>
    <t>Rakennekehityksen myötä poistuu peltoa viljelystä, turpeen paksuus 10-40 cm - ARVAUS 0,12 %</t>
  </si>
  <si>
    <t>Rakennekehityksen myötä poistuu paksuturpeista peltoa viljelystä - ARVAUS 0,093 %</t>
  </si>
  <si>
    <t>Rakennekehityksen myötä poistuu peltoa viljelystä, turpeen paksuus 40-60 cm - ARVAUS 0,093 %</t>
  </si>
  <si>
    <t>Rakennekehityksen myötä poistuu peltoa viljelystä, turpeen paksuus 10-40 cm - ARVAUS 0,093 %</t>
  </si>
  <si>
    <t>MAAKUNTA: Etelä-Pohjanmaa</t>
  </si>
  <si>
    <t>Rakennekehityksen myötä poistuu paksuturpeista peltoa viljelystä - ARVAUS 0,28 %</t>
  </si>
  <si>
    <t xml:space="preserve">Rakennekehityksen myötä poistuu peltoa viljelystä, turpeen paksuus 40-60 cm - ARVAUS 0,28% </t>
  </si>
  <si>
    <t>Rakennekehityksen myötä poistuu peltoa viljelystä, turpeen paksuus 10-40 cm - ARVAUS 0,28 %</t>
  </si>
  <si>
    <t>MAAKUNTA: Keski-Suomi</t>
  </si>
  <si>
    <t>Rakennekehityksen myötä poistuu paksuturpeista peltoa viljelystä - ARVAUS 0,13 %</t>
  </si>
  <si>
    <t>Rakennekehityksen myötä poistuu peltoa viljelystä, turpeen paksuus 40-60 cm - ARVAUS 0,13 %</t>
  </si>
  <si>
    <t>Rakennekehityksen myötä poistuu peltoa viljelystä, turpeen paksuus 10-40 cm - ARVAUS 0,13 %</t>
  </si>
  <si>
    <t>Rakennekehityksen myötä poistuu paksuturpeista peltoa viljelystä - ARVAUS 0,17 %</t>
  </si>
  <si>
    <t>Rakennekehityksen myötä poistuu peltoa viljelystä, turpeen paksuus 40-60 cm - ARVAUS 0,17 %</t>
  </si>
  <si>
    <t>Rakennekehityksen myötä poistuu peltoa viljelystä, turpeen paksuus 10-40 cm - ARVAUS 0,17 %</t>
  </si>
  <si>
    <t>MAAKUNTA: Pohjois-Savo</t>
  </si>
  <si>
    <t>Rakennekehityksen myötä poistuu paksuturpeista peltoa viljelystä - ARVAUS 0,25 %</t>
  </si>
  <si>
    <t>Rakennekehityksen myötä poistuu peltoa viljelystä, turpeen paksuus 40-60 cm - ARVAUS 0,25 %</t>
  </si>
  <si>
    <t>Rakennekehityksen myötä poistuu peltoa viljelystä, turpeen paksuus 10-40 cm - ARVAUS 0,25 %</t>
  </si>
  <si>
    <t>MAAKUNTA: Pohjanmaa</t>
  </si>
  <si>
    <t>MAAKUNTA: Uusimaa</t>
  </si>
  <si>
    <t>Rakennekehityksen myötä poistuu paksuturpeista peltoa viljelystä - ARVAUS 0 %</t>
  </si>
  <si>
    <t>Rakennekehityksen myötä poistuu peltoa viljelystä, turpeen paksuus 40-60 cm - ARVAUS 0 %</t>
  </si>
  <si>
    <t>Rakennekehityksen myötä poistuu peltoa viljelystä, turpeen paksuus 10-40 cm - ARVAUS 0 %</t>
  </si>
  <si>
    <t>Versio12.10. 2024</t>
  </si>
  <si>
    <t>Viljelyyn jäävät vettämiskelpoiset paksuturpeiset pellot yht., ha</t>
  </si>
  <si>
    <t>Versio 12.10. 2024</t>
  </si>
  <si>
    <t>MAAKUNTA: Pohjois-Pohjanmaa</t>
  </si>
  <si>
    <t>Rakennekehityksen myötä poistuu paksuturpeista peltoa viljelystä - ARVAUS 1 %</t>
  </si>
  <si>
    <t>Rakennekehityksen myötä poistuu peltoa viljelystä, turpeen paksuus 40-60 cm - ARVAUS 1 %</t>
  </si>
  <si>
    <t>Rakennekehityksen myötä poistuu peltoa viljelystä, turpeen paksuus 0-40 cm - ARVAUS 1 %</t>
  </si>
  <si>
    <t>Viljelyyn jäävät soistumat, turpeen paksuus alle 10-40 cm</t>
  </si>
  <si>
    <t>Viljelyyn jäävät ohutturpeiset pellot, turpeen paksuus 0-40 cm</t>
  </si>
  <si>
    <t>Versio 5.6. 2024</t>
  </si>
  <si>
    <t>MUUTOSSKENAARIO: Tuotantomahdollisuudet ensisijaisia</t>
  </si>
  <si>
    <t>MUUTOSSKENAARIO: Tuotantovaikutukset ensisijaisia</t>
  </si>
  <si>
    <t>muutos 2022-2050</t>
  </si>
  <si>
    <t>khk muutos % 2022-2050</t>
  </si>
  <si>
    <t>hs1, 2050</t>
  </si>
  <si>
    <t>hs1, muutos 2022-2050</t>
  </si>
  <si>
    <t>hs1, muutos %</t>
  </si>
  <si>
    <t>hs2, 2050</t>
  </si>
  <si>
    <t>hs2, muutos 2022-2050</t>
  </si>
  <si>
    <t>hs2, muutos %</t>
  </si>
  <si>
    <t>Pohjois-Karjala</t>
  </si>
  <si>
    <t>Koko maa</t>
  </si>
  <si>
    <t>Pohjavedenpinta korkealle turvepelloilla, ha</t>
  </si>
  <si>
    <t>Pysyvä nurmi, osin rehuksi, turvepelloilla</t>
  </si>
  <si>
    <t>Rehun- ja ruoantuotannosta poistuva pelto</t>
  </si>
  <si>
    <t>Peltoala poistumien jälkeen</t>
  </si>
  <si>
    <t>Turvepeltoa yksivuotisilla kasveilla 2022</t>
  </si>
  <si>
    <t>Turvepeltoa yksivuotisilla kasveilla 2050</t>
  </si>
  <si>
    <t>Yksivuotisen alan muutosprosentti turvepelloilla 2022-2050</t>
  </si>
  <si>
    <t>Tuotantotavoiteskenaario</t>
  </si>
  <si>
    <t>Lähtötilanne: rehun- ja ruoantuotannossa käytettävä pelto 2022, ha</t>
  </si>
  <si>
    <t>Muutosprosentti turvepeltojen khk-päästöissä</t>
  </si>
  <si>
    <t>Turvepellon (turvekerros yli 40 cm) osuus peltoalasta, %</t>
  </si>
  <si>
    <t>Turvepeltoa 40-60 cm, viljelyssä 2050</t>
  </si>
  <si>
    <t>Soistumat, 10-40 cm, viljelyssä 2050</t>
  </si>
  <si>
    <t>khk-päästöjen muutos 2022-2050</t>
  </si>
  <si>
    <t>khk-päästöjen muutos, hs1</t>
  </si>
  <si>
    <t>khk-päästöjen muutos, hs2</t>
  </si>
  <si>
    <t>khk-päästövähennyksen arvo</t>
  </si>
  <si>
    <t>khk-päästövähennyksen arvo, hs1</t>
  </si>
  <si>
    <t>khk-päästövähennyksen arvo, hs2</t>
  </si>
  <si>
    <t>Hinta €50/tCO2 ekv.</t>
  </si>
  <si>
    <t>Hinta €30/tCO2 ekv.</t>
  </si>
  <si>
    <t>Hinta €20/tCO2 ekv.</t>
  </si>
  <si>
    <t>SELOSTUS</t>
  </si>
  <si>
    <t>Maakuntakohtaiset taulut, alk. "Keski-Pohjanmaa" ovat maakuntakohtaisia muutospolkulaskelmia, joissa ensin on 2022 alkutilanne on riveillä 14-29</t>
  </si>
  <si>
    <t>Sen jälkeen alkavat muutospolkulaskelmat eri paksuisille turvepelloille.</t>
  </si>
  <si>
    <t>Niiden yhteenlaskettu muutosturvepeltojen käytössä ja eläintiheyksissä on riveillä 128-146</t>
  </si>
  <si>
    <t>Kasvihuonekaasulaskelma on riveillä 148-152</t>
  </si>
  <si>
    <t>Laskelmia voi muokata muuttamalla pellonkäytön tavoiteosuuksia riviltä 73 alkaen, huolehtien siitä, että kunkin eri paksuisen turvepeltokokonaisuuden pellonkäyttö summautuu sataan.</t>
  </si>
  <si>
    <t>Tämä on tehtävä käsin kaikkien tuotantosuuntien sarakkeissa.</t>
  </si>
  <si>
    <t xml:space="preserve">Tavoiteosuuksien muokkauksessa voi huomioida esim. alueen viljelijöiden suunnitelmia, kuiviketarpeen näkymiä, vesiensuojelun ja valuma-aluesuunnittelun näkökulmia </t>
  </si>
  <si>
    <t>Rakennekehityksen kautta viljelyksestä poistuvan pellon alaa voi muuttaa riveillä 56 ja 65.</t>
  </si>
  <si>
    <t>Muilta osin laskelma toimii automaattisesti laskien yhteenvedon maakunnittain riveillä 128-146 ja kasvihuonekaasupäästöt riveillä 148-152.</t>
  </si>
  <si>
    <t>4 ensimmäistä taulua, "Koko maa", "khk vähennyksen arvo", "khk", "Alkutilanne_koko maa" sisältävät koottuja tuloksia ja lähtötietoja</t>
  </si>
  <si>
    <t>Taulussa "Koko maa" on solussa N1 mahdollisuus muttaa sitä 10-40 cm paksujen turvepeltojen osuutta, mikä luokittuu turvemaaksi (toistaiseksi nolla), joka otetaan huomioon kaikissa maakunnallisissa muutostauluissa.</t>
  </si>
  <si>
    <t>MAAKUNTA: Päijät-Häme</t>
  </si>
  <si>
    <t>MAAKUNTA: Kanta-Häme</t>
  </si>
  <si>
    <t>MAAKUNTA: Satakunta</t>
  </si>
  <si>
    <t>MAAKUNTA: Etelä-Savo</t>
  </si>
  <si>
    <t>Muyta tätä taulun "Koko maa" solussa N1, älä tästä!</t>
  </si>
  <si>
    <t>Muuta tätä taulun "Koko maa" solussa N1, mieluummin kuin maakunnallisissa muutostauluissa. Jos muutat arvoa maakunnallisissa muutostauluissa, muutos on tehtävä joka maakunnalle erikseen, eikä taulun "Koko maa" solussa N1 asetettu osuus enää päde kaikille maakunnille. Toistaiseksi ko. arvo on nolla, eli turvekerrokseltaan 10-40 cm paksuja turvepeltoja ei lueta turvemaiksi</t>
  </si>
  <si>
    <t>Tämä on tehtävä käsin kaikkien tuotantosuuntien sarakkeissa aina sarakkeeseen X asti. Sen jälkeiset sarakkeet palvelevat lähinnä taulukoiden tekoa erilaisiin raportteihin ja esityksiin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</si>
</sst>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
    <numFmt numFmtId="166" formatCode="0.000"/>
    <numFmt numFmtId="167" formatCode="_-* #,##0_-;\-* #,##0_-;_-* &quot;-&quot;??_-;_-@_-"/>
  </numFmts>
  <fonts count="12" x14ac:knownFonts="1">
    <font>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sz val="10"/>
      <name val="Arial"/>
      <family val="2"/>
    </font>
    <font>
      <sz val="11"/>
      <name val="Calibri"/>
      <family val="2"/>
    </font>
    <font>
      <b/>
      <sz val="18"/>
      <color theme="1"/>
      <name val="Calibri"/>
      <family val="2"/>
      <scheme val="minor"/>
    </font>
    <font>
      <sz val="18"/>
      <color theme="1"/>
      <name val="Calibri"/>
      <family val="2"/>
      <scheme val="minor"/>
    </font>
    <font>
      <sz val="10"/>
      <color theme="1"/>
      <name val="Segoe UI"/>
      <family val="2"/>
    </font>
    <font>
      <sz val="11"/>
      <color rgb="FF000000"/>
      <name val="Calibri"/>
      <family val="2"/>
    </font>
    <font>
      <b/>
      <sz val="11"/>
      <color rgb="FF000000"/>
      <name val="Calibri"/>
      <family val="2"/>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s>
  <borders count="1">
    <border>
      <left/>
      <right/>
      <top/>
      <bottom/>
      <diagonal/>
    </border>
  </borders>
  <cellStyleXfs count="3">
    <xf numFmtId="0" fontId="0" fillId="0" borderId="0"/>
    <xf numFmtId="0" fontId="4" fillId="0" borderId="0" applyNumberFormat="0" applyFill="0" applyBorder="0" applyAlignment="0" applyProtection="0"/>
    <xf numFmtId="43" fontId="11" fillId="0" borderId="0" applyFont="0" applyFill="0" applyBorder="0" applyAlignment="0" applyProtection="0"/>
  </cellStyleXfs>
  <cellXfs count="50">
    <xf numFmtId="0" fontId="0" fillId="0" borderId="0" xfId="0"/>
    <xf numFmtId="2" fontId="0" fillId="0" borderId="0" xfId="0" applyNumberFormat="1"/>
    <xf numFmtId="164" fontId="0" fillId="0" borderId="0" xfId="0" applyNumberFormat="1"/>
    <xf numFmtId="1" fontId="0" fillId="0" borderId="0" xfId="0" applyNumberFormat="1"/>
    <xf numFmtId="0" fontId="1" fillId="0" borderId="0" xfId="0" applyFont="1"/>
    <xf numFmtId="0" fontId="2" fillId="0" borderId="0" xfId="0" applyFont="1"/>
    <xf numFmtId="164" fontId="2" fillId="0" borderId="0" xfId="0" applyNumberFormat="1" applyFont="1"/>
    <xf numFmtId="165" fontId="0" fillId="0" borderId="0" xfId="0" applyNumberFormat="1"/>
    <xf numFmtId="0" fontId="3" fillId="0" borderId="0" xfId="0" applyFont="1"/>
    <xf numFmtId="0" fontId="4" fillId="0" borderId="0" xfId="0" applyFont="1"/>
    <xf numFmtId="1" fontId="4" fillId="0" borderId="0" xfId="0" applyNumberFormat="1" applyFont="1"/>
    <xf numFmtId="1" fontId="1" fillId="0" borderId="0" xfId="0" applyNumberFormat="1" applyFont="1"/>
    <xf numFmtId="1" fontId="2" fillId="0" borderId="0" xfId="0" applyNumberFormat="1" applyFont="1"/>
    <xf numFmtId="0" fontId="6" fillId="0" borderId="0" xfId="0" applyFont="1"/>
    <xf numFmtId="2" fontId="1" fillId="0" borderId="0" xfId="0" applyNumberFormat="1" applyFont="1"/>
    <xf numFmtId="9" fontId="0" fillId="0" borderId="0" xfId="0" applyNumberFormat="1"/>
    <xf numFmtId="9" fontId="3" fillId="0" borderId="0" xfId="0" applyNumberFormat="1" applyFont="1"/>
    <xf numFmtId="0" fontId="2" fillId="2" borderId="0" xfId="0" applyFont="1" applyFill="1"/>
    <xf numFmtId="1" fontId="3" fillId="0" borderId="0" xfId="0" applyNumberFormat="1" applyFont="1"/>
    <xf numFmtId="0" fontId="7" fillId="0" borderId="0" xfId="0" applyFont="1"/>
    <xf numFmtId="166" fontId="0" fillId="0" borderId="0" xfId="0" applyNumberFormat="1"/>
    <xf numFmtId="0" fontId="1" fillId="2" borderId="0" xfId="0" applyFont="1" applyFill="1"/>
    <xf numFmtId="166" fontId="0" fillId="2" borderId="0" xfId="0" applyNumberFormat="1" applyFill="1"/>
    <xf numFmtId="0" fontId="0" fillId="2" borderId="0" xfId="0" applyFill="1"/>
    <xf numFmtId="9" fontId="0" fillId="2" borderId="0" xfId="0" applyNumberFormat="1" applyFill="1"/>
    <xf numFmtId="1" fontId="0" fillId="2" borderId="0" xfId="0" applyNumberFormat="1" applyFill="1"/>
    <xf numFmtId="164" fontId="0" fillId="2" borderId="0" xfId="0" applyNumberFormat="1" applyFill="1"/>
    <xf numFmtId="1" fontId="0" fillId="3" borderId="0" xfId="0" applyNumberFormat="1" applyFill="1"/>
    <xf numFmtId="0" fontId="1" fillId="0" borderId="0" xfId="0" quotePrefix="1" applyFont="1"/>
    <xf numFmtId="1" fontId="0" fillId="4" borderId="0" xfId="0" applyNumberFormat="1" applyFill="1"/>
    <xf numFmtId="0" fontId="3" fillId="2" borderId="0" xfId="0" applyFont="1" applyFill="1"/>
    <xf numFmtId="9" fontId="0" fillId="4" borderId="0" xfId="0" applyNumberFormat="1" applyFill="1"/>
    <xf numFmtId="9" fontId="2" fillId="0" borderId="0" xfId="0" applyNumberFormat="1" applyFont="1"/>
    <xf numFmtId="2" fontId="2" fillId="0" borderId="0" xfId="0" applyNumberFormat="1" applyFont="1"/>
    <xf numFmtId="10" fontId="0" fillId="0" borderId="0" xfId="0" applyNumberFormat="1"/>
    <xf numFmtId="165" fontId="2" fillId="0" borderId="0" xfId="0" applyNumberFormat="1" applyFont="1"/>
    <xf numFmtId="0" fontId="8" fillId="0" borderId="0" xfId="0" applyFont="1" applyAlignment="1">
      <alignment vertical="center" wrapText="1"/>
    </xf>
    <xf numFmtId="164" fontId="9" fillId="0" borderId="0" xfId="0" applyNumberFormat="1" applyFont="1" applyAlignment="1">
      <alignment vertical="center" wrapText="1"/>
    </xf>
    <xf numFmtId="164" fontId="10" fillId="0" borderId="0" xfId="0" applyNumberFormat="1" applyFont="1" applyAlignment="1">
      <alignment vertical="center" wrapText="1"/>
    </xf>
    <xf numFmtId="164" fontId="3" fillId="0" borderId="0" xfId="0" applyNumberFormat="1" applyFont="1"/>
    <xf numFmtId="43" fontId="0" fillId="0" borderId="0" xfId="2" applyFont="1"/>
    <xf numFmtId="167" fontId="0" fillId="0" borderId="0" xfId="2" applyNumberFormat="1" applyFont="1"/>
    <xf numFmtId="1" fontId="4" fillId="2" borderId="0" xfId="0" applyNumberFormat="1" applyFont="1" applyFill="1"/>
    <xf numFmtId="0" fontId="4" fillId="2" borderId="0" xfId="0" applyFont="1" applyFill="1"/>
    <xf numFmtId="1" fontId="1" fillId="2" borderId="0" xfId="0" applyNumberFormat="1" applyFont="1" applyFill="1"/>
    <xf numFmtId="1" fontId="2" fillId="2" borderId="0" xfId="0" applyNumberFormat="1" applyFont="1" applyFill="1"/>
    <xf numFmtId="164" fontId="1" fillId="2" borderId="0" xfId="0" applyNumberFormat="1" applyFont="1" applyFill="1"/>
    <xf numFmtId="1" fontId="0" fillId="2" borderId="0" xfId="0" applyNumberFormat="1" applyFill="1" applyAlignment="1">
      <alignment horizontal="right"/>
    </xf>
    <xf numFmtId="1" fontId="5" fillId="2" borderId="0" xfId="0" applyNumberFormat="1" applyFont="1" applyFill="1"/>
    <xf numFmtId="1" fontId="4" fillId="2" borderId="0" xfId="1" applyNumberFormat="1" applyFill="1"/>
  </cellXfs>
  <cellStyles count="3">
    <cellStyle name="Normaali" xfId="0" builtinId="0"/>
    <cellStyle name="Normaali 2" xfId="1" xr:uid="{FDAC5487-2BF7-4478-895E-DA5A6C973B98}"/>
    <cellStyle name="Pilkku"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03081059\Work%20Folders\Turvepeltotiekartta\Muutospolut\Kaikki_maakunnat_YMP_edit.xlsx" TargetMode="External"/><Relationship Id="rId1" Type="http://schemas.openxmlformats.org/officeDocument/2006/relationships/externalLinkPath" Target="Kaikki_maakunnat_YMP_edi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03081059\Work%20Folders\Turvepeltotiekartta\Muutospolut\Turvepeltologiikkaa%20(6).xlsx" TargetMode="External"/><Relationship Id="rId1" Type="http://schemas.openxmlformats.org/officeDocument/2006/relationships/externalLinkPath" Target="Turvepeltologiikkaa%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oko_maa"/>
      <sheetName val="khk"/>
      <sheetName val="Alkutilanne_koko_maa"/>
      <sheetName val="KeskiPohjanmaa"/>
      <sheetName val="PohjoisPohjanmaa"/>
      <sheetName val="Kainuu"/>
      <sheetName val="Lappi"/>
      <sheetName val="PohjoisKarjala"/>
      <sheetName val="EtelaKarjala"/>
      <sheetName val="Kymenlaakso"/>
      <sheetName val="KantaHame"/>
      <sheetName val="PaijatHame"/>
      <sheetName val="Pirkanmaa"/>
      <sheetName val="VarsinaisSuomi"/>
      <sheetName val="Satakunta"/>
      <sheetName val="EtelaPohjanmaa"/>
      <sheetName val="KeskiSuomi"/>
      <sheetName val="EtelaSavo"/>
      <sheetName val="PohjoisSavo"/>
      <sheetName val="Pohjanmaa"/>
      <sheetName val="Uusimaa"/>
    </sheetNames>
    <sheetDataSet>
      <sheetData sheetId="0"/>
      <sheetData sheetId="1"/>
      <sheetData sheetId="2"/>
      <sheetData sheetId="3">
        <row r="34">
          <cell r="AC34">
            <v>26584</v>
          </cell>
          <cell r="AD34">
            <v>7784</v>
          </cell>
          <cell r="AE34">
            <v>3744</v>
          </cell>
          <cell r="AF34">
            <v>100</v>
          </cell>
          <cell r="AG34">
            <v>507</v>
          </cell>
          <cell r="AH34">
            <v>217</v>
          </cell>
          <cell r="AI34">
            <v>189</v>
          </cell>
          <cell r="AJ34">
            <v>97</v>
          </cell>
          <cell r="AK34">
            <v>0</v>
          </cell>
          <cell r="AL34">
            <v>0</v>
          </cell>
        </row>
        <row r="36">
          <cell r="AC36">
            <v>27189.064497831932</v>
          </cell>
          <cell r="AD36">
            <v>7281.1516878827861</v>
          </cell>
          <cell r="AE36">
            <v>1180.1088311722042</v>
          </cell>
          <cell r="AF36">
            <v>101</v>
          </cell>
          <cell r="AG36">
            <v>825.23335244886334</v>
          </cell>
          <cell r="AH36">
            <v>8063.1268769802155</v>
          </cell>
          <cell r="AI36">
            <v>9699.0701271931539</v>
          </cell>
          <cell r="AJ36">
            <v>515.07701855643722</v>
          </cell>
          <cell r="AK36">
            <v>31.747771058168013</v>
          </cell>
          <cell r="AL36">
            <v>452.55423631985337</v>
          </cell>
        </row>
        <row r="37">
          <cell r="AC37">
            <v>17309.904241328644</v>
          </cell>
          <cell r="AD37">
            <v>4479.6138471869581</v>
          </cell>
          <cell r="AE37">
            <v>818.1702926493158</v>
          </cell>
          <cell r="AF37">
            <v>100</v>
          </cell>
          <cell r="AG37">
            <v>576.02720851631727</v>
          </cell>
          <cell r="AH37">
            <v>5926.2217139851937</v>
          </cell>
          <cell r="AI37">
            <v>6579.1561449908158</v>
          </cell>
          <cell r="AJ37">
            <v>339.29984518357463</v>
          </cell>
          <cell r="AK37">
            <v>23.659635106992354</v>
          </cell>
          <cell r="AL37">
            <v>312.53619716103958</v>
          </cell>
        </row>
        <row r="39">
          <cell r="AC39">
            <v>2412.9566661728672</v>
          </cell>
          <cell r="AD39">
            <v>733.74599038087308</v>
          </cell>
          <cell r="AE39">
            <v>114.36596404521708</v>
          </cell>
          <cell r="AF39">
            <v>0</v>
          </cell>
          <cell r="AG39">
            <v>71.029576604748613</v>
          </cell>
          <cell r="AH39">
            <v>671.90034874372634</v>
          </cell>
          <cell r="AI39">
            <v>942.55919602962342</v>
          </cell>
          <cell r="AJ39">
            <v>51.094391206308188</v>
          </cell>
          <cell r="AK39">
            <v>3.2668799747090995</v>
          </cell>
          <cell r="AL39">
            <v>58.644206874601984</v>
          </cell>
        </row>
        <row r="40">
          <cell r="AC40">
            <v>2284.325381101331</v>
          </cell>
          <cell r="AD40">
            <v>690.833962572367</v>
          </cell>
          <cell r="AE40">
            <v>93.322168775873152</v>
          </cell>
          <cell r="AF40">
            <v>1</v>
          </cell>
          <cell r="AG40">
            <v>48.220969230564769</v>
          </cell>
          <cell r="AH40">
            <v>573.41157131676243</v>
          </cell>
          <cell r="AI40">
            <v>853.66999141085182</v>
          </cell>
          <cell r="AJ40">
            <v>49.003150954379208</v>
          </cell>
          <cell r="AK40">
            <v>1.4868601790692872</v>
          </cell>
          <cell r="AL40">
            <v>53.156137228541446</v>
          </cell>
        </row>
        <row r="41">
          <cell r="AC41">
            <v>7594.8348754019589</v>
          </cell>
          <cell r="AD41">
            <v>2110.703878123461</v>
          </cell>
          <cell r="AE41">
            <v>268.61636974701537</v>
          </cell>
          <cell r="AF41">
            <v>0</v>
          </cell>
          <cell r="AG41">
            <v>200.98517470198132</v>
          </cell>
          <cell r="AH41">
            <v>1563.4935916782592</v>
          </cell>
          <cell r="AI41">
            <v>2266.2439907914863</v>
          </cell>
          <cell r="AJ41">
            <v>126.77402241848343</v>
          </cell>
          <cell r="AK41">
            <v>6.601275772106372</v>
          </cell>
          <cell r="AL41">
            <v>86.861901930272353</v>
          </cell>
        </row>
        <row r="43">
          <cell r="AC43">
            <v>3266.3440145570148</v>
          </cell>
          <cell r="AD43">
            <v>963.19269035328</v>
          </cell>
          <cell r="AE43">
            <v>282.741399006319</v>
          </cell>
          <cell r="AF43">
            <v>1</v>
          </cell>
          <cell r="AG43">
            <v>29.090430963399861</v>
          </cell>
          <cell r="AH43">
            <v>959.20562527150457</v>
          </cell>
          <cell r="AI43">
            <v>901.32387527140281</v>
          </cell>
          <cell r="AJ43">
            <v>53.337303893700721</v>
          </cell>
          <cell r="AK43">
            <v>0</v>
          </cell>
          <cell r="AL43">
            <v>0</v>
          </cell>
        </row>
        <row r="45">
          <cell r="AC45">
            <v>6362.1891614637207</v>
          </cell>
          <cell r="AD45">
            <v>1731.0603750271114</v>
          </cell>
          <cell r="AE45">
            <v>67.798323158465507</v>
          </cell>
          <cell r="AF45">
            <v>0</v>
          </cell>
          <cell r="AG45">
            <v>218.26809238572602</v>
          </cell>
          <cell r="AH45">
            <v>961.01827423868178</v>
          </cell>
          <cell r="AI45">
            <v>1965.1726212404099</v>
          </cell>
          <cell r="AJ45">
            <v>103.46315081619402</v>
          </cell>
          <cell r="AK45">
            <v>0.3108186362115759</v>
          </cell>
          <cell r="AL45">
            <v>0</v>
          </cell>
        </row>
        <row r="46">
          <cell r="AC46">
            <v>129.03843986040266</v>
          </cell>
          <cell r="AD46">
            <v>88.294436252998281</v>
          </cell>
          <cell r="AE46">
            <v>10.417868567761237</v>
          </cell>
          <cell r="AF46">
            <v>0</v>
          </cell>
          <cell r="AG46">
            <v>1.670321125477801</v>
          </cell>
          <cell r="AH46">
            <v>119.06722390841391</v>
          </cell>
          <cell r="AI46">
            <v>206.83975170506164</v>
          </cell>
          <cell r="AJ46">
            <v>10.261475089552734</v>
          </cell>
          <cell r="AK46">
            <v>0</v>
          </cell>
          <cell r="AL46">
            <v>0</v>
          </cell>
        </row>
        <row r="48">
          <cell r="AC48">
            <v>4365.1019731291799</v>
          </cell>
          <cell r="AD48">
            <v>1329.6920373715384</v>
          </cell>
          <cell r="AE48">
            <v>225.34347683537433</v>
          </cell>
          <cell r="AF48">
            <v>0</v>
          </cell>
          <cell r="AG48">
            <v>119.70654711432546</v>
          </cell>
          <cell r="AH48">
            <v>1068.3727921535997</v>
          </cell>
          <cell r="AI48">
            <v>1379.1091857513491</v>
          </cell>
          <cell r="AJ48">
            <v>72.515083513841205</v>
          </cell>
          <cell r="AK48">
            <v>0</v>
          </cell>
          <cell r="AL48">
            <v>57.29745920653454</v>
          </cell>
        </row>
        <row r="49">
          <cell r="AC49">
            <v>2522.5955884617742</v>
          </cell>
          <cell r="AD49">
            <v>827.9944092317179</v>
          </cell>
          <cell r="AE49">
            <v>148.98522682940273</v>
          </cell>
          <cell r="AF49">
            <v>0</v>
          </cell>
          <cell r="AG49">
            <v>39.185670948808145</v>
          </cell>
          <cell r="AH49">
            <v>590.3358106592425</v>
          </cell>
          <cell r="AI49">
            <v>735.94475840505902</v>
          </cell>
          <cell r="AJ49">
            <v>38.496121321429356</v>
          </cell>
          <cell r="AK49">
            <v>0</v>
          </cell>
          <cell r="AL49">
            <v>27.856787499055791</v>
          </cell>
        </row>
        <row r="50">
          <cell r="AC50">
            <v>5072.2392869401847</v>
          </cell>
          <cell r="AD50">
            <v>1282.7094688917432</v>
          </cell>
          <cell r="AE50">
            <v>119.63114291761264</v>
          </cell>
          <cell r="AF50">
            <v>0</v>
          </cell>
          <cell r="AG50">
            <v>161.79950375317318</v>
          </cell>
          <cell r="AH50">
            <v>973.15778101901674</v>
          </cell>
          <cell r="AI50">
            <v>1530.2992323864273</v>
          </cell>
          <cell r="AJ50">
            <v>0</v>
          </cell>
          <cell r="AK50">
            <v>6.601275772106372</v>
          </cell>
          <cell r="AL50">
            <v>0</v>
          </cell>
        </row>
        <row r="51">
          <cell r="AC51">
            <v>39.9</v>
          </cell>
          <cell r="AD51">
            <v>7.2</v>
          </cell>
          <cell r="AE51">
            <v>0</v>
          </cell>
          <cell r="AF51">
            <v>0</v>
          </cell>
          <cell r="AG51">
            <v>0</v>
          </cell>
          <cell r="AH51">
            <v>16.2</v>
          </cell>
          <cell r="AI51">
            <v>16.5</v>
          </cell>
          <cell r="AJ51">
            <v>0</v>
          </cell>
          <cell r="AK51">
            <v>0</v>
          </cell>
          <cell r="AL51">
            <v>4.2</v>
          </cell>
        </row>
        <row r="52">
          <cell r="AC52">
            <v>8363.3550265182093</v>
          </cell>
          <cell r="AD52">
            <v>2250.0140927957891</v>
          </cell>
          <cell r="AE52">
            <v>302.08568039675595</v>
          </cell>
          <cell r="AF52">
            <v>0</v>
          </cell>
          <cell r="AG52">
            <v>197.59161206481741</v>
          </cell>
          <cell r="AH52">
            <v>1713.0664516863828</v>
          </cell>
          <cell r="AI52">
            <v>2517.4688003508759</v>
          </cell>
          <cell r="AJ52">
            <v>145.19304742685642</v>
          </cell>
          <cell r="AK52">
            <v>0</v>
          </cell>
          <cell r="AL52">
            <v>87.343515472125006</v>
          </cell>
        </row>
      </sheetData>
      <sheetData sheetId="4">
        <row r="34">
          <cell r="AB34">
            <v>60498.39999999998</v>
          </cell>
          <cell r="AC34">
            <v>32794.04200000003</v>
          </cell>
          <cell r="AD34">
            <v>15211.9</v>
          </cell>
          <cell r="AE34">
            <v>170.20500000000001</v>
          </cell>
          <cell r="AF34">
            <v>1633</v>
          </cell>
          <cell r="AG34">
            <v>740.53399999999988</v>
          </cell>
          <cell r="AH34">
            <v>478.26999999999992</v>
          </cell>
          <cell r="AI34">
            <v>239.44200000000001</v>
          </cell>
          <cell r="AJ34">
            <v>57.400000000000013</v>
          </cell>
          <cell r="AK34">
            <v>0</v>
          </cell>
        </row>
        <row r="36">
          <cell r="AB36">
            <v>72302</v>
          </cell>
          <cell r="AC36">
            <v>37695</v>
          </cell>
          <cell r="AD36">
            <v>3832</v>
          </cell>
          <cell r="AE36">
            <v>497</v>
          </cell>
          <cell r="AF36">
            <v>2385</v>
          </cell>
          <cell r="AG36">
            <v>71212</v>
          </cell>
          <cell r="AH36">
            <v>34214</v>
          </cell>
          <cell r="AI36">
            <v>2200</v>
          </cell>
          <cell r="AJ36">
            <v>420</v>
          </cell>
          <cell r="AK36">
            <v>5334.5108063163389</v>
          </cell>
        </row>
        <row r="37">
          <cell r="AB37">
            <v>44320</v>
          </cell>
          <cell r="AC37">
            <v>21579</v>
          </cell>
          <cell r="AD37">
            <v>2847</v>
          </cell>
          <cell r="AE37">
            <v>321</v>
          </cell>
          <cell r="AF37">
            <v>1223</v>
          </cell>
          <cell r="AG37">
            <v>51739</v>
          </cell>
          <cell r="AH37">
            <v>22762</v>
          </cell>
          <cell r="AI37">
            <v>1261</v>
          </cell>
          <cell r="AJ37">
            <v>243</v>
          </cell>
          <cell r="AK37">
            <v>3381.4908243169889</v>
          </cell>
        </row>
        <row r="39">
          <cell r="AB39">
            <v>8554</v>
          </cell>
          <cell r="AC39">
            <v>4539</v>
          </cell>
          <cell r="AD39">
            <v>557</v>
          </cell>
          <cell r="AE39">
            <v>63</v>
          </cell>
          <cell r="AF39">
            <v>205</v>
          </cell>
          <cell r="AG39">
            <v>8976</v>
          </cell>
          <cell r="AH39">
            <v>3321</v>
          </cell>
          <cell r="AI39">
            <v>232</v>
          </cell>
          <cell r="AJ39">
            <v>44</v>
          </cell>
          <cell r="AK39">
            <v>619.56905792703094</v>
          </cell>
        </row>
        <row r="40">
          <cell r="AB40">
            <v>6846</v>
          </cell>
          <cell r="AC40">
            <v>3112</v>
          </cell>
          <cell r="AD40">
            <v>296</v>
          </cell>
          <cell r="AE40">
            <v>36</v>
          </cell>
          <cell r="AF40">
            <v>181</v>
          </cell>
          <cell r="AG40">
            <v>5210</v>
          </cell>
          <cell r="AH40">
            <v>2505</v>
          </cell>
          <cell r="AI40">
            <v>159</v>
          </cell>
          <cell r="AJ40">
            <v>42</v>
          </cell>
          <cell r="AK40">
            <v>531.70234028554376</v>
          </cell>
        </row>
        <row r="41">
          <cell r="AB41">
            <v>21136</v>
          </cell>
          <cell r="AC41">
            <v>13004</v>
          </cell>
          <cell r="AD41">
            <v>689</v>
          </cell>
          <cell r="AE41">
            <v>140</v>
          </cell>
          <cell r="AF41">
            <v>981</v>
          </cell>
          <cell r="AG41">
            <v>14263</v>
          </cell>
          <cell r="AH41">
            <v>8947</v>
          </cell>
          <cell r="AI41">
            <v>780</v>
          </cell>
          <cell r="AJ41">
            <v>135</v>
          </cell>
          <cell r="AK41">
            <v>1421.3176417138059</v>
          </cell>
        </row>
        <row r="43">
          <cell r="AB43">
            <v>8975.7700587054696</v>
          </cell>
          <cell r="AC43">
            <v>5222.5898545395503</v>
          </cell>
          <cell r="AD43">
            <v>824.95682292462664</v>
          </cell>
          <cell r="AE43">
            <v>84.016981813701619</v>
          </cell>
          <cell r="AF43">
            <v>130.28391360203642</v>
          </cell>
          <cell r="AG43">
            <v>10547.13992208032</v>
          </cell>
          <cell r="AH43">
            <v>1966.7402091952274</v>
          </cell>
          <cell r="AI43">
            <v>59.583337009694731</v>
          </cell>
          <cell r="AJ43">
            <v>5.1774220222681713</v>
          </cell>
          <cell r="AK43">
            <v>0</v>
          </cell>
        </row>
        <row r="45">
          <cell r="AB45">
            <v>17778.659848354382</v>
          </cell>
          <cell r="AC45">
            <v>10193.969618180005</v>
          </cell>
          <cell r="AD45">
            <v>101.83888269911438</v>
          </cell>
          <cell r="AE45">
            <v>79.362083372130115</v>
          </cell>
          <cell r="AF45">
            <v>897.65605602924688</v>
          </cell>
          <cell r="AG45">
            <v>7181.1286585349872</v>
          </cell>
          <cell r="AH45">
            <v>7797.9578084805817</v>
          </cell>
          <cell r="AI45">
            <v>473.66950882310203</v>
          </cell>
          <cell r="AJ45">
            <v>61.007301210787226</v>
          </cell>
          <cell r="AK45">
            <v>0</v>
          </cell>
        </row>
        <row r="46">
          <cell r="AB46">
            <v>728.58786828737118</v>
          </cell>
          <cell r="AC46">
            <v>479.71480083363622</v>
          </cell>
          <cell r="AD46">
            <v>40.166809724926352</v>
          </cell>
          <cell r="AE46">
            <v>13.286901010880825</v>
          </cell>
          <cell r="AF46">
            <v>36.630790336865971</v>
          </cell>
          <cell r="AG46">
            <v>1218.5240773016812</v>
          </cell>
          <cell r="AH46">
            <v>772.0837788881538</v>
          </cell>
          <cell r="AI46">
            <v>29.592202356619904</v>
          </cell>
          <cell r="AJ46">
            <v>1.5866422463183483</v>
          </cell>
          <cell r="AK46">
            <v>0</v>
          </cell>
        </row>
        <row r="48">
          <cell r="AB48">
            <v>12328.801205678392</v>
          </cell>
          <cell r="AC48">
            <v>7822.8442252219756</v>
          </cell>
          <cell r="AD48">
            <v>533.33921206455193</v>
          </cell>
          <cell r="AE48">
            <v>85.439704208763985</v>
          </cell>
          <cell r="AF48">
            <v>528.36038326114738</v>
          </cell>
          <cell r="AG48">
            <v>8693.7170575422424</v>
          </cell>
          <cell r="AH48">
            <v>5317.4647039711699</v>
          </cell>
          <cell r="AI48">
            <v>569.61974682356299</v>
          </cell>
          <cell r="AJ48">
            <v>0</v>
          </cell>
          <cell r="AK48">
            <v>902.4823481812623</v>
          </cell>
        </row>
        <row r="49">
          <cell r="AB49">
            <v>7030.0393496846955</v>
          </cell>
          <cell r="AC49">
            <v>4287.4146337203238</v>
          </cell>
          <cell r="AD49">
            <v>151.1235211955204</v>
          </cell>
          <cell r="AE49">
            <v>40.26651806685549</v>
          </cell>
          <cell r="AF49">
            <v>324.80783913490637</v>
          </cell>
          <cell r="AG49">
            <v>4366.7705026962649</v>
          </cell>
          <cell r="AH49">
            <v>3532.9427089447722</v>
          </cell>
          <cell r="AI49">
            <v>396.39801636424033</v>
          </cell>
          <cell r="AJ49">
            <v>0</v>
          </cell>
          <cell r="AK49">
            <v>602.91840253611474</v>
          </cell>
        </row>
        <row r="50">
          <cell r="AB50">
            <v>14105.960650315305</v>
          </cell>
          <cell r="AC50">
            <v>8716.5853662796762</v>
          </cell>
          <cell r="AD50">
            <v>537.87647880447958</v>
          </cell>
          <cell r="AE50">
            <v>99.733481933144503</v>
          </cell>
          <cell r="AF50">
            <v>656.19216086509368</v>
          </cell>
          <cell r="AG50">
            <v>9896.2294973037351</v>
          </cell>
          <cell r="AH50">
            <v>5414.0572910552273</v>
          </cell>
          <cell r="AI50">
            <v>0</v>
          </cell>
          <cell r="AJ50">
            <v>135</v>
          </cell>
          <cell r="AK50">
            <v>0</v>
          </cell>
        </row>
        <row r="51">
          <cell r="AB51">
            <v>3681.9</v>
          </cell>
          <cell r="AC51">
            <v>1632.3</v>
          </cell>
          <cell r="AD51">
            <v>36.200000000000003</v>
          </cell>
          <cell r="AE51">
            <v>0</v>
          </cell>
          <cell r="AF51">
            <v>105.4</v>
          </cell>
          <cell r="AG51">
            <v>3333.8</v>
          </cell>
          <cell r="AH51">
            <v>993.2</v>
          </cell>
          <cell r="AI51">
            <v>97.9</v>
          </cell>
          <cell r="AJ51">
            <v>18.2</v>
          </cell>
          <cell r="AK51">
            <v>161</v>
          </cell>
        </row>
        <row r="52">
          <cell r="AB52">
            <v>22619.914825799344</v>
          </cell>
          <cell r="AC52">
            <v>12214.319580920832</v>
          </cell>
          <cell r="AD52">
            <v>894.36167943471276</v>
          </cell>
          <cell r="AE52">
            <v>152.11216315128081</v>
          </cell>
          <cell r="AF52">
            <v>759.20946738459929</v>
          </cell>
          <cell r="AG52">
            <v>15308.718892861878</v>
          </cell>
          <cell r="AH52">
            <v>7757.6309861102245</v>
          </cell>
          <cell r="AI52">
            <v>715.17898851339532</v>
          </cell>
          <cell r="AJ52">
            <v>0</v>
          </cell>
          <cell r="AK52">
            <v>847.93155222825806</v>
          </cell>
        </row>
      </sheetData>
      <sheetData sheetId="5">
        <row r="34">
          <cell r="AB34">
            <v>9371.7999999999993</v>
          </cell>
          <cell r="AC34">
            <v>2636.9999999999991</v>
          </cell>
          <cell r="AD34">
            <v>64.8</v>
          </cell>
          <cell r="AE34">
            <v>162.17599999999999</v>
          </cell>
          <cell r="AF34">
            <v>316.61</v>
          </cell>
          <cell r="AG34">
            <v>114.3</v>
          </cell>
          <cell r="AH34">
            <v>235.8</v>
          </cell>
          <cell r="AI34">
            <v>73</v>
          </cell>
          <cell r="AJ34">
            <v>0</v>
          </cell>
          <cell r="AK34">
            <v>0</v>
          </cell>
        </row>
        <row r="36">
          <cell r="AB36">
            <v>12059.490393361084</v>
          </cell>
          <cell r="AC36">
            <v>3382.4134852777347</v>
          </cell>
          <cell r="AD36">
            <v>33.774977666339794</v>
          </cell>
          <cell r="AE36">
            <v>47.78880252650702</v>
          </cell>
          <cell r="AF36">
            <v>492.61017202363223</v>
          </cell>
          <cell r="AG36">
            <v>1464.9771062141838</v>
          </cell>
          <cell r="AH36">
            <v>7889.0064202955982</v>
          </cell>
          <cell r="AI36">
            <v>379.27455521712932</v>
          </cell>
          <cell r="AJ36">
            <v>218.79306326176138</v>
          </cell>
          <cell r="AK36">
            <v>3730.1342064309979</v>
          </cell>
        </row>
        <row r="37">
          <cell r="AB37">
            <v>7711.09981348984</v>
          </cell>
          <cell r="AC37">
            <v>2394.8435787963399</v>
          </cell>
          <cell r="AD37">
            <v>31.012774582568422</v>
          </cell>
          <cell r="AE37">
            <v>36.572285313529058</v>
          </cell>
          <cell r="AF37">
            <v>342.88544195433144</v>
          </cell>
          <cell r="AG37">
            <v>1087.8626745298054</v>
          </cell>
          <cell r="AH37">
            <v>5348.462707930541</v>
          </cell>
          <cell r="AI37">
            <v>298.35036450852351</v>
          </cell>
          <cell r="AJ37">
            <v>153.37717583996977</v>
          </cell>
          <cell r="AK37">
            <v>2461.0481212417822</v>
          </cell>
        </row>
        <row r="39">
          <cell r="AB39">
            <v>1069.3910355614223</v>
          </cell>
          <cell r="AC39">
            <v>274.76718420432201</v>
          </cell>
          <cell r="AD39">
            <v>5.6861500505777354</v>
          </cell>
          <cell r="AE39">
            <v>3.0934301135824978</v>
          </cell>
          <cell r="AF39">
            <v>22.756341655275989</v>
          </cell>
          <cell r="AG39">
            <v>241.81454780169517</v>
          </cell>
          <cell r="AH39">
            <v>668.58089402866653</v>
          </cell>
          <cell r="AI39">
            <v>24.769535010653026</v>
          </cell>
          <cell r="AJ39">
            <v>6.2508723898175393</v>
          </cell>
          <cell r="AK39">
            <v>189.4945448332227</v>
          </cell>
        </row>
        <row r="40">
          <cell r="AB40">
            <v>851.75454287562241</v>
          </cell>
          <cell r="AC40">
            <v>207.04441817006304</v>
          </cell>
          <cell r="AD40">
            <v>1.1974779815096332</v>
          </cell>
          <cell r="AE40">
            <v>3.2014377814756609</v>
          </cell>
          <cell r="AF40">
            <v>27.997335940786069</v>
          </cell>
          <cell r="AG40">
            <v>98.427215837981535</v>
          </cell>
          <cell r="AH40">
            <v>518.42535583586528</v>
          </cell>
          <cell r="AI40">
            <v>18.989180163483216</v>
          </cell>
          <cell r="AJ40">
            <v>8.7060127448566078</v>
          </cell>
          <cell r="AK40">
            <v>255.32421997891026</v>
          </cell>
        </row>
        <row r="41">
          <cell r="AB41">
            <v>3496.6360369956219</v>
          </cell>
          <cell r="AC41">
            <v>780.52548831133163</v>
          </cell>
          <cell r="AD41">
            <v>1.5647251022617368</v>
          </cell>
          <cell r="AE41">
            <v>8.0150794315022988</v>
          </cell>
          <cell r="AF41">
            <v>121.72739412851476</v>
          </cell>
          <cell r="AG41">
            <v>278.68721584639678</v>
          </cell>
          <cell r="AH41">
            <v>2022.1183565291919</v>
          </cell>
          <cell r="AI41">
            <v>61.935010545122601</v>
          </cell>
          <cell r="AJ41">
            <v>56.709874676935009</v>
          </cell>
          <cell r="AK41">
            <v>1013.7618652103056</v>
          </cell>
        </row>
        <row r="43">
          <cell r="AB43">
            <v>613.97748916322405</v>
          </cell>
          <cell r="AC43">
            <v>73.397151201891816</v>
          </cell>
          <cell r="AD43">
            <v>1.8460108384071765</v>
          </cell>
          <cell r="AE43">
            <v>3.6760860869379304</v>
          </cell>
          <cell r="AF43">
            <v>10.08024504680124</v>
          </cell>
          <cell r="AG43">
            <v>123.1133113580198</v>
          </cell>
          <cell r="AH43">
            <v>152.38286289090945</v>
          </cell>
          <cell r="AI43">
            <v>0.27055450220727911</v>
          </cell>
          <cell r="AJ43">
            <v>0</v>
          </cell>
          <cell r="AK43">
            <v>0</v>
          </cell>
        </row>
        <row r="45">
          <cell r="AB45">
            <v>3436.9369873436144</v>
          </cell>
          <cell r="AC45">
            <v>838.37364027142723</v>
          </cell>
          <cell r="AD45">
            <v>0.91619475242820569</v>
          </cell>
          <cell r="AE45">
            <v>3.7137765164423704</v>
          </cell>
          <cell r="AF45">
            <v>109.08691292911662</v>
          </cell>
          <cell r="AG45">
            <v>205.3505479393823</v>
          </cell>
          <cell r="AH45">
            <v>1916.8475188718505</v>
          </cell>
          <cell r="AI45">
            <v>47.619242760911945</v>
          </cell>
          <cell r="AJ45">
            <v>35.853862616782813</v>
          </cell>
          <cell r="AK45">
            <v>0</v>
          </cell>
        </row>
        <row r="46">
          <cell r="AB46">
            <v>91.609481990651503</v>
          </cell>
          <cell r="AC46">
            <v>31.793227911464559</v>
          </cell>
          <cell r="AD46">
            <v>0</v>
          </cell>
          <cell r="AE46">
            <v>0</v>
          </cell>
          <cell r="AF46">
            <v>6.8360013481997761</v>
          </cell>
          <cell r="AG46">
            <v>27.758988569495912</v>
          </cell>
          <cell r="AH46">
            <v>77.820520070132389</v>
          </cell>
          <cell r="AI46">
            <v>4.2089449877206642</v>
          </cell>
          <cell r="AJ46">
            <v>0</v>
          </cell>
          <cell r="AK46">
            <v>0</v>
          </cell>
        </row>
        <row r="48">
          <cell r="AB48">
            <v>1767.4186367445882</v>
          </cell>
          <cell r="AC48">
            <v>420.11546239649323</v>
          </cell>
          <cell r="AD48">
            <v>0.36636836298946718</v>
          </cell>
          <cell r="AE48">
            <v>3.397056892133838</v>
          </cell>
          <cell r="AF48">
            <v>80.126570042947549</v>
          </cell>
          <cell r="AG48">
            <v>164.71372396140288</v>
          </cell>
          <cell r="AH48">
            <v>1154.7843522139572</v>
          </cell>
          <cell r="AI48">
            <v>85.093754720328775</v>
          </cell>
          <cell r="AJ48">
            <v>0</v>
          </cell>
          <cell r="AK48">
            <v>729.9596706643639</v>
          </cell>
        </row>
        <row r="49">
          <cell r="AB49">
            <v>1339.3318601395886</v>
          </cell>
          <cell r="AC49">
            <v>266.12632847859277</v>
          </cell>
          <cell r="AD49">
            <v>0</v>
          </cell>
          <cell r="AE49">
            <v>1.8836532624357489</v>
          </cell>
          <cell r="AF49">
            <v>60.852912667466192</v>
          </cell>
          <cell r="AG49">
            <v>116.33533879351279</v>
          </cell>
          <cell r="AH49">
            <v>841.26853747206314</v>
          </cell>
          <cell r="AI49">
            <v>59.923577987956598</v>
          </cell>
          <cell r="AJ49">
            <v>0</v>
          </cell>
          <cell r="AK49">
            <v>560.78989894289214</v>
          </cell>
        </row>
        <row r="50">
          <cell r="AB50">
            <v>2157.3041768560333</v>
          </cell>
          <cell r="AC50">
            <v>514.39915983273886</v>
          </cell>
          <cell r="AD50">
            <v>1.5647251022617368</v>
          </cell>
          <cell r="AE50">
            <v>6.1314261690665504</v>
          </cell>
          <cell r="AF50">
            <v>60.874481461048568</v>
          </cell>
          <cell r="AG50">
            <v>162.35187705288399</v>
          </cell>
          <cell r="AH50">
            <v>1180.8498190571288</v>
          </cell>
          <cell r="AI50">
            <v>0</v>
          </cell>
          <cell r="AJ50">
            <v>56.709874676935009</v>
          </cell>
          <cell r="AK50">
            <v>452.97196626741345</v>
          </cell>
        </row>
        <row r="51">
          <cell r="AB51">
            <v>776.5</v>
          </cell>
          <cell r="AC51">
            <v>170.5</v>
          </cell>
          <cell r="AD51">
            <v>0</v>
          </cell>
          <cell r="AE51">
            <v>0</v>
          </cell>
          <cell r="AF51">
            <v>4.9000000000000004</v>
          </cell>
          <cell r="AG51">
            <v>154.69999999999999</v>
          </cell>
          <cell r="AH51">
            <v>453.7</v>
          </cell>
          <cell r="AI51">
            <v>26.1</v>
          </cell>
          <cell r="AJ51">
            <v>1.5</v>
          </cell>
          <cell r="AK51">
            <v>138.9</v>
          </cell>
        </row>
        <row r="52">
          <cell r="AB52">
            <v>1628.1242988767849</v>
          </cell>
          <cell r="AC52">
            <v>292.33848464686213</v>
          </cell>
          <cell r="AD52">
            <v>2.1788477612064479</v>
          </cell>
          <cell r="AE52">
            <v>0</v>
          </cell>
          <cell r="AF52">
            <v>47.664408747792827</v>
          </cell>
          <cell r="AG52">
            <v>84.439263931468318</v>
          </cell>
          <cell r="AH52">
            <v>919.20578010430654</v>
          </cell>
          <cell r="AI52">
            <v>10.651505171411845</v>
          </cell>
          <cell r="AJ52">
            <v>0</v>
          </cell>
          <cell r="AK52">
            <v>197.28954171859991</v>
          </cell>
        </row>
      </sheetData>
      <sheetData sheetId="6">
        <row r="34">
          <cell r="AB34">
            <v>13465.80000000001</v>
          </cell>
          <cell r="AC34">
            <v>6050.6000000000013</v>
          </cell>
          <cell r="AF34">
            <v>1735.9</v>
          </cell>
          <cell r="AG34">
            <v>0</v>
          </cell>
          <cell r="AH34">
            <v>306.2</v>
          </cell>
          <cell r="AI34">
            <v>50.8</v>
          </cell>
          <cell r="AJ34">
            <v>0.2</v>
          </cell>
          <cell r="AK34">
            <v>0</v>
          </cell>
        </row>
        <row r="37">
          <cell r="AB37">
            <v>16350.640246191109</v>
          </cell>
          <cell r="AC37">
            <v>7432.5562168124397</v>
          </cell>
          <cell r="AF37">
            <v>2609.0562066316697</v>
          </cell>
          <cell r="AG37">
            <v>216.63847473729567</v>
          </cell>
          <cell r="AH37">
            <v>16963.078485193793</v>
          </cell>
          <cell r="AI37">
            <v>596.85172052255268</v>
          </cell>
          <cell r="AJ37">
            <v>131.19976443520332</v>
          </cell>
          <cell r="AK37">
            <v>3315.5978923986872</v>
          </cell>
        </row>
        <row r="38">
          <cell r="AB38">
            <v>6724.7856355301892</v>
          </cell>
          <cell r="AC38">
            <v>3128.5741984368497</v>
          </cell>
          <cell r="AF38">
            <v>1360.9583128503994</v>
          </cell>
          <cell r="AG38">
            <v>83.363282165377512</v>
          </cell>
          <cell r="AH38">
            <v>8806.0539652704574</v>
          </cell>
          <cell r="AI38">
            <v>365.32874193750177</v>
          </cell>
          <cell r="AJ38">
            <v>68.226320082361028</v>
          </cell>
          <cell r="AK38">
            <v>1693.4197761962546</v>
          </cell>
        </row>
        <row r="40">
          <cell r="AB40">
            <v>1736.8690356574848</v>
          </cell>
          <cell r="AC40">
            <v>705.64693671187308</v>
          </cell>
          <cell r="AF40">
            <v>290.28938563548007</v>
          </cell>
          <cell r="AG40">
            <v>37.108653021227063</v>
          </cell>
          <cell r="AH40">
            <v>1310.4686106144018</v>
          </cell>
          <cell r="AI40">
            <v>60.49204467167587</v>
          </cell>
          <cell r="AJ40">
            <v>8.0283568724628687</v>
          </cell>
          <cell r="AK40">
            <v>226.53361143931986</v>
          </cell>
        </row>
        <row r="41">
          <cell r="AB41">
            <v>1989.3168805544383</v>
          </cell>
          <cell r="AC41">
            <v>828.34366116899196</v>
          </cell>
          <cell r="AF41">
            <v>301.01525772852938</v>
          </cell>
          <cell r="AG41">
            <v>17.285855721572212</v>
          </cell>
          <cell r="AH41">
            <v>1515.0145266957531</v>
          </cell>
          <cell r="AI41">
            <v>56.857911359332512</v>
          </cell>
          <cell r="AJ41">
            <v>12.163764943516698</v>
          </cell>
          <cell r="AK41">
            <v>328.67579851358408</v>
          </cell>
        </row>
        <row r="42">
          <cell r="AB42">
            <v>7636.5377301064818</v>
          </cell>
          <cell r="AC42">
            <v>3475.6383572065979</v>
          </cell>
          <cell r="AF42">
            <v>947.08263605274135</v>
          </cell>
          <cell r="AG42">
            <v>115.98933685034594</v>
          </cell>
          <cell r="AH42">
            <v>6642.0099932275843</v>
          </cell>
          <cell r="AI42">
            <v>174.66506722571839</v>
          </cell>
          <cell r="AJ42">
            <v>50.809679409325597</v>
          </cell>
          <cell r="AK42">
            <v>1293.5023176888485</v>
          </cell>
        </row>
        <row r="44">
          <cell r="AB44">
            <v>706.60084787268158</v>
          </cell>
          <cell r="AC44">
            <v>258.83073988575097</v>
          </cell>
          <cell r="AF44">
            <v>107.08483518780669</v>
          </cell>
          <cell r="AG44">
            <v>11.502841005098517</v>
          </cell>
          <cell r="AH44">
            <v>198.45292274179366</v>
          </cell>
          <cell r="AI44">
            <v>4.3849497229012346</v>
          </cell>
          <cell r="AJ44">
            <v>0</v>
          </cell>
          <cell r="AK44">
            <v>0</v>
          </cell>
        </row>
        <row r="46">
          <cell r="AB46">
            <v>8496.0156564139397</v>
          </cell>
          <cell r="AC46">
            <v>3788.168308970176</v>
          </cell>
          <cell r="AF46">
            <v>964.50412325846946</v>
          </cell>
          <cell r="AG46">
            <v>81.888871210208904</v>
          </cell>
          <cell r="AH46">
            <v>6637.6425067022283</v>
          </cell>
          <cell r="AI46">
            <v>171.68824275823147</v>
          </cell>
          <cell r="AJ46">
            <v>9.4093242211644181</v>
          </cell>
          <cell r="AK46">
            <v>0</v>
          </cell>
        </row>
        <row r="47">
          <cell r="AB47">
            <v>140.91927959908776</v>
          </cell>
          <cell r="AC47">
            <v>123.31758456514207</v>
          </cell>
          <cell r="AF47">
            <v>12.482536328704946</v>
          </cell>
          <cell r="AG47">
            <v>10.789335461217201</v>
          </cell>
          <cell r="AH47">
            <v>335.04162733935095</v>
          </cell>
          <cell r="AI47">
            <v>7.5938625752878739</v>
          </cell>
          <cell r="AJ47">
            <v>0</v>
          </cell>
          <cell r="AK47">
            <v>0</v>
          </cell>
        </row>
        <row r="49">
          <cell r="AB49">
            <v>3425.5126386633369</v>
          </cell>
          <cell r="AC49">
            <v>1601.4841091174806</v>
          </cell>
          <cell r="AF49">
            <v>453.40783081058856</v>
          </cell>
          <cell r="AG49">
            <v>88.373816250176063</v>
          </cell>
          <cell r="AH49">
            <v>3507.330375398059</v>
          </cell>
          <cell r="AI49">
            <v>157.30127228769004</v>
          </cell>
          <cell r="AJ49">
            <v>0</v>
          </cell>
          <cell r="AK49">
            <v>826.95140634456357</v>
          </cell>
        </row>
        <row r="50">
          <cell r="AB50">
            <v>2515.2317122993845</v>
          </cell>
          <cell r="AC50">
            <v>1206.4041031788299</v>
          </cell>
          <cell r="AF50">
            <v>302.82346252707868</v>
          </cell>
          <cell r="AG50">
            <v>81.019016148937524</v>
          </cell>
          <cell r="AH50">
            <v>2481.7009331045178</v>
          </cell>
          <cell r="AI50">
            <v>110.70997330756217</v>
          </cell>
          <cell r="AJ50">
            <v>0</v>
          </cell>
          <cell r="AK50">
            <v>642.1876558828709</v>
          </cell>
        </row>
        <row r="51">
          <cell r="AB51">
            <v>5121.3060178070973</v>
          </cell>
          <cell r="AC51">
            <v>2269.2342540277677</v>
          </cell>
          <cell r="AF51">
            <v>644.25917352566262</v>
          </cell>
          <cell r="AG51">
            <v>34.970320701408411</v>
          </cell>
          <cell r="AH51">
            <v>4160.309060123067</v>
          </cell>
          <cell r="AI51">
            <v>63.955093918156223</v>
          </cell>
          <cell r="AJ51">
            <v>50.809679409325597</v>
          </cell>
          <cell r="AK51">
            <v>0</v>
          </cell>
        </row>
        <row r="52">
          <cell r="AB52">
            <v>1092.0999999999999</v>
          </cell>
          <cell r="AC52">
            <v>657.2</v>
          </cell>
          <cell r="AF52">
            <v>137.69999999999999</v>
          </cell>
          <cell r="AG52">
            <v>12.2</v>
          </cell>
          <cell r="AH52">
            <v>952.7</v>
          </cell>
          <cell r="AI52">
            <v>29.8</v>
          </cell>
          <cell r="AJ52">
            <v>0</v>
          </cell>
          <cell r="AK52">
            <v>87.2</v>
          </cell>
        </row>
        <row r="53">
          <cell r="AB53">
            <v>5603.5240989032272</v>
          </cell>
          <cell r="AC53">
            <v>0</v>
          </cell>
          <cell r="AD53">
            <v>2165.8466341342382</v>
          </cell>
          <cell r="AE53">
            <v>0</v>
          </cell>
          <cell r="AF53">
            <v>0</v>
          </cell>
          <cell r="AG53">
            <v>0</v>
          </cell>
          <cell r="AH53">
            <v>0</v>
          </cell>
          <cell r="AI53">
            <v>0</v>
          </cell>
          <cell r="AJ53">
            <v>552.78883603705242</v>
          </cell>
          <cell r="AK53">
            <v>0</v>
          </cell>
        </row>
      </sheetData>
      <sheetData sheetId="7">
        <row r="34">
          <cell r="AB34">
            <v>18735.8</v>
          </cell>
          <cell r="AC34">
            <v>12261.962</v>
          </cell>
          <cell r="AD34">
            <v>1166.7</v>
          </cell>
          <cell r="AE34">
            <v>311.12799999999999</v>
          </cell>
          <cell r="AF34">
            <v>420.00000000000011</v>
          </cell>
          <cell r="AG34">
            <v>215.2</v>
          </cell>
          <cell r="AH34">
            <v>762.47000000000025</v>
          </cell>
          <cell r="AI34">
            <v>218.04599999999999</v>
          </cell>
          <cell r="AJ34">
            <v>101.6</v>
          </cell>
          <cell r="AK34">
            <v>0</v>
          </cell>
        </row>
        <row r="36">
          <cell r="AB36">
            <v>24246.605517746364</v>
          </cell>
          <cell r="AC36">
            <v>16646.759920922057</v>
          </cell>
          <cell r="AD36">
            <v>1086.0328932725911</v>
          </cell>
          <cell r="AE36">
            <v>348.42754169506384</v>
          </cell>
          <cell r="AF36">
            <v>625.80421777930007</v>
          </cell>
          <cell r="AG36">
            <v>18298.018851339981</v>
          </cell>
          <cell r="AH36">
            <v>20246.489641254579</v>
          </cell>
          <cell r="AI36">
            <v>1087.8671754508846</v>
          </cell>
          <cell r="AJ36">
            <v>852.0007660107558</v>
          </cell>
          <cell r="AK36">
            <v>6604.7617898844364</v>
          </cell>
        </row>
        <row r="37">
          <cell r="AB37">
            <v>20190.964660795926</v>
          </cell>
          <cell r="AC37">
            <v>12545.942869223883</v>
          </cell>
          <cell r="AD37">
            <v>899.77507319290578</v>
          </cell>
          <cell r="AE37">
            <v>233.13217785162652</v>
          </cell>
          <cell r="AF37">
            <v>551.11649418196805</v>
          </cell>
          <cell r="AG37">
            <v>15727.184808222277</v>
          </cell>
          <cell r="AH37">
            <v>16871.724456877124</v>
          </cell>
          <cell r="AI37">
            <v>903.56442058011964</v>
          </cell>
          <cell r="AJ37">
            <v>697.99384787104725</v>
          </cell>
          <cell r="AK37">
            <v>5697.6945780292363</v>
          </cell>
        </row>
        <row r="39">
          <cell r="AB39">
            <v>1925.8135288571855</v>
          </cell>
          <cell r="AC39">
            <v>1213.2273885166087</v>
          </cell>
          <cell r="AD39">
            <v>172.68129968790589</v>
          </cell>
          <cell r="AE39">
            <v>36.408242108035537</v>
          </cell>
          <cell r="AF39">
            <v>40.549013543235091</v>
          </cell>
          <cell r="AG39">
            <v>1754.5671814944924</v>
          </cell>
          <cell r="AH39">
            <v>1461.807858124826</v>
          </cell>
          <cell r="AI39">
            <v>65.405532271837785</v>
          </cell>
          <cell r="AJ39">
            <v>42.153502785890261</v>
          </cell>
          <cell r="AK39">
            <v>434.8083350622249</v>
          </cell>
        </row>
        <row r="40">
          <cell r="AB40">
            <v>1257.947685797403</v>
          </cell>
          <cell r="AC40">
            <v>865.8793931639359</v>
          </cell>
          <cell r="AD40">
            <v>65.010845775723141</v>
          </cell>
          <cell r="AE40">
            <v>32.955772469858061</v>
          </cell>
          <cell r="AF40">
            <v>25.454002067068942</v>
          </cell>
          <cell r="AG40">
            <v>878.70154298676084</v>
          </cell>
          <cell r="AH40">
            <v>1001.0291419508558</v>
          </cell>
          <cell r="AI40">
            <v>41.990741701000616</v>
          </cell>
          <cell r="AJ40">
            <v>43.024498963184783</v>
          </cell>
          <cell r="AK40">
            <v>368.67770377254277</v>
          </cell>
        </row>
        <row r="41">
          <cell r="AB41">
            <v>2797.6931711530351</v>
          </cell>
          <cell r="AC41">
            <v>3234.9376585342388</v>
          </cell>
          <cell r="AD41">
            <v>121.24697430396211</v>
          </cell>
          <cell r="AE41">
            <v>82.339591373579267</v>
          </cell>
          <cell r="AF41">
            <v>49.233721530263104</v>
          </cell>
          <cell r="AG41">
            <v>1692.1325001309424</v>
          </cell>
          <cell r="AH41">
            <v>2373.736042426598</v>
          </cell>
          <cell r="AI41">
            <v>142.31201316976444</v>
          </cell>
          <cell r="AJ41">
            <v>110.98241917652383</v>
          </cell>
          <cell r="AK41">
            <v>538.38950808265724</v>
          </cell>
        </row>
        <row r="43">
          <cell r="AB43">
            <v>1311.4437098559797</v>
          </cell>
          <cell r="AC43">
            <v>1189.3221448994841</v>
          </cell>
          <cell r="AD43">
            <v>112.44607284833853</v>
          </cell>
          <cell r="AE43">
            <v>92.844603384509753</v>
          </cell>
          <cell r="AF43">
            <v>6.6370039551000382</v>
          </cell>
          <cell r="AG43">
            <v>1089.691070858783</v>
          </cell>
          <cell r="AH43">
            <v>440.19309864062279</v>
          </cell>
          <cell r="AI43">
            <v>16.477497543342288</v>
          </cell>
          <cell r="AJ43">
            <v>8.9768982287255419</v>
          </cell>
          <cell r="AK43">
            <v>0</v>
          </cell>
        </row>
        <row r="45">
          <cell r="AB45">
            <v>2583.3531910915572</v>
          </cell>
          <cell r="AC45">
            <v>2224.7798046923099</v>
          </cell>
          <cell r="AD45">
            <v>72.710870437560629</v>
          </cell>
          <cell r="AE45">
            <v>14.612793129524112</v>
          </cell>
          <cell r="AF45">
            <v>55.641803858195871</v>
          </cell>
          <cell r="AG45">
            <v>1257.5046447032039</v>
          </cell>
          <cell r="AH45">
            <v>2458.7562740847225</v>
          </cell>
          <cell r="AI45">
            <v>94.278147439594164</v>
          </cell>
          <cell r="AJ45">
            <v>77.020573817514432</v>
          </cell>
          <cell r="AK45">
            <v>0</v>
          </cell>
        </row>
        <row r="46">
          <cell r="AB46">
            <v>103.21102096832375</v>
          </cell>
          <cell r="AC46">
            <v>94.999399570778394</v>
          </cell>
          <cell r="AD46">
            <v>0.43781645671716651</v>
          </cell>
          <cell r="AE46">
            <v>2.3179333624178189</v>
          </cell>
          <cell r="AF46">
            <v>0</v>
          </cell>
          <cell r="AG46">
            <v>172.49144588883937</v>
          </cell>
          <cell r="AH46">
            <v>222.97970941437924</v>
          </cell>
          <cell r="AI46">
            <v>4.0398743487016295</v>
          </cell>
          <cell r="AJ46">
            <v>5.1221820103071201</v>
          </cell>
          <cell r="AK46">
            <v>0</v>
          </cell>
        </row>
        <row r="48">
          <cell r="AB48">
            <v>1813.4872253972217</v>
          </cell>
          <cell r="AC48">
            <v>1826.4738010587071</v>
          </cell>
          <cell r="AD48">
            <v>106.87512292594712</v>
          </cell>
          <cell r="AE48">
            <v>55.635235369426354</v>
          </cell>
          <cell r="AF48">
            <v>38.1057773056407</v>
          </cell>
          <cell r="AG48">
            <v>1212.7586400771959</v>
          </cell>
          <cell r="AH48">
            <v>1528.6207494163514</v>
          </cell>
          <cell r="AI48">
            <v>184.18717006140247</v>
          </cell>
          <cell r="AJ48">
            <v>0</v>
          </cell>
          <cell r="AK48">
            <v>366.90808416923352</v>
          </cell>
        </row>
        <row r="49">
          <cell r="AB49">
            <v>780.60230967245411</v>
          </cell>
          <cell r="AC49">
            <v>939.68640893087832</v>
          </cell>
          <cell r="AD49">
            <v>44.450234378050034</v>
          </cell>
          <cell r="AE49">
            <v>38.644404813571249</v>
          </cell>
          <cell r="AF49">
            <v>8.4617855643385269</v>
          </cell>
          <cell r="AG49">
            <v>437.27497534742747</v>
          </cell>
          <cell r="AH49">
            <v>697.41183498025998</v>
          </cell>
          <cell r="AI49">
            <v>115.74495946571339</v>
          </cell>
          <cell r="AJ49">
            <v>0</v>
          </cell>
          <cell r="AK49">
            <v>128.32449656357863</v>
          </cell>
        </row>
        <row r="50">
          <cell r="AB50">
            <v>2017.090861480581</v>
          </cell>
          <cell r="AC50">
            <v>2295.2512496033605</v>
          </cell>
          <cell r="AD50">
            <v>76.796739925912078</v>
          </cell>
          <cell r="AE50">
            <v>43.695186560008018</v>
          </cell>
          <cell r="AF50">
            <v>40.771935965924577</v>
          </cell>
          <cell r="AG50">
            <v>1254.8575247835149</v>
          </cell>
          <cell r="AH50">
            <v>1676.3242074463381</v>
          </cell>
          <cell r="AI50">
            <v>0</v>
          </cell>
          <cell r="AJ50">
            <v>110.98241917652383</v>
          </cell>
          <cell r="AK50">
            <v>0</v>
          </cell>
        </row>
        <row r="51">
          <cell r="AB51">
            <v>419.6</v>
          </cell>
          <cell r="AC51">
            <v>701.6</v>
          </cell>
          <cell r="AD51">
            <v>6</v>
          </cell>
          <cell r="AE51">
            <v>0</v>
          </cell>
          <cell r="AF51">
            <v>5.6</v>
          </cell>
          <cell r="AG51">
            <v>799.2</v>
          </cell>
          <cell r="AH51">
            <v>680.7</v>
          </cell>
          <cell r="AI51">
            <v>20.8</v>
          </cell>
          <cell r="AJ51">
            <v>50.4</v>
          </cell>
          <cell r="AK51">
            <v>128.19999999999999</v>
          </cell>
        </row>
        <row r="52">
          <cell r="AB52">
            <v>1852.2165192515647</v>
          </cell>
          <cell r="AC52">
            <v>2619.1154965282781</v>
          </cell>
          <cell r="AD52">
            <v>144.61028307751087</v>
          </cell>
          <cell r="AE52">
            <v>101.66524515005945</v>
          </cell>
          <cell r="AF52">
            <v>29.775756878678031</v>
          </cell>
          <cell r="AG52">
            <v>1190.4978040082417</v>
          </cell>
          <cell r="AH52">
            <v>1653.2072239282418</v>
          </cell>
          <cell r="AI52">
            <v>173.16443643889221</v>
          </cell>
          <cell r="AJ52">
            <v>0</v>
          </cell>
          <cell r="AK52">
            <v>259.85039678814854</v>
          </cell>
        </row>
      </sheetData>
      <sheetData sheetId="8">
        <row r="34">
          <cell r="AB34">
            <v>7512.0000000000009</v>
          </cell>
          <cell r="AC34">
            <v>4289.3999999999996</v>
          </cell>
          <cell r="AD34">
            <v>1133.2</v>
          </cell>
          <cell r="AE34">
            <v>229.334</v>
          </cell>
          <cell r="AF34">
            <v>252.25800000000001</v>
          </cell>
          <cell r="AG34">
            <v>244.4</v>
          </cell>
          <cell r="AH34">
            <v>80.284000000000006</v>
          </cell>
          <cell r="AI34">
            <v>120.2</v>
          </cell>
          <cell r="AJ34">
            <v>2</v>
          </cell>
          <cell r="AK34">
            <v>0</v>
          </cell>
        </row>
        <row r="36">
          <cell r="AB36">
            <v>9819.6477810454217</v>
          </cell>
          <cell r="AC36">
            <v>5853.914643348613</v>
          </cell>
          <cell r="AD36">
            <v>715.9657401127763</v>
          </cell>
          <cell r="AE36">
            <v>168.60994336825209</v>
          </cell>
          <cell r="AF36">
            <v>386.84345803805195</v>
          </cell>
          <cell r="AG36">
            <v>27811.18825301146</v>
          </cell>
          <cell r="AH36">
            <v>7585.486976949147</v>
          </cell>
          <cell r="AI36">
            <v>781.68920928457032</v>
          </cell>
          <cell r="AJ36">
            <v>562.032323553624</v>
          </cell>
          <cell r="AK36">
            <v>2748.1351670974982</v>
          </cell>
        </row>
        <row r="37">
          <cell r="AB37">
            <v>8776.5618087192906</v>
          </cell>
          <cell r="AC37">
            <v>5365.2543754394583</v>
          </cell>
          <cell r="AD37">
            <v>651.14941447403817</v>
          </cell>
          <cell r="AE37">
            <v>150.58027785176179</v>
          </cell>
          <cell r="AF37">
            <v>350.47187864813765</v>
          </cell>
          <cell r="AG37">
            <v>26015.164447409887</v>
          </cell>
          <cell r="AH37">
            <v>7068.7269593825349</v>
          </cell>
          <cell r="AI37">
            <v>754.85090312864679</v>
          </cell>
          <cell r="AJ37">
            <v>537.70994080944627</v>
          </cell>
          <cell r="AK37">
            <v>2573.6062939625244</v>
          </cell>
        </row>
        <row r="39">
          <cell r="AB39">
            <v>266.18273253659936</v>
          </cell>
          <cell r="AC39">
            <v>171.28499548391463</v>
          </cell>
          <cell r="AD39">
            <v>9.0263962102890574</v>
          </cell>
          <cell r="AE39">
            <v>3.1542962224097346</v>
          </cell>
          <cell r="AF39">
            <v>11.50806032245649</v>
          </cell>
          <cell r="AG39">
            <v>604.04601398598402</v>
          </cell>
          <cell r="AH39">
            <v>153.00336657075985</v>
          </cell>
          <cell r="AI39">
            <v>13.035109269597912</v>
          </cell>
          <cell r="AJ39">
            <v>12.835119929571119</v>
          </cell>
          <cell r="AK39">
            <v>97.504399319283309</v>
          </cell>
        </row>
        <row r="40">
          <cell r="AB40">
            <v>307.47149513633701</v>
          </cell>
          <cell r="AC40">
            <v>172.58754544327772</v>
          </cell>
          <cell r="AD40">
            <v>8.3166343629272994</v>
          </cell>
          <cell r="AE40">
            <v>3.3458952287531156</v>
          </cell>
          <cell r="AF40">
            <v>12.006716593497249</v>
          </cell>
          <cell r="AG40">
            <v>622.77003450929851</v>
          </cell>
          <cell r="AH40">
            <v>161.55601723563595</v>
          </cell>
          <cell r="AI40">
            <v>11.606363904149205</v>
          </cell>
          <cell r="AJ40">
            <v>12.536423248474669</v>
          </cell>
          <cell r="AK40">
            <v>68.378025590493976</v>
          </cell>
        </row>
        <row r="41">
          <cell r="AB41">
            <v>735.61447718979332</v>
          </cell>
          <cell r="AC41">
            <v>316.07272246587661</v>
          </cell>
          <cell r="AD41">
            <v>56.49969127581079</v>
          </cell>
          <cell r="AE41">
            <v>14.683770287737175</v>
          </cell>
          <cell r="AF41">
            <v>24.364862796417036</v>
          </cell>
          <cell r="AG41">
            <v>1173.2537710922747</v>
          </cell>
          <cell r="AH41">
            <v>355.20400033097644</v>
          </cell>
          <cell r="AI41">
            <v>15.231942251774345</v>
          </cell>
          <cell r="AJ41">
            <v>11.785959495703031</v>
          </cell>
          <cell r="AK41">
            <v>106.15084754448</v>
          </cell>
        </row>
        <row r="43">
          <cell r="AB43">
            <v>340.7061352732548</v>
          </cell>
          <cell r="AC43">
            <v>127.62688039884034</v>
          </cell>
          <cell r="AD43">
            <v>57.52463266021747</v>
          </cell>
          <cell r="AE43">
            <v>10.674998000919759</v>
          </cell>
          <cell r="AF43">
            <v>7.6745589469046864</v>
          </cell>
          <cell r="AG43">
            <v>1011.4152298054677</v>
          </cell>
          <cell r="AH43">
            <v>169.84319946680614</v>
          </cell>
          <cell r="AI43">
            <v>3.0193304460804131</v>
          </cell>
          <cell r="AJ43">
            <v>1.9578637598268509</v>
          </cell>
          <cell r="AK43">
            <v>0</v>
          </cell>
        </row>
        <row r="45">
          <cell r="AB45">
            <v>503.88274453332809</v>
          </cell>
          <cell r="AC45">
            <v>330.91733419229371</v>
          </cell>
          <cell r="AD45">
            <v>0.85135804129679626</v>
          </cell>
          <cell r="AE45">
            <v>6.7145037903385951</v>
          </cell>
          <cell r="AF45">
            <v>28.544240463432853</v>
          </cell>
          <cell r="AG45">
            <v>493.34210042081105</v>
          </cell>
          <cell r="AH45">
            <v>193.64904958476745</v>
          </cell>
          <cell r="AI45">
            <v>18.493445382232572</v>
          </cell>
          <cell r="AJ45">
            <v>4.5180068855827669</v>
          </cell>
          <cell r="AK45">
            <v>0</v>
          </cell>
        </row>
        <row r="46">
          <cell r="AB46">
            <v>182.9376429732954</v>
          </cell>
          <cell r="AC46">
            <v>21.51148003637719</v>
          </cell>
          <cell r="AD46">
            <v>6.4403299604919519</v>
          </cell>
          <cell r="AE46">
            <v>0.64015672872054097</v>
          </cell>
          <cell r="AF46">
            <v>3.5627830001066979E-2</v>
          </cell>
          <cell r="AG46">
            <v>228.77306796717042</v>
          </cell>
          <cell r="AH46">
            <v>124.76096607498849</v>
          </cell>
          <cell r="AI46">
            <v>3.5969209159874915</v>
          </cell>
          <cell r="AJ46">
            <v>0</v>
          </cell>
          <cell r="AK46">
            <v>0</v>
          </cell>
        </row>
        <row r="48">
          <cell r="AB48">
            <v>512.99372172311303</v>
          </cell>
          <cell r="AC48">
            <v>258.23719772524942</v>
          </cell>
          <cell r="AD48">
            <v>29.879034481470669</v>
          </cell>
          <cell r="AE48">
            <v>14.487377000271586</v>
          </cell>
          <cell r="AF48">
            <v>22.581891012765929</v>
          </cell>
          <cell r="AG48">
            <v>907.13828148812786</v>
          </cell>
          <cell r="AH48">
            <v>248.88469314351261</v>
          </cell>
          <cell r="AI48">
            <v>23.128612608986284</v>
          </cell>
          <cell r="AJ48">
            <v>0</v>
          </cell>
          <cell r="AK48">
            <v>72.063544309778976</v>
          </cell>
        </row>
        <row r="49">
          <cell r="AB49">
            <v>207.86643283548995</v>
          </cell>
          <cell r="AC49">
            <v>95.700435143251866</v>
          </cell>
          <cell r="AD49">
            <v>0.66526867655912703</v>
          </cell>
          <cell r="AE49">
            <v>10.583909308605978</v>
          </cell>
          <cell r="AF49">
            <v>1.0779609452974237</v>
          </cell>
          <cell r="AG49">
            <v>237.12684149830059</v>
          </cell>
          <cell r="AH49">
            <v>99.896775106763059</v>
          </cell>
          <cell r="AI49">
            <v>4.4815240885757959</v>
          </cell>
          <cell r="AJ49">
            <v>0</v>
          </cell>
          <cell r="AK49">
            <v>9.9384970694805155</v>
          </cell>
        </row>
        <row r="50">
          <cell r="AB50">
            <v>527.74804435430337</v>
          </cell>
          <cell r="AC50">
            <v>220.37228732262474</v>
          </cell>
          <cell r="AD50">
            <v>55.83442259925166</v>
          </cell>
          <cell r="AE50">
            <v>4.0998609791311971</v>
          </cell>
          <cell r="AF50">
            <v>23.286901851119612</v>
          </cell>
          <cell r="AG50">
            <v>936.12692959397418</v>
          </cell>
          <cell r="AH50">
            <v>255.30722522421337</v>
          </cell>
          <cell r="AI50">
            <v>10.75041816319855</v>
          </cell>
          <cell r="AJ50">
            <v>11.785959495703031</v>
          </cell>
          <cell r="AK50">
            <v>0</v>
          </cell>
        </row>
        <row r="51">
          <cell r="AB51">
            <v>84.1</v>
          </cell>
          <cell r="AC51">
            <v>18.3</v>
          </cell>
          <cell r="AD51">
            <v>0</v>
          </cell>
          <cell r="AE51">
            <v>0</v>
          </cell>
          <cell r="AF51">
            <v>0</v>
          </cell>
          <cell r="AG51">
            <v>47.3</v>
          </cell>
          <cell r="AH51">
            <v>41.5</v>
          </cell>
          <cell r="AI51">
            <v>0</v>
          </cell>
          <cell r="AJ51">
            <v>6.4</v>
          </cell>
          <cell r="AK51">
            <v>20.6</v>
          </cell>
        </row>
        <row r="52">
          <cell r="AB52">
            <v>31.565041270950129</v>
          </cell>
          <cell r="AC52">
            <v>38.044036784219827</v>
          </cell>
          <cell r="AD52">
            <v>0</v>
          </cell>
          <cell r="AE52">
            <v>0</v>
          </cell>
          <cell r="AF52">
            <v>0</v>
          </cell>
          <cell r="AG52">
            <v>22.571166954741489</v>
          </cell>
          <cell r="AH52">
            <v>4.1136597067378462</v>
          </cell>
          <cell r="AI52">
            <v>0</v>
          </cell>
          <cell r="AJ52">
            <v>0</v>
          </cell>
          <cell r="AK52">
            <v>1.8048479548390497</v>
          </cell>
        </row>
      </sheetData>
      <sheetData sheetId="9">
        <row r="34">
          <cell r="AB34">
            <v>6218.0000000000027</v>
          </cell>
          <cell r="AC34">
            <v>2482.4</v>
          </cell>
          <cell r="AD34">
            <v>799.8</v>
          </cell>
          <cell r="AE34">
            <v>108.514</v>
          </cell>
          <cell r="AF34">
            <v>389</v>
          </cell>
          <cell r="AG34">
            <v>390.69000000000011</v>
          </cell>
          <cell r="AH34">
            <v>22.8</v>
          </cell>
          <cell r="AI34">
            <v>156.97999999999999</v>
          </cell>
          <cell r="AJ34">
            <v>0</v>
          </cell>
          <cell r="AK34">
            <v>0</v>
          </cell>
        </row>
        <row r="36">
          <cell r="AB36">
            <v>8004.3765991990249</v>
          </cell>
          <cell r="AC36">
            <v>4446.2437848392065</v>
          </cell>
          <cell r="AD36">
            <v>846.07711983955039</v>
          </cell>
          <cell r="AE36">
            <v>7</v>
          </cell>
          <cell r="AF36">
            <v>631.25876066904891</v>
          </cell>
          <cell r="AG36">
            <v>50878.460465789802</v>
          </cell>
          <cell r="AH36">
            <v>6045.0113943960205</v>
          </cell>
          <cell r="AI36">
            <v>961.77261142035093</v>
          </cell>
          <cell r="AJ36">
            <v>626.28624572702745</v>
          </cell>
          <cell r="AK36">
            <v>1735.3772358709423</v>
          </cell>
        </row>
        <row r="37">
          <cell r="AB37">
            <v>7773.9498114933695</v>
          </cell>
          <cell r="AC37">
            <v>4384.9530134565566</v>
          </cell>
          <cell r="AD37">
            <v>830.12199608892297</v>
          </cell>
          <cell r="AE37">
            <v>5</v>
          </cell>
          <cell r="AF37">
            <v>611.36559866009679</v>
          </cell>
          <cell r="AG37">
            <v>49980.555716763607</v>
          </cell>
          <cell r="AH37">
            <v>5875.841686534508</v>
          </cell>
          <cell r="AI37">
            <v>941.90470313458547</v>
          </cell>
          <cell r="AJ37">
            <v>590.40427407030779</v>
          </cell>
          <cell r="AK37">
            <v>1674.449283395827</v>
          </cell>
        </row>
        <row r="39">
          <cell r="AB39">
            <v>90.601834219147349</v>
          </cell>
          <cell r="AC39">
            <v>45.351145208106232</v>
          </cell>
          <cell r="AD39">
            <v>6.0859052104297886</v>
          </cell>
          <cell r="AE39">
            <v>1</v>
          </cell>
          <cell r="AF39">
            <v>6.1552016853528997</v>
          </cell>
          <cell r="AG39">
            <v>473.40979090164461</v>
          </cell>
          <cell r="AH39">
            <v>70.301771415086776</v>
          </cell>
          <cell r="AI39">
            <v>10.462684712649756</v>
          </cell>
          <cell r="AJ39">
            <v>7.3041378966689976</v>
          </cell>
          <cell r="AK39">
            <v>46.62327596530519</v>
          </cell>
        </row>
        <row r="40">
          <cell r="AB40">
            <v>84.745922194108516</v>
          </cell>
          <cell r="AC40">
            <v>26.516625271323427</v>
          </cell>
          <cell r="AD40">
            <v>5.8749312164085756</v>
          </cell>
          <cell r="AE40">
            <v>1</v>
          </cell>
          <cell r="AF40">
            <v>8.9421804584888154</v>
          </cell>
          <cell r="AG40">
            <v>310.19444695640607</v>
          </cell>
          <cell r="AH40">
            <v>68.547856462474897</v>
          </cell>
          <cell r="AI40">
            <v>9.3452060441972158</v>
          </cell>
          <cell r="AJ40">
            <v>9.1511865782840207</v>
          </cell>
          <cell r="AK40">
            <v>29.740734296171048</v>
          </cell>
        </row>
        <row r="41">
          <cell r="AB41">
            <v>145.68086551154735</v>
          </cell>
          <cell r="AC41">
            <v>34.774146111326743</v>
          </cell>
          <cell r="AD41">
            <v>10.080192534218824</v>
          </cell>
          <cell r="AE41">
            <v>1</v>
          </cell>
          <cell r="AF41">
            <v>10.950981550463322</v>
          </cell>
          <cell r="AG41">
            <v>587.71030206978662</v>
          </cell>
          <cell r="AH41">
            <v>100.62185139903747</v>
          </cell>
          <cell r="AI41">
            <v>10.522702241568195</v>
          </cell>
          <cell r="AJ41">
            <v>26.730785078435606</v>
          </cell>
          <cell r="AK41">
            <v>31.187218178944168</v>
          </cell>
        </row>
        <row r="43">
          <cell r="AB43">
            <v>86.688954544360314</v>
          </cell>
          <cell r="AC43">
            <v>10.255463241887007</v>
          </cell>
          <cell r="AD43">
            <v>13.92404152394872</v>
          </cell>
          <cell r="AE43">
            <v>1</v>
          </cell>
          <cell r="AF43">
            <v>1.0926095980331174E-2</v>
          </cell>
          <cell r="AG43">
            <v>461.4486277814492</v>
          </cell>
          <cell r="AH43">
            <v>86.357339363836488</v>
          </cell>
          <cell r="AI43">
            <v>1.5394816068468122</v>
          </cell>
          <cell r="AJ43">
            <v>2.008167327118068</v>
          </cell>
          <cell r="AK43">
            <v>0</v>
          </cell>
        </row>
        <row r="45">
          <cell r="AB45">
            <v>134.74138798076604</v>
          </cell>
          <cell r="AC45">
            <v>40.824596143965501</v>
          </cell>
          <cell r="AD45">
            <v>1.3238109280736849</v>
          </cell>
          <cell r="AE45">
            <v>2</v>
          </cell>
          <cell r="AF45">
            <v>19.722530687593139</v>
          </cell>
          <cell r="AG45">
            <v>312.03493825085695</v>
          </cell>
          <cell r="AH45">
            <v>58.880768775339625</v>
          </cell>
          <cell r="AI45">
            <v>9.5946411581593036</v>
          </cell>
          <cell r="AJ45">
            <v>1.8269326908043029</v>
          </cell>
          <cell r="AK45">
            <v>0</v>
          </cell>
        </row>
        <row r="46">
          <cell r="AB46">
            <v>7.3291689737056114</v>
          </cell>
          <cell r="AC46">
            <v>9.9609421030379117</v>
          </cell>
          <cell r="AD46">
            <v>0.24989787718052756</v>
          </cell>
          <cell r="AE46">
            <v>0</v>
          </cell>
          <cell r="AF46">
            <v>0</v>
          </cell>
          <cell r="AG46">
            <v>106.63044241125456</v>
          </cell>
          <cell r="AH46">
            <v>17.888358596606199</v>
          </cell>
          <cell r="AI46">
            <v>2.2763865000079884</v>
          </cell>
          <cell r="AJ46">
            <v>3.3722339511881003</v>
          </cell>
          <cell r="AK46">
            <v>0</v>
          </cell>
        </row>
        <row r="48">
          <cell r="AB48">
            <v>111.05259008703297</v>
          </cell>
          <cell r="AC48">
            <v>27.997259374342285</v>
          </cell>
          <cell r="AD48">
            <v>9.286002680920685</v>
          </cell>
          <cell r="AE48">
            <v>0</v>
          </cell>
          <cell r="AF48">
            <v>5.7245582751701258</v>
          </cell>
          <cell r="AG48">
            <v>503.29073879958383</v>
          </cell>
          <cell r="AH48">
            <v>83.018150858232445</v>
          </cell>
          <cell r="AI48">
            <v>34.728786109711322</v>
          </cell>
          <cell r="AJ48">
            <v>0</v>
          </cell>
          <cell r="AK48">
            <v>18.635981189211066</v>
          </cell>
        </row>
        <row r="49">
          <cell r="AB49">
            <v>10.457389292056355</v>
          </cell>
          <cell r="AC49">
            <v>9.788693246738692</v>
          </cell>
          <cell r="AD49">
            <v>5.3920134442937702</v>
          </cell>
          <cell r="AE49">
            <v>0</v>
          </cell>
          <cell r="AF49">
            <v>0</v>
          </cell>
          <cell r="AG49">
            <v>205.24553323798207</v>
          </cell>
          <cell r="AH49">
            <v>5.0862028418217431</v>
          </cell>
          <cell r="AI49">
            <v>17.493020798948937</v>
          </cell>
          <cell r="AJ49">
            <v>0</v>
          </cell>
          <cell r="AK49">
            <v>3.9772557116490788</v>
          </cell>
        </row>
        <row r="50">
          <cell r="AB50">
            <v>135.223476219491</v>
          </cell>
          <cell r="AC50">
            <v>24.985452864588051</v>
          </cell>
          <cell r="AD50">
            <v>4.6881790899250539</v>
          </cell>
          <cell r="AE50">
            <v>0</v>
          </cell>
          <cell r="AF50">
            <v>10.950981550463322</v>
          </cell>
          <cell r="AG50">
            <v>382.46476883180458</v>
          </cell>
          <cell r="AH50">
            <v>95.535648557215723</v>
          </cell>
          <cell r="AI50">
            <v>0</v>
          </cell>
          <cell r="AJ50">
            <v>26.730785078435606</v>
          </cell>
          <cell r="AK50">
            <v>0</v>
          </cell>
        </row>
        <row r="51">
          <cell r="AB51">
            <v>31</v>
          </cell>
          <cell r="AC51">
            <v>11</v>
          </cell>
          <cell r="AD51">
            <v>0</v>
          </cell>
          <cell r="AE51">
            <v>0</v>
          </cell>
          <cell r="AF51">
            <v>15.5</v>
          </cell>
          <cell r="AG51">
            <v>117.4</v>
          </cell>
          <cell r="AH51">
            <v>20.5</v>
          </cell>
          <cell r="AI51">
            <v>0</v>
          </cell>
          <cell r="AJ51">
            <v>0</v>
          </cell>
          <cell r="AK51">
            <v>3.1</v>
          </cell>
        </row>
        <row r="52">
          <cell r="AB52">
            <v>0</v>
          </cell>
          <cell r="AC52">
            <v>0</v>
          </cell>
          <cell r="AD52">
            <v>0</v>
          </cell>
          <cell r="AE52">
            <v>0</v>
          </cell>
          <cell r="AF52">
            <v>0</v>
          </cell>
          <cell r="AG52">
            <v>0</v>
          </cell>
          <cell r="AH52">
            <v>0</v>
          </cell>
          <cell r="AI52">
            <v>0</v>
          </cell>
          <cell r="AJ52">
            <v>0</v>
          </cell>
          <cell r="AK52">
            <v>0</v>
          </cell>
        </row>
      </sheetData>
      <sheetData sheetId="10">
        <row r="34">
          <cell r="AB34">
            <v>8704.2999999999975</v>
          </cell>
          <cell r="AC34">
            <v>5552.2639999999983</v>
          </cell>
          <cell r="AD34">
            <v>8996.9</v>
          </cell>
          <cell r="AE34">
            <v>2693.098</v>
          </cell>
          <cell r="AF34">
            <v>834.62</v>
          </cell>
          <cell r="AG34">
            <v>435.48399999999998</v>
          </cell>
          <cell r="AH34">
            <v>488.41199999999998</v>
          </cell>
          <cell r="AI34">
            <v>301.56799999999998</v>
          </cell>
          <cell r="AJ34">
            <v>0</v>
          </cell>
          <cell r="AK34">
            <v>0</v>
          </cell>
        </row>
        <row r="36">
          <cell r="AB36">
            <v>11399.801676076231</v>
          </cell>
          <cell r="AC36">
            <v>7517.0660634386204</v>
          </cell>
          <cell r="AD36">
            <v>7157.393307066186</v>
          </cell>
          <cell r="AE36">
            <v>1553.4400729050567</v>
          </cell>
          <cell r="AF36">
            <v>877.91740426316665</v>
          </cell>
          <cell r="AG36">
            <v>50831.290018590349</v>
          </cell>
          <cell r="AH36">
            <v>23643.775129016081</v>
          </cell>
          <cell r="AI36">
            <v>1148.734264841203</v>
          </cell>
          <cell r="AJ36">
            <v>41.040799368499606</v>
          </cell>
          <cell r="AK36">
            <v>1463.4365367288215</v>
          </cell>
        </row>
        <row r="37">
          <cell r="AB37">
            <v>10898.21987790039</v>
          </cell>
          <cell r="AC37">
            <v>7019.0923559790481</v>
          </cell>
          <cell r="AD37">
            <v>6953.1320153389825</v>
          </cell>
          <cell r="AE37">
            <v>1534.8654501544402</v>
          </cell>
          <cell r="AF37">
            <v>824.64663684863297</v>
          </cell>
          <cell r="AG37">
            <v>48868.726260330644</v>
          </cell>
          <cell r="AH37">
            <v>22677.968561165366</v>
          </cell>
          <cell r="AI37">
            <v>1095.1415714925349</v>
          </cell>
          <cell r="AJ37">
            <v>37.825623164724227</v>
          </cell>
          <cell r="AK37">
            <v>1333.2994838711575</v>
          </cell>
        </row>
        <row r="39">
          <cell r="AB39">
            <v>214.49482835169269</v>
          </cell>
          <cell r="AC39">
            <v>172.87756265697217</v>
          </cell>
          <cell r="AD39">
            <v>134.74965183294464</v>
          </cell>
          <cell r="AE39">
            <v>17.129535152388698</v>
          </cell>
          <cell r="AF39">
            <v>13.796933324104849</v>
          </cell>
          <cell r="AG39">
            <v>1048.0682674988582</v>
          </cell>
          <cell r="AH39">
            <v>510.41303057482156</v>
          </cell>
          <cell r="AI39">
            <v>14.055534255444579</v>
          </cell>
          <cell r="AJ39">
            <v>1.4519770517784982</v>
          </cell>
          <cell r="AK39">
            <v>49.637392001700171</v>
          </cell>
        </row>
        <row r="40">
          <cell r="AB40">
            <v>227.3694884632551</v>
          </cell>
          <cell r="AC40">
            <v>205.47960361099624</v>
          </cell>
          <cell r="AD40">
            <v>97.717731874770251</v>
          </cell>
          <cell r="AE40">
            <v>9.5470580004341183</v>
          </cell>
          <cell r="AF40">
            <v>16.625960085583994</v>
          </cell>
          <cell r="AG40">
            <v>861.25389693992486</v>
          </cell>
          <cell r="AH40">
            <v>414.92040963543241</v>
          </cell>
          <cell r="AI40">
            <v>21.891530971421325</v>
          </cell>
          <cell r="AJ40">
            <v>1.6728857324569137</v>
          </cell>
          <cell r="AK40">
            <v>58.376225761813643</v>
          </cell>
        </row>
        <row r="41">
          <cell r="AB41">
            <v>274.21230971258524</v>
          </cell>
          <cell r="AC41">
            <v>292.49410384857572</v>
          </cell>
          <cell r="AD41">
            <v>106.54355985243289</v>
          </cell>
          <cell r="AE41">
            <v>9.0275647501825187</v>
          </cell>
          <cell r="AF41">
            <v>36.644807328949646</v>
          </cell>
          <cell r="AG41">
            <v>1101.3098613197803</v>
          </cell>
          <cell r="AH41">
            <v>550.88615821528413</v>
          </cell>
          <cell r="AI41">
            <v>31.701162377246781</v>
          </cell>
          <cell r="AJ41">
            <v>1.5422904713184655</v>
          </cell>
          <cell r="AK41">
            <v>71.76082709585036</v>
          </cell>
        </row>
        <row r="43">
          <cell r="AB43">
            <v>179.29200035308651</v>
          </cell>
          <cell r="AC43">
            <v>91.747240403138079</v>
          </cell>
          <cell r="AD43">
            <v>114.99137829375286</v>
          </cell>
          <cell r="AE43">
            <v>13.632276348151985</v>
          </cell>
          <cell r="AF43">
            <v>29.32896950347212</v>
          </cell>
          <cell r="AG43">
            <v>1050.0011738523813</v>
          </cell>
          <cell r="AH43">
            <v>518.23554188487708</v>
          </cell>
          <cell r="AI43">
            <v>1.8126743972289772</v>
          </cell>
          <cell r="AJ43">
            <v>0</v>
          </cell>
          <cell r="AK43">
            <v>0</v>
          </cell>
        </row>
        <row r="45">
          <cell r="AB45">
            <v>289.75790236504201</v>
          </cell>
          <cell r="AC45">
            <v>366.06400611177725</v>
          </cell>
          <cell r="AD45">
            <v>57.230637794283233</v>
          </cell>
          <cell r="AE45">
            <v>2.0392579800626454</v>
          </cell>
          <cell r="AF45">
            <v>22.039131453429725</v>
          </cell>
          <cell r="AG45">
            <v>572.27778728940882</v>
          </cell>
          <cell r="AH45">
            <v>268.02636702388133</v>
          </cell>
          <cell r="AI45">
            <v>41.9055311355797</v>
          </cell>
          <cell r="AJ45">
            <v>0.18440615627018206</v>
          </cell>
          <cell r="AK45">
            <v>0</v>
          </cell>
        </row>
        <row r="46">
          <cell r="AB46">
            <v>26.437982895031102</v>
          </cell>
          <cell r="AC46">
            <v>32.31027109931771</v>
          </cell>
          <cell r="AD46">
            <v>29.868840497284282</v>
          </cell>
          <cell r="AE46">
            <v>2.8870601679309531</v>
          </cell>
          <cell r="AF46">
            <v>0</v>
          </cell>
          <cell r="AG46">
            <v>292.55711926952802</v>
          </cell>
          <cell r="AH46">
            <v>158.82551687063892</v>
          </cell>
          <cell r="AI46">
            <v>8.5969016098272526</v>
          </cell>
          <cell r="AJ46">
            <v>0</v>
          </cell>
          <cell r="AK46">
            <v>0</v>
          </cell>
        </row>
        <row r="48">
          <cell r="AB48">
            <v>211.53675234170095</v>
          </cell>
          <cell r="AC48">
            <v>207.16433254997915</v>
          </cell>
          <cell r="AD48">
            <v>70.589370464981897</v>
          </cell>
          <cell r="AE48">
            <v>6.7484731395662871</v>
          </cell>
          <cell r="AF48">
            <v>23.499232517258598</v>
          </cell>
          <cell r="AG48">
            <v>836.20670266753723</v>
          </cell>
          <cell r="AH48">
            <v>430.42464767351373</v>
          </cell>
          <cell r="AI48">
            <v>26.213954043721511</v>
          </cell>
          <cell r="AJ48">
            <v>0</v>
          </cell>
          <cell r="AK48">
            <v>50.983813627503267</v>
          </cell>
        </row>
        <row r="49">
          <cell r="AB49">
            <v>55.069866329915499</v>
          </cell>
          <cell r="AC49">
            <v>53.183964919373913</v>
          </cell>
          <cell r="AD49">
            <v>2.4792400469287799</v>
          </cell>
          <cell r="AE49">
            <v>0</v>
          </cell>
          <cell r="AF49">
            <v>12.761065527891533</v>
          </cell>
          <cell r="AG49">
            <v>142.81525996041503</v>
          </cell>
          <cell r="AH49">
            <v>84.41418342904916</v>
          </cell>
          <cell r="AI49">
            <v>1.3062318549129115</v>
          </cell>
          <cell r="AJ49">
            <v>0</v>
          </cell>
          <cell r="AK49">
            <v>15.005410929370642</v>
          </cell>
        </row>
        <row r="50">
          <cell r="AB50">
            <v>219.14244338266974</v>
          </cell>
          <cell r="AC50">
            <v>239.3101389292018</v>
          </cell>
          <cell r="AD50">
            <v>104.06431980550411</v>
          </cell>
          <cell r="AE50">
            <v>9.0275647501825187</v>
          </cell>
          <cell r="AF50">
            <v>23.883741801058115</v>
          </cell>
          <cell r="AG50">
            <v>958.49460135936533</v>
          </cell>
          <cell r="AH50">
            <v>466.47197478623497</v>
          </cell>
          <cell r="AI50">
            <v>0</v>
          </cell>
          <cell r="AJ50">
            <v>1.5422904713184655</v>
          </cell>
          <cell r="AK50">
            <v>0</v>
          </cell>
        </row>
        <row r="51">
          <cell r="AB51">
            <v>7.8</v>
          </cell>
          <cell r="AC51">
            <v>0</v>
          </cell>
          <cell r="AD51">
            <v>0</v>
          </cell>
          <cell r="AE51">
            <v>0</v>
          </cell>
          <cell r="AF51">
            <v>0</v>
          </cell>
          <cell r="AG51">
            <v>19.899999999999999</v>
          </cell>
          <cell r="AH51">
            <v>22.6</v>
          </cell>
          <cell r="AI51">
            <v>0</v>
          </cell>
          <cell r="AJ51">
            <v>0</v>
          </cell>
          <cell r="AK51">
            <v>1.9</v>
          </cell>
        </row>
        <row r="52">
          <cell r="AB52">
            <v>49.790422625684577</v>
          </cell>
          <cell r="AC52">
            <v>39.428341916576684</v>
          </cell>
          <cell r="AD52">
            <v>6.2273713663719459</v>
          </cell>
          <cell r="AE52">
            <v>3.0926817218805263</v>
          </cell>
          <cell r="AF52">
            <v>0.83126151208128374</v>
          </cell>
          <cell r="AG52">
            <v>191.9034463521397</v>
          </cell>
          <cell r="AH52">
            <v>67.540089082372845</v>
          </cell>
          <cell r="AI52">
            <v>5.3017791226473774</v>
          </cell>
          <cell r="AJ52">
            <v>0</v>
          </cell>
          <cell r="AK52">
            <v>17.668089100737223</v>
          </cell>
        </row>
      </sheetData>
      <sheetData sheetId="11">
        <row r="34">
          <cell r="AB34">
            <v>9553.5160000000033</v>
          </cell>
          <cell r="AC34">
            <v>3892.900000000001</v>
          </cell>
          <cell r="AD34">
            <v>7019.3</v>
          </cell>
          <cell r="AE34">
            <v>0</v>
          </cell>
          <cell r="AF34">
            <v>414.2</v>
          </cell>
          <cell r="AG34">
            <v>211.5</v>
          </cell>
          <cell r="AH34">
            <v>259.2</v>
          </cell>
          <cell r="AI34">
            <v>142.27000000000001</v>
          </cell>
          <cell r="AJ34">
            <v>0</v>
          </cell>
          <cell r="AK34">
            <v>0</v>
          </cell>
        </row>
        <row r="36">
          <cell r="AB36">
            <v>13892.014912856055</v>
          </cell>
          <cell r="AC36">
            <v>6720.1747046922937</v>
          </cell>
          <cell r="AD36">
            <v>1722.9687353053382</v>
          </cell>
          <cell r="AE36">
            <v>108.91035606304625</v>
          </cell>
          <cell r="AF36">
            <v>562.84268716757356</v>
          </cell>
          <cell r="AG36">
            <v>51710.661648573099</v>
          </cell>
          <cell r="AH36">
            <v>20181.290220237028</v>
          </cell>
          <cell r="AI36">
            <v>901.52194865446859</v>
          </cell>
          <cell r="AJ36">
            <v>339.04904638289622</v>
          </cell>
          <cell r="AK36">
            <v>1595.6141285052984</v>
          </cell>
        </row>
        <row r="37">
          <cell r="AB37">
            <v>13352.113008025046</v>
          </cell>
          <cell r="AC37">
            <v>6560.7583059909784</v>
          </cell>
          <cell r="AD37">
            <v>1659.952928853525</v>
          </cell>
          <cell r="AE37">
            <v>103.25034065380855</v>
          </cell>
          <cell r="AF37">
            <v>549.64706491449272</v>
          </cell>
          <cell r="AG37">
            <v>50805.091600323423</v>
          </cell>
          <cell r="AH37">
            <v>19893.487253046867</v>
          </cell>
          <cell r="AI37">
            <v>885.33507836457295</v>
          </cell>
          <cell r="AJ37">
            <v>331.48978998970193</v>
          </cell>
          <cell r="AK37">
            <v>1525.597178324587</v>
          </cell>
        </row>
        <row r="39">
          <cell r="AB39">
            <v>173.8514843034514</v>
          </cell>
          <cell r="AC39">
            <v>75.278792086932995</v>
          </cell>
          <cell r="AD39">
            <v>23.681212438870027</v>
          </cell>
          <cell r="AE39">
            <v>1.7671257697442126</v>
          </cell>
          <cell r="AF39">
            <v>6.4195883256848063</v>
          </cell>
          <cell r="AG39">
            <v>358.04514541934191</v>
          </cell>
          <cell r="AH39">
            <v>119.66239661112412</v>
          </cell>
          <cell r="AI39">
            <v>5.1137057105166974</v>
          </cell>
          <cell r="AJ39">
            <v>2.0219112878318142</v>
          </cell>
          <cell r="AK39">
            <v>34.639805316921098</v>
          </cell>
        </row>
        <row r="40">
          <cell r="AB40">
            <v>149.8407504594351</v>
          </cell>
          <cell r="AC40">
            <v>52.661482268876782</v>
          </cell>
          <cell r="AD40">
            <v>23.880211932815669</v>
          </cell>
          <cell r="AE40">
            <v>2.2463165794927145</v>
          </cell>
          <cell r="AF40">
            <v>4.2807543183934449</v>
          </cell>
          <cell r="AG40">
            <v>313.60236356473632</v>
          </cell>
          <cell r="AH40">
            <v>99.445870717822359</v>
          </cell>
          <cell r="AI40">
            <v>5.3944578709375381</v>
          </cell>
          <cell r="AJ40">
            <v>1.5952895111244234</v>
          </cell>
          <cell r="AK40">
            <v>30.532635004129837</v>
          </cell>
        </row>
        <row r="41">
          <cell r="AB41">
            <v>390.06115437157382</v>
          </cell>
          <cell r="AC41">
            <v>106.7549164324387</v>
          </cell>
          <cell r="AD41">
            <v>39.13559451899755</v>
          </cell>
          <cell r="AE41">
            <v>3.4136988297449911</v>
          </cell>
          <cell r="AF41">
            <v>8.9148679346874111</v>
          </cell>
          <cell r="AG41">
            <v>591.96768468493929</v>
          </cell>
          <cell r="AH41">
            <v>188.35709647233827</v>
          </cell>
          <cell r="AI41">
            <v>10.792412418958051</v>
          </cell>
          <cell r="AJ41">
            <v>5.9639668820698457</v>
          </cell>
          <cell r="AK41">
            <v>39.484315176581582</v>
          </cell>
        </row>
        <row r="43">
          <cell r="AB43">
            <v>255.64014633225187</v>
          </cell>
          <cell r="AC43">
            <v>66.679338570045715</v>
          </cell>
          <cell r="AD43">
            <v>44.446962086137674</v>
          </cell>
          <cell r="AE43">
            <v>3.7317023976853072</v>
          </cell>
          <cell r="AF43">
            <v>0.59746279962540805</v>
          </cell>
          <cell r="AG43">
            <v>489.51348510217002</v>
          </cell>
          <cell r="AH43">
            <v>134.04264288439092</v>
          </cell>
          <cell r="AI43">
            <v>5.2050022350655594</v>
          </cell>
          <cell r="AJ43">
            <v>0.32249871228982668</v>
          </cell>
          <cell r="AK43">
            <v>0</v>
          </cell>
        </row>
        <row r="48">
          <cell r="AB48">
            <v>272.35599340204146</v>
          </cell>
          <cell r="AC48">
            <v>81.330755845779137</v>
          </cell>
          <cell r="AD48">
            <v>30.194359263773823</v>
          </cell>
          <cell r="AE48">
            <v>3.3161623936155942</v>
          </cell>
          <cell r="AF48">
            <v>7.5705786486704643</v>
          </cell>
          <cell r="AG48">
            <v>431.34507821342561</v>
          </cell>
          <cell r="AH48">
            <v>116.24611987150244</v>
          </cell>
          <cell r="AI48">
            <v>10.095203617241483</v>
          </cell>
          <cell r="AJ48">
            <v>0</v>
          </cell>
          <cell r="AK48">
            <v>36.474339345671034</v>
          </cell>
        </row>
        <row r="49">
          <cell r="AB49">
            <v>55.442798077902395</v>
          </cell>
          <cell r="AC49">
            <v>9.6943389339210739</v>
          </cell>
          <cell r="AD49">
            <v>0</v>
          </cell>
          <cell r="AE49">
            <v>1.3576808762587305</v>
          </cell>
          <cell r="AF49">
            <v>2.1216905375312822</v>
          </cell>
          <cell r="AG49">
            <v>100.00158737343565</v>
          </cell>
          <cell r="AH49">
            <v>7.8430930685174252</v>
          </cell>
          <cell r="AI49">
            <v>0</v>
          </cell>
          <cell r="AJ49">
            <v>0</v>
          </cell>
          <cell r="AK49">
            <v>1.7566466821396824</v>
          </cell>
        </row>
        <row r="50">
          <cell r="AB50">
            <v>334.61835629367141</v>
          </cell>
          <cell r="AC50">
            <v>97.060577498517631</v>
          </cell>
          <cell r="AD50">
            <v>39.13559451899755</v>
          </cell>
          <cell r="AE50">
            <v>2.0560179534862604</v>
          </cell>
          <cell r="AF50">
            <v>6.7931773971561284</v>
          </cell>
          <cell r="AG50">
            <v>491.96609731150363</v>
          </cell>
          <cell r="AH50">
            <v>180.51400340382085</v>
          </cell>
          <cell r="AI50">
            <v>0</v>
          </cell>
          <cell r="AJ50">
            <v>5.9639668820698457</v>
          </cell>
          <cell r="AK50">
            <v>0</v>
          </cell>
        </row>
        <row r="51">
          <cell r="AB51">
            <v>45.3</v>
          </cell>
          <cell r="AC51">
            <v>0</v>
          </cell>
          <cell r="AD51">
            <v>9.6999999999999993</v>
          </cell>
          <cell r="AE51">
            <v>0</v>
          </cell>
          <cell r="AF51">
            <v>0</v>
          </cell>
          <cell r="AG51">
            <v>158.5</v>
          </cell>
          <cell r="AH51">
            <v>3.2</v>
          </cell>
          <cell r="AI51">
            <v>0</v>
          </cell>
          <cell r="AJ51">
            <v>0</v>
          </cell>
          <cell r="AK51">
            <v>8.4</v>
          </cell>
        </row>
        <row r="52">
          <cell r="AB52">
            <v>0</v>
          </cell>
          <cell r="AC52">
            <v>0</v>
          </cell>
          <cell r="AD52">
            <v>0</v>
          </cell>
          <cell r="AE52">
            <v>0</v>
          </cell>
          <cell r="AF52">
            <v>0</v>
          </cell>
          <cell r="AG52">
            <v>0</v>
          </cell>
          <cell r="AH52">
            <v>0</v>
          </cell>
          <cell r="AI52">
            <v>0</v>
          </cell>
          <cell r="AJ52">
            <v>0</v>
          </cell>
          <cell r="AK52">
            <v>0</v>
          </cell>
        </row>
      </sheetData>
      <sheetData sheetId="12">
        <row r="34">
          <cell r="AB34">
            <v>20606.799999999988</v>
          </cell>
          <cell r="AC34">
            <v>13636.682000000001</v>
          </cell>
          <cell r="AD34">
            <v>21441.100000000009</v>
          </cell>
          <cell r="AE34">
            <v>9808.9750000000004</v>
          </cell>
          <cell r="AF34">
            <v>1397.600000000001</v>
          </cell>
          <cell r="AG34">
            <v>3179.5989999999988</v>
          </cell>
          <cell r="AH34">
            <v>539.11400000000015</v>
          </cell>
          <cell r="AI34">
            <v>653.98400000000004</v>
          </cell>
          <cell r="AJ34">
            <v>0.8</v>
          </cell>
          <cell r="AK34">
            <v>0</v>
          </cell>
        </row>
        <row r="36">
          <cell r="AB36">
            <v>24335.854084428145</v>
          </cell>
          <cell r="AC36">
            <v>19145.599675622569</v>
          </cell>
          <cell r="AD36">
            <v>5540.0813181970034</v>
          </cell>
          <cell r="AE36">
            <v>2462.6281630755261</v>
          </cell>
          <cell r="AF36">
            <v>1901.6091753077144</v>
          </cell>
          <cell r="AG36">
            <v>94281.00774928699</v>
          </cell>
          <cell r="AH36">
            <v>16693.624621005365</v>
          </cell>
          <cell r="AI36">
            <v>2529.8229181842448</v>
          </cell>
          <cell r="AJ36">
            <v>73.584997485566461</v>
          </cell>
          <cell r="AK36">
            <v>5139.7845235684681</v>
          </cell>
        </row>
        <row r="37">
          <cell r="AB37">
            <v>22936.356412258392</v>
          </cell>
          <cell r="AC37">
            <v>18072.196062677154</v>
          </cell>
          <cell r="AD37">
            <v>5354.7771044970114</v>
          </cell>
          <cell r="AE37">
            <v>2423.2519788019727</v>
          </cell>
          <cell r="AF37">
            <v>1833.2695517885325</v>
          </cell>
          <cell r="AG37">
            <v>91038.967005120343</v>
          </cell>
          <cell r="AH37">
            <v>15983.289461214683</v>
          </cell>
          <cell r="AI37">
            <v>2300.9227752518364</v>
          </cell>
          <cell r="AJ37">
            <v>68.330467951672063</v>
          </cell>
          <cell r="AK37">
            <v>4865.9979043626863</v>
          </cell>
        </row>
        <row r="39">
          <cell r="AB39">
            <v>413.62839703908401</v>
          </cell>
          <cell r="AC39">
            <v>344.5407364654564</v>
          </cell>
          <cell r="AD39">
            <v>119.12173004613692</v>
          </cell>
          <cell r="AE39">
            <v>20.005739759808492</v>
          </cell>
          <cell r="AF39">
            <v>29.331123748441634</v>
          </cell>
          <cell r="AG39">
            <v>1345.903759219018</v>
          </cell>
          <cell r="AH39">
            <v>281.55703413126201</v>
          </cell>
          <cell r="AI39">
            <v>43.783502995924351</v>
          </cell>
          <cell r="AJ39">
            <v>2.7891555160510864</v>
          </cell>
          <cell r="AK39">
            <v>100.1725145658457</v>
          </cell>
        </row>
        <row r="40">
          <cell r="AB40">
            <v>446.67314018046255</v>
          </cell>
          <cell r="AC40">
            <v>357.62281721941059</v>
          </cell>
          <cell r="AD40">
            <v>76.714923574933536</v>
          </cell>
          <cell r="AE40">
            <v>18.465740791916556</v>
          </cell>
          <cell r="AF40">
            <v>26.183543250015354</v>
          </cell>
          <cell r="AG40">
            <v>1149.797926752078</v>
          </cell>
          <cell r="AH40">
            <v>285.71505282861017</v>
          </cell>
          <cell r="AI40">
            <v>47.204425481222415</v>
          </cell>
          <cell r="AJ40">
            <v>2.6229190364387813</v>
          </cell>
          <cell r="AK40">
            <v>115.4178527707208</v>
          </cell>
        </row>
        <row r="41">
          <cell r="AB41">
            <v>952.82453198929079</v>
          </cell>
          <cell r="AC41">
            <v>715.78079572600348</v>
          </cell>
          <cell r="AD41">
            <v>108.58929012505831</v>
          </cell>
          <cell r="AE41">
            <v>20.910443481636889</v>
          </cell>
          <cell r="AF41">
            <v>42.156080269166686</v>
          </cell>
          <cell r="AG41">
            <v>2092.2428174145648</v>
          </cell>
          <cell r="AH41">
            <v>424.62010696207187</v>
          </cell>
          <cell r="AI41">
            <v>181.69571745118617</v>
          </cell>
          <cell r="AJ41">
            <v>2.6316104974556214</v>
          </cell>
          <cell r="AK41">
            <v>158.36876643506082</v>
          </cell>
        </row>
        <row r="43">
          <cell r="AB43">
            <v>425.35337405870723</v>
          </cell>
          <cell r="AC43">
            <v>171.92767832385215</v>
          </cell>
          <cell r="AD43">
            <v>135.5830266638543</v>
          </cell>
          <cell r="AE43">
            <v>23.758266697304197</v>
          </cell>
          <cell r="AF43">
            <v>5.1831423128523246</v>
          </cell>
          <cell r="AG43">
            <v>1534.2214063423826</v>
          </cell>
          <cell r="AH43">
            <v>221.99349245988745</v>
          </cell>
          <cell r="AI43">
            <v>31.900236900892555</v>
          </cell>
          <cell r="AJ43">
            <v>0</v>
          </cell>
          <cell r="AK43">
            <v>0</v>
          </cell>
        </row>
        <row r="45">
          <cell r="AB45">
            <v>906.10158078832046</v>
          </cell>
          <cell r="AC45">
            <v>844.56459564074862</v>
          </cell>
          <cell r="AD45">
            <v>31.710804725389654</v>
          </cell>
          <cell r="AE45">
            <v>10.824328069485128</v>
          </cell>
          <cell r="AF45">
            <v>50.899207815986429</v>
          </cell>
          <cell r="AG45">
            <v>1260.5526149823704</v>
          </cell>
          <cell r="AH45">
            <v>401.40435340841037</v>
          </cell>
          <cell r="AI45">
            <v>81.322743314468525</v>
          </cell>
          <cell r="AJ45">
            <v>4.3076817800411042</v>
          </cell>
          <cell r="AK45">
            <v>0</v>
          </cell>
        </row>
        <row r="46">
          <cell r="AB46">
            <v>52.849451788731152</v>
          </cell>
          <cell r="AC46">
            <v>48.987197133900814</v>
          </cell>
          <cell r="AD46">
            <v>13.593702575271891</v>
          </cell>
          <cell r="AE46">
            <v>4.6877074921625503</v>
          </cell>
          <cell r="AF46">
            <v>1.3436185203698454</v>
          </cell>
          <cell r="AG46">
            <v>349.34638222119492</v>
          </cell>
          <cell r="AH46">
            <v>67.453319109953952</v>
          </cell>
          <cell r="AI46">
            <v>5.5775802978595221</v>
          </cell>
          <cell r="AJ46">
            <v>0</v>
          </cell>
          <cell r="AK46">
            <v>0</v>
          </cell>
        </row>
        <row r="48">
          <cell r="AB48">
            <v>637.19845052999267</v>
          </cell>
          <cell r="AC48">
            <v>393.44611379862295</v>
          </cell>
          <cell r="AD48">
            <v>76.291945496147733</v>
          </cell>
          <cell r="AE48">
            <v>12.841825052644953</v>
          </cell>
          <cell r="AF48">
            <v>26.468027393263583</v>
          </cell>
          <cell r="AG48">
            <v>1421.5982613380165</v>
          </cell>
          <cell r="AH48">
            <v>285.36588091781601</v>
          </cell>
          <cell r="AI48">
            <v>107.44547971725029</v>
          </cell>
          <cell r="AJ48">
            <v>0</v>
          </cell>
          <cell r="AK48">
            <v>100.14469133288793</v>
          </cell>
        </row>
        <row r="49">
          <cell r="AB49">
            <v>281.41717546879192</v>
          </cell>
          <cell r="AC49">
            <v>120.8009211942426</v>
          </cell>
          <cell r="AD49">
            <v>8.2780803667646534</v>
          </cell>
          <cell r="AE49">
            <v>2.5060683492738756</v>
          </cell>
          <cell r="AF49">
            <v>6.4592827630051524</v>
          </cell>
          <cell r="AG49">
            <v>531.47633968172693</v>
          </cell>
          <cell r="AH49">
            <v>55.153039830896375</v>
          </cell>
          <cell r="AI49">
            <v>45.331490790909015</v>
          </cell>
          <cell r="AJ49">
            <v>0</v>
          </cell>
          <cell r="AK49">
            <v>26.671453293957534</v>
          </cell>
        </row>
        <row r="50">
          <cell r="AB50">
            <v>671.40735652049887</v>
          </cell>
          <cell r="AC50">
            <v>594.97987453176086</v>
          </cell>
          <cell r="AD50">
            <v>100.31120975829366</v>
          </cell>
          <cell r="AE50">
            <v>18.404375132363015</v>
          </cell>
          <cell r="AF50">
            <v>35.696797506161531</v>
          </cell>
          <cell r="AG50">
            <v>1560.7664777328378</v>
          </cell>
          <cell r="AH50">
            <v>369.4670671311755</v>
          </cell>
          <cell r="AI50">
            <v>0</v>
          </cell>
          <cell r="AJ50">
            <v>2.6316104974556214</v>
          </cell>
          <cell r="AK50">
            <v>0</v>
          </cell>
        </row>
        <row r="51">
          <cell r="AB51">
            <v>44.3</v>
          </cell>
          <cell r="AC51">
            <v>28.4</v>
          </cell>
          <cell r="AD51">
            <v>4.7</v>
          </cell>
          <cell r="AE51">
            <v>6.6</v>
          </cell>
          <cell r="AF51">
            <v>10.1</v>
          </cell>
          <cell r="AG51">
            <v>142.9</v>
          </cell>
          <cell r="AH51">
            <v>25.6</v>
          </cell>
          <cell r="AI51">
            <v>3.7</v>
          </cell>
          <cell r="AJ51">
            <v>0</v>
          </cell>
          <cell r="AK51">
            <v>17.399999999999999</v>
          </cell>
        </row>
        <row r="52">
          <cell r="AB52">
            <v>333.64460343025149</v>
          </cell>
          <cell r="AC52">
            <v>298.97598397535609</v>
          </cell>
          <cell r="AD52">
            <v>8.1070277669756798</v>
          </cell>
          <cell r="AE52">
            <v>1.5321849307200224</v>
          </cell>
          <cell r="AF52">
            <v>5.2922277173427119</v>
          </cell>
          <cell r="AG52">
            <v>737.06555227292188</v>
          </cell>
          <cell r="AH52">
            <v>129.70202578867847</v>
          </cell>
          <cell r="AI52">
            <v>64.005980566356286</v>
          </cell>
          <cell r="AJ52">
            <v>0</v>
          </cell>
          <cell r="AK52">
            <v>55.356813089614029</v>
          </cell>
        </row>
      </sheetData>
      <sheetData sheetId="13">
        <row r="34">
          <cell r="AB34">
            <v>11239</v>
          </cell>
          <cell r="AC34">
            <v>14455.108000000009</v>
          </cell>
          <cell r="AD34">
            <v>85513.000000000015</v>
          </cell>
          <cell r="AE34">
            <v>49959.17399999997</v>
          </cell>
          <cell r="AF34">
            <v>2391.802000000001</v>
          </cell>
          <cell r="AG34">
            <v>5721.4359999999997</v>
          </cell>
          <cell r="AH34">
            <v>2123.4430000000002</v>
          </cell>
          <cell r="AI34">
            <v>611.0870000000001</v>
          </cell>
          <cell r="AJ34">
            <v>5</v>
          </cell>
          <cell r="AK34">
            <v>0</v>
          </cell>
        </row>
        <row r="36">
          <cell r="AB36">
            <v>13608.924325320173</v>
          </cell>
          <cell r="AC36">
            <v>16782.29059160249</v>
          </cell>
          <cell r="AD36">
            <v>23033.406132884716</v>
          </cell>
          <cell r="AE36">
            <v>18417.847685842087</v>
          </cell>
          <cell r="AF36">
            <v>2907.4328087454232</v>
          </cell>
          <cell r="AG36">
            <v>159329.24759154965</v>
          </cell>
          <cell r="AH36">
            <v>57358.375666213375</v>
          </cell>
          <cell r="AI36">
            <v>2136.1238274620664</v>
          </cell>
          <cell r="AJ36">
            <v>836.94291689663976</v>
          </cell>
          <cell r="AK36">
            <v>2228.5779224125922</v>
          </cell>
        </row>
        <row r="37">
          <cell r="AB37">
            <v>13397.109396973558</v>
          </cell>
          <cell r="AC37">
            <v>16351.518629119886</v>
          </cell>
          <cell r="AD37">
            <v>22619.650472935762</v>
          </cell>
          <cell r="AE37">
            <v>18091.04780374897</v>
          </cell>
          <cell r="AF37">
            <v>2854.8225369636025</v>
          </cell>
          <cell r="AG37">
            <v>157413.21063681575</v>
          </cell>
          <cell r="AH37">
            <v>56587.532085699924</v>
          </cell>
          <cell r="AI37">
            <v>2105.9876731283935</v>
          </cell>
          <cell r="AJ37">
            <v>828.78062578064078</v>
          </cell>
          <cell r="AK37">
            <v>2191.6966067329076</v>
          </cell>
        </row>
        <row r="39">
          <cell r="AB39">
            <v>85.326793677838481</v>
          </cell>
          <cell r="AC39">
            <v>154.92610378379413</v>
          </cell>
          <cell r="AD39">
            <v>192.22675693614622</v>
          </cell>
          <cell r="AE39">
            <v>190.00268128788315</v>
          </cell>
          <cell r="AF39">
            <v>25.732112031207912</v>
          </cell>
          <cell r="AG39">
            <v>998.82707104673273</v>
          </cell>
          <cell r="AH39">
            <v>336.23877254140893</v>
          </cell>
          <cell r="AI39">
            <v>14.468632305711081</v>
          </cell>
          <cell r="AJ39">
            <v>6.9537693116425867</v>
          </cell>
          <cell r="AK39">
            <v>25.052789874948189</v>
          </cell>
        </row>
        <row r="40">
          <cell r="AB40">
            <v>92.91330819617221</v>
          </cell>
          <cell r="AC40">
            <v>135.98207168518502</v>
          </cell>
          <cell r="AD40">
            <v>128.84242303148631</v>
          </cell>
          <cell r="AE40">
            <v>125.49032941020059</v>
          </cell>
          <cell r="AF40">
            <v>25.918622486881279</v>
          </cell>
          <cell r="AG40">
            <v>784.27855462032733</v>
          </cell>
          <cell r="AH40">
            <v>272.86876650225128</v>
          </cell>
          <cell r="AI40">
            <v>16.685138249017275</v>
          </cell>
          <cell r="AJ40">
            <v>2.3435358187492583</v>
          </cell>
          <cell r="AK40">
            <v>20.347303074895095</v>
          </cell>
        </row>
        <row r="41">
          <cell r="AB41">
            <v>118.90162015044274</v>
          </cell>
          <cell r="AC41">
            <v>294.7898907974174</v>
          </cell>
          <cell r="AD41">
            <v>284.91323691746811</v>
          </cell>
          <cell r="AE41">
            <v>201.30955268291729</v>
          </cell>
          <cell r="AF41">
            <v>26.691649294939559</v>
          </cell>
          <cell r="AG41">
            <v>1131.7584001135706</v>
          </cell>
          <cell r="AH41">
            <v>497.97481401120251</v>
          </cell>
          <cell r="AI41">
            <v>13.451016084655869</v>
          </cell>
          <cell r="AJ41">
            <v>5.8187552972496697</v>
          </cell>
          <cell r="AK41">
            <v>16.534012604789528</v>
          </cell>
        </row>
        <row r="43">
          <cell r="AB43">
            <v>75.738798318728101</v>
          </cell>
          <cell r="AC43">
            <v>115.01031332754759</v>
          </cell>
          <cell r="AD43">
            <v>327.85553097516345</v>
          </cell>
          <cell r="AE43">
            <v>246.72449391349397</v>
          </cell>
          <cell r="AF43">
            <v>8.3607417627492726</v>
          </cell>
          <cell r="AG43">
            <v>1121.720386433024</v>
          </cell>
          <cell r="AH43">
            <v>518.6771529225025</v>
          </cell>
          <cell r="AI43">
            <v>6.6379362126486665</v>
          </cell>
          <cell r="AJ43">
            <v>2.4910854150212676</v>
          </cell>
          <cell r="AK43">
            <v>0</v>
          </cell>
        </row>
        <row r="45">
          <cell r="AB45">
            <v>126.05132855345339</v>
          </cell>
          <cell r="AC45">
            <v>282.90106007535383</v>
          </cell>
          <cell r="AD45">
            <v>60.173810112081064</v>
          </cell>
          <cell r="AE45">
            <v>74.848189712441382</v>
          </cell>
          <cell r="AF45">
            <v>40.717273260510147</v>
          </cell>
          <cell r="AG45">
            <v>575.36023987536998</v>
          </cell>
          <cell r="AH45">
            <v>204.09166149599747</v>
          </cell>
          <cell r="AI45">
            <v>17.056096439660813</v>
          </cell>
          <cell r="AJ45">
            <v>1.3366286560923559</v>
          </cell>
          <cell r="AK45">
            <v>0</v>
          </cell>
        </row>
        <row r="46">
          <cell r="AB46">
            <v>6.0842844074568756</v>
          </cell>
          <cell r="AC46">
            <v>15.116510007949676</v>
          </cell>
          <cell r="AD46">
            <v>13.80179817455525</v>
          </cell>
          <cell r="AE46">
            <v>4.4631561043499852</v>
          </cell>
          <cell r="AF46">
            <v>1.2211519311801371</v>
          </cell>
          <cell r="AG46">
            <v>183.67768669088579</v>
          </cell>
          <cell r="AH46">
            <v>41.791526121324146</v>
          </cell>
          <cell r="AI46">
            <v>1.7858785549347249</v>
          </cell>
          <cell r="AJ46">
            <v>0.14871624545825229</v>
          </cell>
          <cell r="AK46">
            <v>0</v>
          </cell>
        </row>
        <row r="48">
          <cell r="AB48">
            <v>104.81508568666042</v>
          </cell>
          <cell r="AC48">
            <v>226.04305818903015</v>
          </cell>
          <cell r="AD48">
            <v>140.30814147204458</v>
          </cell>
          <cell r="AE48">
            <v>156.33318540644703</v>
          </cell>
          <cell r="AF48">
            <v>16.361497678340012</v>
          </cell>
          <cell r="AG48">
            <v>912.17661088785349</v>
          </cell>
          <cell r="AH48">
            <v>405.32659946816682</v>
          </cell>
          <cell r="AI48">
            <v>12.563668597575957</v>
          </cell>
          <cell r="AJ48">
            <v>0</v>
          </cell>
          <cell r="AK48">
            <v>11.964722889042696</v>
          </cell>
        </row>
        <row r="49">
          <cell r="AB49">
            <v>5.4799294266659428</v>
          </cell>
          <cell r="AC49">
            <v>31.00900487252029</v>
          </cell>
          <cell r="AD49">
            <v>10.647338601732454</v>
          </cell>
          <cell r="AE49">
            <v>28.090878126732932</v>
          </cell>
          <cell r="AF49">
            <v>0</v>
          </cell>
          <cell r="AG49">
            <v>177.94866940815379</v>
          </cell>
          <cell r="AH49">
            <v>70.853831513158127</v>
          </cell>
          <cell r="AI49">
            <v>0.82755564737418796</v>
          </cell>
          <cell r="AJ49">
            <v>0</v>
          </cell>
          <cell r="AK49">
            <v>2.794490113691658</v>
          </cell>
        </row>
        <row r="50">
          <cell r="AB50">
            <v>113.42169072377679</v>
          </cell>
          <cell r="AC50">
            <v>263.78088592489712</v>
          </cell>
          <cell r="AD50">
            <v>274.26589831573568</v>
          </cell>
          <cell r="AE50">
            <v>173.21867455618434</v>
          </cell>
          <cell r="AF50">
            <v>26.691649294939559</v>
          </cell>
          <cell r="AG50">
            <v>953.80973070541677</v>
          </cell>
          <cell r="AH50">
            <v>427.12098249804438</v>
          </cell>
          <cell r="AI50">
            <v>12.623460437281681</v>
          </cell>
          <cell r="AJ50">
            <v>5.8187552972496697</v>
          </cell>
          <cell r="AK50">
            <v>0</v>
          </cell>
        </row>
        <row r="51">
          <cell r="AB51">
            <v>0</v>
          </cell>
          <cell r="AC51">
            <v>0</v>
          </cell>
          <cell r="AD51">
            <v>0</v>
          </cell>
          <cell r="AE51">
            <v>0.6</v>
          </cell>
          <cell r="AF51">
            <v>0</v>
          </cell>
          <cell r="AG51">
            <v>9.5</v>
          </cell>
          <cell r="AH51">
            <v>0.2</v>
          </cell>
          <cell r="AI51">
            <v>0</v>
          </cell>
          <cell r="AJ51">
            <v>0</v>
          </cell>
          <cell r="AK51">
            <v>1</v>
          </cell>
        </row>
        <row r="52">
          <cell r="AB52">
            <v>0</v>
          </cell>
          <cell r="AC52">
            <v>56.750908699292488</v>
          </cell>
          <cell r="AD52">
            <v>14.266445045121687</v>
          </cell>
          <cell r="AE52">
            <v>5.3845239279844109E-2</v>
          </cell>
          <cell r="AF52">
            <v>0</v>
          </cell>
          <cell r="AG52">
            <v>42.145039457748105</v>
          </cell>
          <cell r="AH52">
            <v>14.745773745140951</v>
          </cell>
          <cell r="AI52">
            <v>7.3777367983088616E-5</v>
          </cell>
          <cell r="AJ52">
            <v>0</v>
          </cell>
          <cell r="AK52">
            <v>0</v>
          </cell>
        </row>
      </sheetData>
      <sheetData sheetId="14">
        <row r="34">
          <cell r="AB34">
            <v>10198</v>
          </cell>
          <cell r="AC34">
            <v>10644.924000000001</v>
          </cell>
          <cell r="AD34">
            <v>32296.322</v>
          </cell>
          <cell r="AE34">
            <v>32798.142999999996</v>
          </cell>
          <cell r="AF34">
            <v>570.87800000000004</v>
          </cell>
          <cell r="AG34">
            <v>3233.665</v>
          </cell>
          <cell r="AH34">
            <v>857.60000000000025</v>
          </cell>
          <cell r="AI34">
            <v>225.87</v>
          </cell>
          <cell r="AJ34">
            <v>0</v>
          </cell>
          <cell r="AK34">
            <v>0</v>
          </cell>
        </row>
        <row r="36">
          <cell r="AB36">
            <v>11625.229634782201</v>
          </cell>
          <cell r="AC36">
            <v>11629.555235930789</v>
          </cell>
          <cell r="AD36">
            <v>8790.3564268462633</v>
          </cell>
          <cell r="AE36">
            <v>8427.1175998667968</v>
          </cell>
          <cell r="AF36">
            <v>596.11546721501611</v>
          </cell>
          <cell r="AG36">
            <v>69277.618857743772</v>
          </cell>
          <cell r="AH36">
            <v>28183.838683634141</v>
          </cell>
          <cell r="AI36">
            <v>831.21042627572706</v>
          </cell>
          <cell r="AJ36">
            <v>131.17946134829469</v>
          </cell>
          <cell r="AK36">
            <v>1941.5666465945737</v>
          </cell>
        </row>
        <row r="37">
          <cell r="AB37">
            <v>9557.651643646388</v>
          </cell>
          <cell r="AC37">
            <v>9662.8698697809323</v>
          </cell>
          <cell r="AD37">
            <v>7996.6396971297945</v>
          </cell>
          <cell r="AE37">
            <v>8011.8068272918117</v>
          </cell>
          <cell r="AF37">
            <v>441.0652566012385</v>
          </cell>
          <cell r="AG37">
            <v>63454.115721372444</v>
          </cell>
          <cell r="AH37">
            <v>26544.490395229859</v>
          </cell>
          <cell r="AI37">
            <v>697.85173748264469</v>
          </cell>
          <cell r="AJ37">
            <v>124.58013552063039</v>
          </cell>
          <cell r="AK37">
            <v>1668.3984880344099</v>
          </cell>
        </row>
        <row r="39">
          <cell r="AB39">
            <v>604.18641439287558</v>
          </cell>
          <cell r="AC39">
            <v>693.15826061033852</v>
          </cell>
          <cell r="AD39">
            <v>233.89301756604436</v>
          </cell>
          <cell r="AE39">
            <v>278.01681847818247</v>
          </cell>
          <cell r="AF39">
            <v>34.283860569690994</v>
          </cell>
          <cell r="AG39">
            <v>2401.444369502321</v>
          </cell>
          <cell r="AH39">
            <v>681.24557014213656</v>
          </cell>
          <cell r="AI39">
            <v>35.451726660974543</v>
          </cell>
          <cell r="AJ39">
            <v>3.384217178386002</v>
          </cell>
          <cell r="AK39">
            <v>121.71027924273076</v>
          </cell>
        </row>
        <row r="40">
          <cell r="AB40">
            <v>517.71059011414195</v>
          </cell>
          <cell r="AC40">
            <v>534.71526496989418</v>
          </cell>
          <cell r="AD40">
            <v>170.58769221726345</v>
          </cell>
          <cell r="AE40">
            <v>154.78757411796062</v>
          </cell>
          <cell r="AF40">
            <v>34.969000300289196</v>
          </cell>
          <cell r="AG40">
            <v>1713.6017115231834</v>
          </cell>
          <cell r="AH40">
            <v>549.11294087618319</v>
          </cell>
          <cell r="AI40">
            <v>29.892258186932594</v>
          </cell>
          <cell r="AJ40">
            <v>2.373028747250792</v>
          </cell>
          <cell r="AK40">
            <v>96.177886767891806</v>
          </cell>
        </row>
        <row r="41">
          <cell r="AB41">
            <v>1549.8674010216705</v>
          </cell>
          <cell r="AC41">
            <v>1431.9701011799632</v>
          </cell>
          <cell r="AD41">
            <v>623.12903749920451</v>
          </cell>
          <cell r="AE41">
            <v>260.52319845702431</v>
          </cell>
          <cell r="AF41">
            <v>120.08121031348841</v>
          </cell>
          <cell r="AG41">
            <v>4109.9014248481462</v>
          </cell>
          <cell r="AH41">
            <v>1090.2353475281004</v>
          </cell>
          <cell r="AI41">
            <v>103.46643060614974</v>
          </cell>
          <cell r="AJ41">
            <v>4.2262970804135191</v>
          </cell>
          <cell r="AK41">
            <v>176.99027179227207</v>
          </cell>
        </row>
        <row r="43">
          <cell r="AB43">
            <v>717.09448114664235</v>
          </cell>
          <cell r="AC43">
            <v>567.46538774026965</v>
          </cell>
          <cell r="AD43">
            <v>546.02555505810733</v>
          </cell>
          <cell r="AE43">
            <v>346.27174540996123</v>
          </cell>
          <cell r="AF43">
            <v>47.012469991291823</v>
          </cell>
          <cell r="AG43">
            <v>3517.6180998182303</v>
          </cell>
          <cell r="AH43">
            <v>910.35244229525927</v>
          </cell>
          <cell r="AI43">
            <v>15.562516663698167</v>
          </cell>
          <cell r="AJ43">
            <v>3.0931250005960465E-2</v>
          </cell>
          <cell r="AK43">
            <v>0</v>
          </cell>
        </row>
        <row r="45">
          <cell r="AB45">
            <v>1249.3974592841314</v>
          </cell>
          <cell r="AC45">
            <v>1260.6145654986622</v>
          </cell>
          <cell r="AD45">
            <v>138.60969635616192</v>
          </cell>
          <cell r="AE45">
            <v>53.839174002547729</v>
          </cell>
          <cell r="AF45">
            <v>100.64969578634373</v>
          </cell>
          <cell r="AG45">
            <v>1586.8776445463122</v>
          </cell>
          <cell r="AH45">
            <v>578.88869276901255</v>
          </cell>
          <cell r="AI45">
            <v>54.558228859299177</v>
          </cell>
          <cell r="AJ45">
            <v>6.3784153445846259E-2</v>
          </cell>
          <cell r="AK45">
            <v>0</v>
          </cell>
        </row>
        <row r="46">
          <cell r="AB46">
            <v>55.487485376361604</v>
          </cell>
          <cell r="AC46">
            <v>72.478146828381043</v>
          </cell>
          <cell r="AD46">
            <v>35.753254505628107</v>
          </cell>
          <cell r="AE46">
            <v>10.759507758299197</v>
          </cell>
          <cell r="AF46">
            <v>6.9325583732260432</v>
          </cell>
          <cell r="AG46">
            <v>532.08312782260998</v>
          </cell>
          <cell r="AH46">
            <v>92.871215465655865</v>
          </cell>
          <cell r="AI46">
            <v>3.0038613669171488</v>
          </cell>
          <cell r="AJ46">
            <v>0.65753997879672887</v>
          </cell>
          <cell r="AK46">
            <v>0</v>
          </cell>
        </row>
        <row r="48">
          <cell r="AB48">
            <v>1158.1345080577141</v>
          </cell>
          <cell r="AC48">
            <v>1092.980614478432</v>
          </cell>
          <cell r="AD48">
            <v>447.55894815472982</v>
          </cell>
          <cell r="AE48">
            <v>219.7641651697563</v>
          </cell>
          <cell r="AF48">
            <v>85.394099499350759</v>
          </cell>
          <cell r="AG48">
            <v>3192.5719809875141</v>
          </cell>
          <cell r="AH48">
            <v>863.69973270538435</v>
          </cell>
          <cell r="AI48">
            <v>74.43654874718797</v>
          </cell>
          <cell r="AJ48">
            <v>0</v>
          </cell>
          <cell r="AK48">
            <v>125.51870869946688</v>
          </cell>
        </row>
        <row r="49">
          <cell r="AB49">
            <v>481.5143414695587</v>
          </cell>
          <cell r="AC49">
            <v>435.44892634268018</v>
          </cell>
          <cell r="AD49">
            <v>200.35260630184865</v>
          </cell>
          <cell r="AE49">
            <v>59.227139766079546</v>
          </cell>
          <cell r="AF49">
            <v>48.545704732591652</v>
          </cell>
          <cell r="AG49">
            <v>989.30179200851023</v>
          </cell>
          <cell r="AH49">
            <v>226.63043751636732</v>
          </cell>
          <cell r="AI49">
            <v>47.205575900120536</v>
          </cell>
          <cell r="AJ49">
            <v>0</v>
          </cell>
          <cell r="AK49">
            <v>45.369780277865772</v>
          </cell>
        </row>
        <row r="50">
          <cell r="AB50">
            <v>1068.3530595521117</v>
          </cell>
          <cell r="AC50">
            <v>996.52117483728307</v>
          </cell>
          <cell r="AD50">
            <v>422.77643119735586</v>
          </cell>
          <cell r="AE50">
            <v>201.29605869094476</v>
          </cell>
          <cell r="AF50">
            <v>71.535505580896768</v>
          </cell>
          <cell r="AG50">
            <v>3120.5996328396359</v>
          </cell>
          <cell r="AH50">
            <v>863.60491001173307</v>
          </cell>
          <cell r="AI50">
            <v>0</v>
          </cell>
          <cell r="AJ50">
            <v>4.2262970804135191</v>
          </cell>
          <cell r="AK50">
            <v>0</v>
          </cell>
        </row>
        <row r="51">
          <cell r="AB51">
            <v>3</v>
          </cell>
          <cell r="AC51">
            <v>36</v>
          </cell>
          <cell r="AD51">
            <v>76.099999999999994</v>
          </cell>
          <cell r="AE51">
            <v>30.8</v>
          </cell>
          <cell r="AF51">
            <v>0</v>
          </cell>
          <cell r="AG51">
            <v>160.1</v>
          </cell>
          <cell r="AH51">
            <v>16.600000000000001</v>
          </cell>
          <cell r="AI51">
            <v>0</v>
          </cell>
          <cell r="AJ51">
            <v>3.8</v>
          </cell>
          <cell r="AK51">
            <v>1.9</v>
          </cell>
        </row>
        <row r="52">
          <cell r="AB52">
            <v>1163.3523266546856</v>
          </cell>
          <cell r="AC52">
            <v>1064.2886956286375</v>
          </cell>
          <cell r="AD52">
            <v>198.31634066899346</v>
          </cell>
          <cell r="AE52">
            <v>54.644685909716074</v>
          </cell>
          <cell r="AF52">
            <v>73.046275377282626</v>
          </cell>
          <cell r="AG52">
            <v>1862.9003800021594</v>
          </cell>
          <cell r="AH52">
            <v>347.94336760532394</v>
          </cell>
          <cell r="AI52">
            <v>60.800701997949062</v>
          </cell>
          <cell r="AJ52">
            <v>0</v>
          </cell>
          <cell r="AK52">
            <v>50.472999869336554</v>
          </cell>
        </row>
      </sheetData>
      <sheetData sheetId="15">
        <row r="34">
          <cell r="AB34">
            <v>50767.499000000018</v>
          </cell>
          <cell r="AC34">
            <v>29764</v>
          </cell>
          <cell r="AD34">
            <v>59362.199999999983</v>
          </cell>
          <cell r="AE34">
            <v>38440.620000000003</v>
          </cell>
          <cell r="AF34">
            <v>1052</v>
          </cell>
          <cell r="AG34">
            <v>5553.0670000000009</v>
          </cell>
          <cell r="AH34">
            <v>962.48399999999992</v>
          </cell>
          <cell r="AI34">
            <v>503.9</v>
          </cell>
          <cell r="AJ34">
            <v>0</v>
          </cell>
          <cell r="AK34">
            <v>0</v>
          </cell>
        </row>
        <row r="36">
          <cell r="AB36">
            <v>55748.33655340883</v>
          </cell>
          <cell r="AC36">
            <v>26308.060732270125</v>
          </cell>
          <cell r="AD36">
            <v>18799.327417198037</v>
          </cell>
          <cell r="AE36">
            <v>9920.3777972309927</v>
          </cell>
          <cell r="AF36">
            <v>1182.0189880016092</v>
          </cell>
          <cell r="AG36">
            <v>114009.3954553542</v>
          </cell>
          <cell r="AH36">
            <v>25446.208497296251</v>
          </cell>
          <cell r="AI36">
            <v>1673.5526242872618</v>
          </cell>
          <cell r="AJ36">
            <v>64.231979909008245</v>
          </cell>
          <cell r="AK36">
            <v>3043.6451001191417</v>
          </cell>
        </row>
        <row r="37">
          <cell r="AB37">
            <v>44400.792982057181</v>
          </cell>
          <cell r="AC37">
            <v>20695.053124188402</v>
          </cell>
          <cell r="AD37">
            <v>17246.883539719413</v>
          </cell>
          <cell r="AE37">
            <v>8820.0926444865418</v>
          </cell>
          <cell r="AF37">
            <v>950.94351407402758</v>
          </cell>
          <cell r="AG37">
            <v>100909.91346285169</v>
          </cell>
          <cell r="AH37">
            <v>21207.925869218088</v>
          </cell>
          <cell r="AI37">
            <v>1362.0326360062115</v>
          </cell>
          <cell r="AJ37">
            <v>57.136065008606103</v>
          </cell>
          <cell r="AK37">
            <v>2078.6078654827456</v>
          </cell>
        </row>
        <row r="39">
          <cell r="AB39">
            <v>3728.0230178302331</v>
          </cell>
          <cell r="AC39">
            <v>1842.9713678082928</v>
          </cell>
          <cell r="AD39">
            <v>772.03118639607965</v>
          </cell>
          <cell r="AE39">
            <v>466.88115550040908</v>
          </cell>
          <cell r="AF39">
            <v>78.795731715655506</v>
          </cell>
          <cell r="AG39">
            <v>5751.3298121490752</v>
          </cell>
          <cell r="AH39">
            <v>1387.13708545856</v>
          </cell>
          <cell r="AI39">
            <v>80.428617947512038</v>
          </cell>
          <cell r="AJ39">
            <v>2.9062430357355948</v>
          </cell>
          <cell r="AK39">
            <v>282.26857448602351</v>
          </cell>
        </row>
        <row r="40">
          <cell r="AB40">
            <v>3449.3886069098794</v>
          </cell>
          <cell r="AC40">
            <v>1725.7268863975651</v>
          </cell>
          <cell r="AD40">
            <v>548.59071371966536</v>
          </cell>
          <cell r="AE40">
            <v>332.74852330394151</v>
          </cell>
          <cell r="AF40">
            <v>82.161302406645689</v>
          </cell>
          <cell r="AG40">
            <v>4410.9569638878338</v>
          </cell>
          <cell r="AH40">
            <v>1217.6439667253649</v>
          </cell>
          <cell r="AI40">
            <v>78.775861947743252</v>
          </cell>
          <cell r="AJ40">
            <v>4.8405735968361601</v>
          </cell>
          <cell r="AK40">
            <v>262.71485306371113</v>
          </cell>
        </row>
        <row r="41">
          <cell r="AB41">
            <v>7898.1549644417673</v>
          </cell>
          <cell r="AC41">
            <v>3887.2807216841561</v>
          </cell>
          <cell r="AD41">
            <v>1003.8531637589591</v>
          </cell>
          <cell r="AE41">
            <v>767.53662944050916</v>
          </cell>
          <cell r="AF41">
            <v>148.91417152093581</v>
          </cell>
          <cell r="AG41">
            <v>8688.5250286146784</v>
          </cell>
          <cell r="AH41">
            <v>3020.638661352798</v>
          </cell>
          <cell r="AI41">
            <v>232.74412633330695</v>
          </cell>
          <cell r="AJ41">
            <v>2.2553413035659888</v>
          </cell>
          <cell r="AK41">
            <v>702.32238157268523</v>
          </cell>
        </row>
        <row r="43">
          <cell r="AB43">
            <v>4483.1842672559305</v>
          </cell>
          <cell r="AC43">
            <v>1752.49036411202</v>
          </cell>
          <cell r="AD43">
            <v>1176.2778950702814</v>
          </cell>
          <cell r="AE43">
            <v>716.2939455276761</v>
          </cell>
          <cell r="AF43">
            <v>68.130845758368167</v>
          </cell>
          <cell r="AG43">
            <v>7481.6706032780939</v>
          </cell>
          <cell r="AH43">
            <v>1258.4272385636305</v>
          </cell>
          <cell r="AI43">
            <v>50.195552618969359</v>
          </cell>
          <cell r="AJ43">
            <v>0</v>
          </cell>
          <cell r="AK43">
            <v>0</v>
          </cell>
        </row>
        <row r="45">
          <cell r="AB45">
            <v>6442.8071719420132</v>
          </cell>
          <cell r="AC45">
            <v>3452.3881455755777</v>
          </cell>
          <cell r="AD45">
            <v>250.85067481382367</v>
          </cell>
          <cell r="AE45">
            <v>263.3135274680568</v>
          </cell>
          <cell r="AF45">
            <v>152.54378008396006</v>
          </cell>
          <cell r="AG45">
            <v>4176.8452452634237</v>
          </cell>
          <cell r="AH45">
            <v>2365.7774288103833</v>
          </cell>
          <cell r="AI45">
            <v>185.06856526839903</v>
          </cell>
          <cell r="AJ45">
            <v>6.118300890125278</v>
          </cell>
          <cell r="AK45">
            <v>0</v>
          </cell>
        </row>
        <row r="46">
          <cell r="AB46">
            <v>317.78115000004931</v>
          </cell>
          <cell r="AC46">
            <v>210.91067766819944</v>
          </cell>
          <cell r="AD46">
            <v>114.27206392003464</v>
          </cell>
          <cell r="AE46">
            <v>85.895366771581749</v>
          </cell>
          <cell r="AF46">
            <v>10.067722442151489</v>
          </cell>
          <cell r="AG46">
            <v>1189.1494296277194</v>
          </cell>
          <cell r="AH46">
            <v>392.77381695520427</v>
          </cell>
          <cell r="AI46">
            <v>14.038888946748528</v>
          </cell>
          <cell r="AJ46">
            <v>0</v>
          </cell>
          <cell r="AK46">
            <v>0</v>
          </cell>
        </row>
        <row r="48">
          <cell r="AB48">
            <v>4946.3197764059196</v>
          </cell>
          <cell r="AC48">
            <v>2373.1355265789139</v>
          </cell>
          <cell r="AD48">
            <v>622.86098744447941</v>
          </cell>
          <cell r="AE48">
            <v>419.57827238853457</v>
          </cell>
          <cell r="AF48">
            <v>82.646166066209673</v>
          </cell>
          <cell r="AG48">
            <v>5460.1240703421936</v>
          </cell>
          <cell r="AH48">
            <v>1861.7429885010349</v>
          </cell>
          <cell r="AI48">
            <v>165.26103593596352</v>
          </cell>
          <cell r="AJ48">
            <v>0</v>
          </cell>
          <cell r="AK48">
            <v>258.62329883192024</v>
          </cell>
        </row>
        <row r="49">
          <cell r="AB49">
            <v>2406.4257365260091</v>
          </cell>
          <cell r="AC49">
            <v>1031.4404091150309</v>
          </cell>
          <cell r="AD49">
            <v>206.76620847601475</v>
          </cell>
          <cell r="AE49">
            <v>201.06473066593657</v>
          </cell>
          <cell r="AF49">
            <v>40.667461286046674</v>
          </cell>
          <cell r="AG49">
            <v>2128.8737312180988</v>
          </cell>
          <cell r="AH49">
            <v>800.02368171784906</v>
          </cell>
          <cell r="AI49">
            <v>109.43012856642657</v>
          </cell>
          <cell r="AJ49">
            <v>0</v>
          </cell>
          <cell r="AK49">
            <v>135.61899032048834</v>
          </cell>
        </row>
        <row r="50">
          <cell r="AB50">
            <v>5491.7292279157582</v>
          </cell>
          <cell r="AC50">
            <v>2855.8403125691252</v>
          </cell>
          <cell r="AD50">
            <v>797.08695528294436</v>
          </cell>
          <cell r="AE50">
            <v>566.47189877457254</v>
          </cell>
          <cell r="AF50">
            <v>108.24671023488914</v>
          </cell>
          <cell r="AG50">
            <v>6559.65129739658</v>
          </cell>
          <cell r="AH50">
            <v>2220.6149796349491</v>
          </cell>
          <cell r="AI50">
            <v>0</v>
          </cell>
          <cell r="AJ50">
            <v>2.2553413035659888</v>
          </cell>
          <cell r="AK50">
            <v>0</v>
          </cell>
        </row>
        <row r="51">
          <cell r="AB51">
            <v>388.1</v>
          </cell>
          <cell r="AC51">
            <v>192.3</v>
          </cell>
          <cell r="AD51">
            <v>127.8</v>
          </cell>
          <cell r="AE51">
            <v>180.4</v>
          </cell>
          <cell r="AF51">
            <v>4.5999999999999996</v>
          </cell>
          <cell r="AG51">
            <v>1192.4000000000001</v>
          </cell>
          <cell r="AH51">
            <v>109.1</v>
          </cell>
          <cell r="AI51">
            <v>12.4</v>
          </cell>
          <cell r="AJ51">
            <v>0</v>
          </cell>
          <cell r="AK51">
            <v>7.1</v>
          </cell>
        </row>
        <row r="52">
          <cell r="AB52">
            <v>6501.9417373323331</v>
          </cell>
          <cell r="AC52">
            <v>3326.0974942101439</v>
          </cell>
          <cell r="AD52">
            <v>545.99512242389744</v>
          </cell>
          <cell r="AE52">
            <v>368.19478294324983</v>
          </cell>
          <cell r="AF52">
            <v>60.415191940878721</v>
          </cell>
          <cell r="AG52">
            <v>5252.6175252362864</v>
          </cell>
          <cell r="AH52">
            <v>2278.4222541303884</v>
          </cell>
          <cell r="AI52">
            <v>175.32847546876869</v>
          </cell>
          <cell r="AJ52">
            <v>0</v>
          </cell>
          <cell r="AK52">
            <v>633.53026887913757</v>
          </cell>
        </row>
      </sheetData>
      <sheetData sheetId="16">
        <row r="34">
          <cell r="AB34">
            <v>15763.53800000001</v>
          </cell>
          <cell r="AC34">
            <v>12976.89</v>
          </cell>
          <cell r="AD34">
            <v>2175.1</v>
          </cell>
          <cell r="AE34">
            <v>683.76400000000001</v>
          </cell>
          <cell r="AF34">
            <v>1198.0999999999999</v>
          </cell>
          <cell r="AG34">
            <v>318.60000000000008</v>
          </cell>
          <cell r="AH34">
            <v>482.9260000000001</v>
          </cell>
          <cell r="AI34">
            <v>356.35599999999999</v>
          </cell>
          <cell r="AJ34">
            <v>4.8000000000000007</v>
          </cell>
          <cell r="AK34">
            <v>0</v>
          </cell>
        </row>
        <row r="36">
          <cell r="AB36">
            <v>21577.944657311848</v>
          </cell>
          <cell r="AC36">
            <v>16750.24534132826</v>
          </cell>
          <cell r="AD36">
            <v>793.09787093415014</v>
          </cell>
          <cell r="AE36">
            <v>493.09907099450737</v>
          </cell>
          <cell r="AF36">
            <v>1249.3810962497214</v>
          </cell>
          <cell r="AG36">
            <v>31129.71112051791</v>
          </cell>
          <cell r="AH36">
            <v>19618.734854118393</v>
          </cell>
          <cell r="AI36">
            <v>1869.2121700302653</v>
          </cell>
          <cell r="AJ36">
            <v>172.63698340537883</v>
          </cell>
          <cell r="AK36">
            <v>6622.872154835557</v>
          </cell>
        </row>
        <row r="37">
          <cell r="AB37">
            <v>18589.599297384255</v>
          </cell>
          <cell r="AC37">
            <v>15080.670203236032</v>
          </cell>
          <cell r="AD37">
            <v>753.87808651662453</v>
          </cell>
          <cell r="AE37">
            <v>469.00836696223865</v>
          </cell>
          <cell r="AF37">
            <v>1165.7045181365606</v>
          </cell>
          <cell r="AG37">
            <v>29203.792197944949</v>
          </cell>
          <cell r="AH37">
            <v>17594.453759732674</v>
          </cell>
          <cell r="AI37">
            <v>1736.014522428525</v>
          </cell>
          <cell r="AJ37">
            <v>155.02561077469508</v>
          </cell>
          <cell r="AK37">
            <v>5964.9952436986005</v>
          </cell>
        </row>
        <row r="39">
          <cell r="AB39">
            <v>790.74002073973804</v>
          </cell>
          <cell r="AC39">
            <v>470.47630135790359</v>
          </cell>
          <cell r="AD39">
            <v>20.793521296035063</v>
          </cell>
          <cell r="AE39">
            <v>7.1373719178095891</v>
          </cell>
          <cell r="AF39">
            <v>26.872397875158981</v>
          </cell>
          <cell r="AG39">
            <v>660.88913811462362</v>
          </cell>
          <cell r="AH39">
            <v>607.48767030094791</v>
          </cell>
          <cell r="AI39">
            <v>31.210124958487199</v>
          </cell>
          <cell r="AJ39">
            <v>5.6128288688128238</v>
          </cell>
          <cell r="AK39">
            <v>227.90070253305601</v>
          </cell>
        </row>
        <row r="40">
          <cell r="AB40">
            <v>756.28128820751556</v>
          </cell>
          <cell r="AC40">
            <v>463.93928351780818</v>
          </cell>
          <cell r="AD40">
            <v>11.409699911329064</v>
          </cell>
          <cell r="AE40">
            <v>6.6469225703298482</v>
          </cell>
          <cell r="AF40">
            <v>31.638288935200052</v>
          </cell>
          <cell r="AG40">
            <v>486.58193658445634</v>
          </cell>
          <cell r="AH40">
            <v>583.34795962549413</v>
          </cell>
          <cell r="AI40">
            <v>35.746415368375068</v>
          </cell>
          <cell r="AJ40">
            <v>4.0768884089135415</v>
          </cell>
          <cell r="AK40">
            <v>217.31536193871617</v>
          </cell>
        </row>
        <row r="41">
          <cell r="AB41">
            <v>2232.0640717200777</v>
          </cell>
          <cell r="AC41">
            <v>1205.635854574421</v>
          </cell>
          <cell r="AD41">
            <v>27.810084506196535</v>
          </cell>
          <cell r="AE41">
            <v>17.443781461938865</v>
          </cell>
          <cell r="AF41">
            <v>52.0382891779606</v>
          </cell>
          <cell r="AG41">
            <v>1439.3369859885042</v>
          </cell>
          <cell r="AH41">
            <v>1440.9331347602238</v>
          </cell>
          <cell r="AI41">
            <v>97.451232233365246</v>
          </cell>
          <cell r="AJ41">
            <v>13.53448422177021</v>
          </cell>
          <cell r="AK41">
            <v>440.56154919824007</v>
          </cell>
        </row>
        <row r="43">
          <cell r="AB43">
            <v>826.15174818416949</v>
          </cell>
          <cell r="AC43">
            <v>324.25197274857305</v>
          </cell>
          <cell r="AD43">
            <v>17.123037746448968</v>
          </cell>
          <cell r="AE43">
            <v>11.15534516085876</v>
          </cell>
          <cell r="AF43">
            <v>5.5339268663028145</v>
          </cell>
          <cell r="AG43">
            <v>747.21116993533428</v>
          </cell>
          <cell r="AH43">
            <v>252.77813803998271</v>
          </cell>
          <cell r="AI43">
            <v>5.7179123587804481</v>
          </cell>
          <cell r="AJ43">
            <v>0</v>
          </cell>
          <cell r="AK43">
            <v>0</v>
          </cell>
        </row>
        <row r="45">
          <cell r="AB45">
            <v>1980.8157589290934</v>
          </cell>
          <cell r="AC45">
            <v>1214.4000203022495</v>
          </cell>
          <cell r="AD45">
            <v>10.971667448769889</v>
          </cell>
          <cell r="AE45">
            <v>11.393974754609635</v>
          </cell>
          <cell r="AF45">
            <v>57.74488552570903</v>
          </cell>
          <cell r="AG45">
            <v>871.68500933020721</v>
          </cell>
          <cell r="AH45">
            <v>1466.3420978034355</v>
          </cell>
          <cell r="AI45">
            <v>70.509289488990021</v>
          </cell>
          <cell r="AJ45">
            <v>15.246015703294871</v>
          </cell>
          <cell r="AK45">
            <v>0</v>
          </cell>
        </row>
        <row r="46">
          <cell r="AB46">
            <v>129.96392740454837</v>
          </cell>
          <cell r="AC46">
            <v>98.476321180445169</v>
          </cell>
          <cell r="AD46">
            <v>10.412436500326546</v>
          </cell>
          <cell r="AE46">
            <v>1.1186822693427025</v>
          </cell>
          <cell r="AF46">
            <v>15.558654950292651</v>
          </cell>
          <cell r="AG46">
            <v>228.14004990499097</v>
          </cell>
          <cell r="AH46">
            <v>196.01144109570026</v>
          </cell>
          <cell r="AI46">
            <v>5.667602809338514</v>
          </cell>
          <cell r="AJ46">
            <v>0</v>
          </cell>
          <cell r="AK46">
            <v>0</v>
          </cell>
        </row>
        <row r="48">
          <cell r="AB48">
            <v>1447.4932980517763</v>
          </cell>
          <cell r="AC48">
            <v>742.21264893774185</v>
          </cell>
          <cell r="AD48">
            <v>22.802026741982498</v>
          </cell>
          <cell r="AE48">
            <v>11.07860519389464</v>
          </cell>
          <cell r="AF48">
            <v>42.202216598799374</v>
          </cell>
          <cell r="AG48">
            <v>824.50337997964698</v>
          </cell>
          <cell r="AH48">
            <v>940.41172952889031</v>
          </cell>
          <cell r="AI48">
            <v>51.740462149210124</v>
          </cell>
          <cell r="AJ48">
            <v>0</v>
          </cell>
          <cell r="AK48">
            <v>282.84662258422344</v>
          </cell>
        </row>
        <row r="49">
          <cell r="AB49">
            <v>549.89144026839449</v>
          </cell>
          <cell r="AC49">
            <v>243.69404401163771</v>
          </cell>
          <cell r="AD49">
            <v>1.2952840266181516</v>
          </cell>
          <cell r="AE49">
            <v>7.1732861513489414</v>
          </cell>
          <cell r="AF49">
            <v>10.068987404233072</v>
          </cell>
          <cell r="AG49">
            <v>325.53823258702681</v>
          </cell>
          <cell r="AH49">
            <v>387.39887639679534</v>
          </cell>
          <cell r="AI49">
            <v>14.161424521085225</v>
          </cell>
          <cell r="AJ49">
            <v>0</v>
          </cell>
          <cell r="AK49">
            <v>85.604297886817037</v>
          </cell>
        </row>
        <row r="50">
          <cell r="AB50">
            <v>1682.1726314516832</v>
          </cell>
          <cell r="AC50">
            <v>961.9418105627833</v>
          </cell>
          <cell r="AD50">
            <v>26.514800479578383</v>
          </cell>
          <cell r="AE50">
            <v>10.270495310589924</v>
          </cell>
          <cell r="AF50">
            <v>41.96930177372753</v>
          </cell>
          <cell r="AG50">
            <v>1113.7987534014774</v>
          </cell>
          <cell r="AH50">
            <v>1053.5342583634283</v>
          </cell>
          <cell r="AI50">
            <v>83.289807712280023</v>
          </cell>
          <cell r="AJ50">
            <v>13.53448422177021</v>
          </cell>
          <cell r="AK50">
            <v>0</v>
          </cell>
        </row>
        <row r="51">
          <cell r="AB51">
            <v>2.2000000000000002</v>
          </cell>
          <cell r="AC51">
            <v>1.4</v>
          </cell>
          <cell r="AD51">
            <v>0</v>
          </cell>
          <cell r="AE51">
            <v>0</v>
          </cell>
          <cell r="AF51">
            <v>0</v>
          </cell>
          <cell r="AG51">
            <v>2.2999999999999998</v>
          </cell>
          <cell r="AH51">
            <v>3.7</v>
          </cell>
          <cell r="AI51">
            <v>0</v>
          </cell>
          <cell r="AJ51">
            <v>0</v>
          </cell>
          <cell r="AK51">
            <v>4.7</v>
          </cell>
        </row>
        <row r="52">
          <cell r="AB52">
            <v>1420.272495929441</v>
          </cell>
          <cell r="AC52">
            <v>463.03122743849053</v>
          </cell>
          <cell r="AD52">
            <v>4.3149540328452769</v>
          </cell>
          <cell r="AE52">
            <v>5.2851831208872175</v>
          </cell>
          <cell r="AF52">
            <v>32.189574125666034</v>
          </cell>
          <cell r="AG52">
            <v>605.74192310154751</v>
          </cell>
          <cell r="AH52">
            <v>719.74907733581404</v>
          </cell>
          <cell r="AI52">
            <v>25.240649154154742</v>
          </cell>
          <cell r="AJ52">
            <v>0</v>
          </cell>
          <cell r="AK52">
            <v>148.04957655741043</v>
          </cell>
        </row>
      </sheetData>
      <sheetData sheetId="17">
        <row r="34">
          <cell r="AB34">
            <v>16259.513999999999</v>
          </cell>
          <cell r="AC34">
            <v>9973.634</v>
          </cell>
          <cell r="AD34">
            <v>1951.6980000000001</v>
          </cell>
          <cell r="AE34">
            <v>2255.7600000000002</v>
          </cell>
          <cell r="AF34">
            <v>716.88</v>
          </cell>
          <cell r="AG34">
            <v>149.82599999999999</v>
          </cell>
          <cell r="AH34">
            <v>278.23799999999989</v>
          </cell>
          <cell r="AI34">
            <v>173.08199999999999</v>
          </cell>
          <cell r="AJ34">
            <v>13.2</v>
          </cell>
          <cell r="AK34">
            <v>0</v>
          </cell>
        </row>
        <row r="36">
          <cell r="AB36">
            <v>19906.878388204874</v>
          </cell>
          <cell r="AC36">
            <v>11960.420519036565</v>
          </cell>
          <cell r="AD36">
            <v>461.51492710564094</v>
          </cell>
          <cell r="AE36">
            <v>653.11259202479482</v>
          </cell>
          <cell r="AF36">
            <v>925.76962278730844</v>
          </cell>
          <cell r="AG36">
            <v>13654.500633535685</v>
          </cell>
          <cell r="AH36">
            <v>16776.224594062776</v>
          </cell>
          <cell r="AI36">
            <v>1452.4992149318073</v>
          </cell>
          <cell r="AJ36">
            <v>192.95152438723846</v>
          </cell>
          <cell r="AK36">
            <v>5559.6610611382548</v>
          </cell>
        </row>
        <row r="37">
          <cell r="AB37">
            <v>18037.215189177201</v>
          </cell>
          <cell r="AC37">
            <v>10768.738512361848</v>
          </cell>
          <cell r="AD37">
            <v>429.10321834758736</v>
          </cell>
          <cell r="AE37">
            <v>611.64986700319878</v>
          </cell>
          <cell r="AF37">
            <v>889.21423128110871</v>
          </cell>
          <cell r="AG37">
            <v>12513.66823441998</v>
          </cell>
          <cell r="AH37">
            <v>15529.470811627474</v>
          </cell>
          <cell r="AI37">
            <v>1355.964916041215</v>
          </cell>
          <cell r="AJ37">
            <v>171.87144460830274</v>
          </cell>
          <cell r="AK37">
            <v>5089.1681975030133</v>
          </cell>
        </row>
        <row r="39">
          <cell r="AB39">
            <v>582.56064950610812</v>
          </cell>
          <cell r="AC39">
            <v>372.27773320987632</v>
          </cell>
          <cell r="AD39">
            <v>5.5825505791874699</v>
          </cell>
          <cell r="AE39">
            <v>16.9665837866673</v>
          </cell>
          <cell r="AF39">
            <v>19.064032531494021</v>
          </cell>
          <cell r="AG39">
            <v>443.41112612261389</v>
          </cell>
          <cell r="AH39">
            <v>405.57198102859701</v>
          </cell>
          <cell r="AI39">
            <v>38.281095171755595</v>
          </cell>
          <cell r="AJ39">
            <v>7.3376288315821201</v>
          </cell>
          <cell r="AK39">
            <v>173.3733066569113</v>
          </cell>
        </row>
        <row r="40">
          <cell r="AB40">
            <v>484.42278320629248</v>
          </cell>
          <cell r="AC40">
            <v>291.64929775630412</v>
          </cell>
          <cell r="AD40">
            <v>4.5166219072120191</v>
          </cell>
          <cell r="AE40">
            <v>12.157657952171137</v>
          </cell>
          <cell r="AF40">
            <v>11.274266633771848</v>
          </cell>
          <cell r="AG40">
            <v>308.70242792638589</v>
          </cell>
          <cell r="AH40">
            <v>314.90823977969183</v>
          </cell>
          <cell r="AI40">
            <v>21.779583955198902</v>
          </cell>
          <cell r="AJ40">
            <v>7.6750737414764725</v>
          </cell>
          <cell r="AK40">
            <v>151.02063411557648</v>
          </cell>
        </row>
        <row r="41">
          <cell r="AB41">
            <v>1385.2404158213812</v>
          </cell>
          <cell r="AC41">
            <v>900.03270891841203</v>
          </cell>
          <cell r="AD41">
            <v>27.895086850841565</v>
          </cell>
          <cell r="AE41">
            <v>29.30506706942494</v>
          </cell>
          <cell r="AF41">
            <v>25.281124872427895</v>
          </cell>
          <cell r="AG41">
            <v>832.12997118931867</v>
          </cell>
          <cell r="AH41">
            <v>931.84554265560905</v>
          </cell>
          <cell r="AI41">
            <v>74.75471493539338</v>
          </cell>
          <cell r="AJ41">
            <v>13.405006037459254</v>
          </cell>
          <cell r="AK41">
            <v>319.4722295196654</v>
          </cell>
        </row>
        <row r="43">
          <cell r="AB43">
            <v>605.72798500260205</v>
          </cell>
          <cell r="AC43">
            <v>274.00968101769433</v>
          </cell>
          <cell r="AD43">
            <v>17.994828920180954</v>
          </cell>
          <cell r="AE43">
            <v>19.639728841529973</v>
          </cell>
          <cell r="AF43">
            <v>4.7046037834477277</v>
          </cell>
          <cell r="AG43">
            <v>537.76029729916502</v>
          </cell>
          <cell r="AH43">
            <v>262.40362553546856</v>
          </cell>
          <cell r="AI43">
            <v>8.4847962263217429</v>
          </cell>
          <cell r="AJ43">
            <v>2.6823496048100974</v>
          </cell>
          <cell r="AK43">
            <v>0</v>
          </cell>
        </row>
        <row r="45">
          <cell r="AB45">
            <v>1143.2973523289675</v>
          </cell>
          <cell r="AC45">
            <v>804.55829842532603</v>
          </cell>
          <cell r="AD45">
            <v>9.5353542914757252</v>
          </cell>
          <cell r="AE45">
            <v>18.616469865504325</v>
          </cell>
          <cell r="AF45">
            <v>27.332904821744776</v>
          </cell>
          <cell r="AG45">
            <v>425.89393391338803</v>
          </cell>
          <cell r="AH45">
            <v>758.94726991226776</v>
          </cell>
          <cell r="AI45">
            <v>63.066423591552855</v>
          </cell>
          <cell r="AJ45">
            <v>7.105201904860623</v>
          </cell>
          <cell r="AK45">
            <v>0</v>
          </cell>
        </row>
        <row r="46">
          <cell r="AB46">
            <v>82.903674854639817</v>
          </cell>
          <cell r="AC46">
            <v>88.31657770944895</v>
          </cell>
          <cell r="AD46">
            <v>2.7243932920466918</v>
          </cell>
          <cell r="AE46">
            <v>3.044675776536705</v>
          </cell>
          <cell r="AF46">
            <v>0.49386920774945514</v>
          </cell>
          <cell r="AG46">
            <v>111.74227050173148</v>
          </cell>
          <cell r="AH46">
            <v>110.02901604395434</v>
          </cell>
          <cell r="AI46">
            <v>5.8690091931216193</v>
          </cell>
          <cell r="AJ46">
            <v>0</v>
          </cell>
          <cell r="AK46">
            <v>0</v>
          </cell>
        </row>
        <row r="48">
          <cell r="AB48">
            <v>1050.8318114057695</v>
          </cell>
          <cell r="AC48">
            <v>730.88293975647389</v>
          </cell>
          <cell r="AD48">
            <v>18.109762704853903</v>
          </cell>
          <cell r="AE48">
            <v>18.269274579796676</v>
          </cell>
          <cell r="AF48">
            <v>21.669397978717456</v>
          </cell>
          <cell r="AG48">
            <v>680.93488375186143</v>
          </cell>
          <cell r="AH48">
            <v>695.64507754166164</v>
          </cell>
          <cell r="AI48">
            <v>71.268994389539884</v>
          </cell>
          <cell r="AJ48">
            <v>0</v>
          </cell>
          <cell r="AK48">
            <v>245.78056988670485</v>
          </cell>
        </row>
        <row r="49">
          <cell r="AB49">
            <v>333.1975550978608</v>
          </cell>
          <cell r="AC49">
            <v>204.84408708132284</v>
          </cell>
          <cell r="AD49">
            <v>14.089023104513073</v>
          </cell>
          <cell r="AE49">
            <v>2.5938379663378752</v>
          </cell>
          <cell r="AF49">
            <v>0</v>
          </cell>
          <cell r="AG49">
            <v>160.01083403147095</v>
          </cell>
          <cell r="AH49">
            <v>154.42081407419468</v>
          </cell>
          <cell r="AI49">
            <v>20.618263653691272</v>
          </cell>
          <cell r="AJ49">
            <v>0</v>
          </cell>
          <cell r="AK49">
            <v>76.872191439898273</v>
          </cell>
        </row>
        <row r="50">
          <cell r="AB50">
            <v>1052.0428607235203</v>
          </cell>
          <cell r="AC50">
            <v>695.18862183708916</v>
          </cell>
          <cell r="AD50">
            <v>13.806063746328492</v>
          </cell>
          <cell r="AE50">
            <v>26.711229103087064</v>
          </cell>
          <cell r="AF50">
            <v>25.281124872427895</v>
          </cell>
          <cell r="AG50">
            <v>672.11913715784772</v>
          </cell>
          <cell r="AH50">
            <v>777.42472858141434</v>
          </cell>
          <cell r="AI50">
            <v>0</v>
          </cell>
          <cell r="AJ50">
            <v>13.405006037459254</v>
          </cell>
          <cell r="AK50">
            <v>0</v>
          </cell>
        </row>
        <row r="51">
          <cell r="AB51">
            <v>342.4</v>
          </cell>
          <cell r="AC51">
            <v>222.8</v>
          </cell>
          <cell r="AD51">
            <v>1.2</v>
          </cell>
          <cell r="AE51">
            <v>0.7</v>
          </cell>
          <cell r="AF51">
            <v>10.5</v>
          </cell>
          <cell r="AG51">
            <v>321</v>
          </cell>
          <cell r="AH51">
            <v>262.60000000000002</v>
          </cell>
          <cell r="AI51">
            <v>21.4</v>
          </cell>
          <cell r="AJ51">
            <v>3</v>
          </cell>
          <cell r="AK51">
            <v>82.7</v>
          </cell>
        </row>
        <row r="52">
          <cell r="AB52">
            <v>79.562274062200856</v>
          </cell>
          <cell r="AC52">
            <v>176.17261523040855</v>
          </cell>
          <cell r="AD52">
            <v>7.8070287381522085</v>
          </cell>
          <cell r="AE52">
            <v>0</v>
          </cell>
          <cell r="AF52">
            <v>14.054628471381998</v>
          </cell>
          <cell r="AG52">
            <v>208.28316028765309</v>
          </cell>
          <cell r="AH52">
            <v>129.31843883353235</v>
          </cell>
          <cell r="AI52">
            <v>11.646767280437057</v>
          </cell>
          <cell r="AJ52">
            <v>0</v>
          </cell>
          <cell r="AK52">
            <v>23.769044387427126</v>
          </cell>
        </row>
      </sheetData>
      <sheetData sheetId="18">
        <row r="34">
          <cell r="AB34">
            <v>49955.149999999972</v>
          </cell>
          <cell r="AC34">
            <v>27244.607999999989</v>
          </cell>
          <cell r="AD34">
            <v>5412.3999999999987</v>
          </cell>
          <cell r="AE34">
            <v>851.21399999999994</v>
          </cell>
          <cell r="AF34">
            <v>593.21999999999991</v>
          </cell>
          <cell r="AG34">
            <v>336.46</v>
          </cell>
          <cell r="AH34">
            <v>510.23599999999999</v>
          </cell>
          <cell r="AI34">
            <v>326.01600000000002</v>
          </cell>
          <cell r="AJ34">
            <v>0</v>
          </cell>
          <cell r="AK34">
            <v>0</v>
          </cell>
        </row>
        <row r="36">
          <cell r="AB36">
            <v>58242.947436667651</v>
          </cell>
          <cell r="AC36">
            <v>27445.602839172119</v>
          </cell>
          <cell r="AD36">
            <v>1858.06994905328</v>
          </cell>
          <cell r="AE36">
            <v>332.28964536660476</v>
          </cell>
          <cell r="AF36">
            <v>883.19961773650346</v>
          </cell>
          <cell r="AG36">
            <v>29931.392181557672</v>
          </cell>
          <cell r="AH36">
            <v>30948.462494963631</v>
          </cell>
          <cell r="AI36">
            <v>1843.3012065802204</v>
          </cell>
          <cell r="AJ36">
            <v>528.81003424748531</v>
          </cell>
          <cell r="AK36">
            <v>6359.7074573577347</v>
          </cell>
        </row>
        <row r="37">
          <cell r="AB37">
            <v>50718.492887898683</v>
          </cell>
          <cell r="AC37">
            <v>22888.625615618894</v>
          </cell>
          <cell r="AD37">
            <v>1638.0231728207332</v>
          </cell>
          <cell r="AE37">
            <v>323.00468039893684</v>
          </cell>
          <cell r="AF37">
            <v>810.24429351932986</v>
          </cell>
          <cell r="AG37">
            <v>27475.197611429918</v>
          </cell>
          <cell r="AH37">
            <v>27655.299209826306</v>
          </cell>
          <cell r="AI37">
            <v>1724.6898203131802</v>
          </cell>
          <cell r="AJ37">
            <v>465.84717654260993</v>
          </cell>
          <cell r="AK37">
            <v>5785.3461132891025</v>
          </cell>
        </row>
        <row r="39">
          <cell r="AB39">
            <v>3086.2646265232115</v>
          </cell>
          <cell r="AC39">
            <v>1386.0050125632117</v>
          </cell>
          <cell r="AD39">
            <v>148.49939638302726</v>
          </cell>
          <cell r="AE39">
            <v>9.5032443481512754</v>
          </cell>
          <cell r="AF39">
            <v>39.793000714795951</v>
          </cell>
          <cell r="AG39">
            <v>1834.76596374465</v>
          </cell>
          <cell r="AH39">
            <v>1459.2241033458442</v>
          </cell>
          <cell r="AI39">
            <v>65.303426825066239</v>
          </cell>
          <cell r="AJ39">
            <v>20.510133685868077</v>
          </cell>
          <cell r="AK39">
            <v>307.54068009790626</v>
          </cell>
        </row>
        <row r="40">
          <cell r="AB40">
            <v>2031.6403622846226</v>
          </cell>
          <cell r="AC40">
            <v>1022.1144789018284</v>
          </cell>
          <cell r="AD40">
            <v>70.44337822789582</v>
          </cell>
          <cell r="AE40">
            <v>2.3646206165359143</v>
          </cell>
          <cell r="AF40">
            <v>21.309214973583753</v>
          </cell>
          <cell r="AG40">
            <v>764.14068773990789</v>
          </cell>
          <cell r="AH40">
            <v>964.37321673486576</v>
          </cell>
          <cell r="AI40">
            <v>46.099789263768244</v>
          </cell>
          <cell r="AJ40">
            <v>19.085582603620217</v>
          </cell>
          <cell r="AK40">
            <v>227.2392197464693</v>
          </cell>
        </row>
        <row r="41">
          <cell r="AB41">
            <v>5492.8141864843437</v>
          </cell>
          <cell r="AC41">
            <v>3534.8627446513956</v>
          </cell>
          <cell r="AD41">
            <v>149.60339800465101</v>
          </cell>
          <cell r="AE41">
            <v>6.920344351132008</v>
          </cell>
          <cell r="AF41">
            <v>51.646109243589848</v>
          </cell>
          <cell r="AG41">
            <v>1692.0538823878476</v>
          </cell>
          <cell r="AH41">
            <v>2328.7900684024589</v>
          </cell>
          <cell r="AI41">
            <v>72.511597003271888</v>
          </cell>
          <cell r="AJ41">
            <v>43.877275101255194</v>
          </cell>
          <cell r="AK41">
            <v>347.12212432216279</v>
          </cell>
        </row>
        <row r="43">
          <cell r="AB43">
            <v>2052.1032753473487</v>
          </cell>
          <cell r="AC43">
            <v>1205.0973101757329</v>
          </cell>
          <cell r="AD43">
            <v>111.61504982710628</v>
          </cell>
          <cell r="AE43">
            <v>7.0708398571401796</v>
          </cell>
          <cell r="AF43">
            <v>9.7942970388666737</v>
          </cell>
          <cell r="AG43">
            <v>1002.7078725875754</v>
          </cell>
          <cell r="AH43">
            <v>687.01930672076639</v>
          </cell>
          <cell r="AI43">
            <v>5.3873609885792888</v>
          </cell>
          <cell r="AJ43">
            <v>4.9861841241037583E-2</v>
          </cell>
          <cell r="AK43">
            <v>0</v>
          </cell>
        </row>
        <row r="45">
          <cell r="AB45">
            <v>5184.7077787799135</v>
          </cell>
          <cell r="AC45">
            <v>3092.2317264058915</v>
          </cell>
          <cell r="AD45">
            <v>85.790229142815988</v>
          </cell>
          <cell r="AE45">
            <v>1.0278097793696226</v>
          </cell>
          <cell r="AF45">
            <v>56.924789494674506</v>
          </cell>
          <cell r="AG45">
            <v>1029.1724846200791</v>
          </cell>
          <cell r="AH45">
            <v>2093.8464025943258</v>
          </cell>
          <cell r="AI45">
            <v>75.519458728811458</v>
          </cell>
          <cell r="AJ45">
            <v>7.1091103548555239</v>
          </cell>
          <cell r="AK45">
            <v>0</v>
          </cell>
        </row>
        <row r="46">
          <cell r="AB46">
            <v>190.00595797341043</v>
          </cell>
          <cell r="AC46">
            <v>222.09808894390753</v>
          </cell>
          <cell r="AD46">
            <v>13.626690107677289</v>
          </cell>
          <cell r="AE46">
            <v>1.4259943009001512E-2</v>
          </cell>
          <cell r="AF46">
            <v>2.0438361558127043</v>
          </cell>
          <cell r="AG46">
            <v>239.98834884499496</v>
          </cell>
          <cell r="AH46">
            <v>259.63684131955756</v>
          </cell>
          <cell r="AI46">
            <v>4.1878486745415833</v>
          </cell>
          <cell r="AJ46">
            <v>0</v>
          </cell>
          <cell r="AK46">
            <v>0</v>
          </cell>
        </row>
        <row r="48">
          <cell r="AB48">
            <v>3028.3137527449057</v>
          </cell>
          <cell r="AC48">
            <v>1957.4256056379777</v>
          </cell>
          <cell r="AD48">
            <v>88.799344708073946</v>
          </cell>
          <cell r="AE48">
            <v>5.8004534418722189</v>
          </cell>
          <cell r="AF48">
            <v>24.388731669292866</v>
          </cell>
          <cell r="AG48">
            <v>1074.9584758358212</v>
          </cell>
          <cell r="AH48">
            <v>1549.5095189073743</v>
          </cell>
          <cell r="AI48">
            <v>77.821749534384068</v>
          </cell>
          <cell r="AJ48">
            <v>0</v>
          </cell>
          <cell r="AK48">
            <v>186.26704764919197</v>
          </cell>
        </row>
        <row r="49">
          <cell r="AB49">
            <v>1315.5205157579007</v>
          </cell>
          <cell r="AC49">
            <v>939.75111112573279</v>
          </cell>
          <cell r="AD49">
            <v>30.587044587338095</v>
          </cell>
          <cell r="AE49">
            <v>0.62451168339605334</v>
          </cell>
          <cell r="AF49">
            <v>13.584967089439031</v>
          </cell>
          <cell r="AG49">
            <v>354.76534224842459</v>
          </cell>
          <cell r="AH49">
            <v>684.72079353491506</v>
          </cell>
          <cell r="AI49">
            <v>22.744541936039479</v>
          </cell>
          <cell r="AJ49">
            <v>0</v>
          </cell>
          <cell r="AK49">
            <v>47.879497314842574</v>
          </cell>
        </row>
        <row r="50">
          <cell r="AB50">
            <v>4177.2936707264435</v>
          </cell>
          <cell r="AC50">
            <v>2595.1116335256629</v>
          </cell>
          <cell r="AD50">
            <v>119.01635341731291</v>
          </cell>
          <cell r="AE50">
            <v>6.2958326677359544</v>
          </cell>
          <cell r="AF50">
            <v>38.061142154150815</v>
          </cell>
          <cell r="AG50">
            <v>1337.288540139423</v>
          </cell>
          <cell r="AH50">
            <v>1644.0692748675438</v>
          </cell>
          <cell r="AI50">
            <v>0</v>
          </cell>
          <cell r="AJ50">
            <v>43.877275101255194</v>
          </cell>
          <cell r="AK50">
            <v>0</v>
          </cell>
        </row>
        <row r="51">
          <cell r="AB51">
            <v>159.1</v>
          </cell>
          <cell r="AC51">
            <v>66</v>
          </cell>
          <cell r="AD51">
            <v>1.2</v>
          </cell>
          <cell r="AE51">
            <v>0.5</v>
          </cell>
          <cell r="AF51">
            <v>0</v>
          </cell>
          <cell r="AG51">
            <v>147.6</v>
          </cell>
          <cell r="AH51">
            <v>84.1</v>
          </cell>
          <cell r="AI51">
            <v>6.4</v>
          </cell>
          <cell r="AJ51">
            <v>0</v>
          </cell>
          <cell r="AK51">
            <v>42.9</v>
          </cell>
        </row>
        <row r="52">
          <cell r="AB52">
            <v>2215.4641191710698</v>
          </cell>
          <cell r="AC52">
            <v>1643.0297508759854</v>
          </cell>
          <cell r="AD52">
            <v>95.617946106579836</v>
          </cell>
          <cell r="AE52">
            <v>0</v>
          </cell>
          <cell r="AF52">
            <v>5.0450030529734127</v>
          </cell>
          <cell r="AG52">
            <v>691.01107886616887</v>
          </cell>
          <cell r="AH52">
            <v>885.45296863448436</v>
          </cell>
          <cell r="AI52">
            <v>14.444296807873522</v>
          </cell>
          <cell r="AJ52">
            <v>0</v>
          </cell>
          <cell r="AK52">
            <v>127.25425075453683</v>
          </cell>
        </row>
      </sheetData>
      <sheetData sheetId="19">
        <row r="34">
          <cell r="AB34">
            <v>19245.7</v>
          </cell>
          <cell r="AC34">
            <v>15353.399999999991</v>
          </cell>
          <cell r="AD34">
            <v>39446.999999999993</v>
          </cell>
          <cell r="AE34">
            <v>6236.1570000000002</v>
          </cell>
          <cell r="AF34">
            <v>1323</v>
          </cell>
          <cell r="AG34">
            <v>2275.3339999999998</v>
          </cell>
          <cell r="AH34">
            <v>1250.6179999999999</v>
          </cell>
          <cell r="AI34">
            <v>131.19999999999999</v>
          </cell>
          <cell r="AJ34">
            <v>9.3999999999999986</v>
          </cell>
          <cell r="AK34">
            <v>0</v>
          </cell>
        </row>
        <row r="36">
          <cell r="AB36">
            <v>17912.243691571108</v>
          </cell>
          <cell r="AC36">
            <v>13314.084940980334</v>
          </cell>
          <cell r="AD36">
            <v>10751.54103308823</v>
          </cell>
          <cell r="AE36">
            <v>2645.1621167515777</v>
          </cell>
          <cell r="AF36">
            <v>1984.1116088891379</v>
          </cell>
          <cell r="AG36">
            <v>62129.989746068029</v>
          </cell>
          <cell r="AH36">
            <v>15178.832091738375</v>
          </cell>
          <cell r="AI36">
            <v>1261.4849003238846</v>
          </cell>
          <cell r="AJ36">
            <v>180.81802419216152</v>
          </cell>
          <cell r="AK36">
            <v>1214.0151263662879</v>
          </cell>
        </row>
        <row r="37">
          <cell r="AB37">
            <v>13971.350559369332</v>
          </cell>
          <cell r="AC37">
            <v>11084.438244342755</v>
          </cell>
          <cell r="AD37">
            <v>10250.788705714329</v>
          </cell>
          <cell r="AE37">
            <v>2547.8273379655288</v>
          </cell>
          <cell r="AF37">
            <v>1764.6726815680879</v>
          </cell>
          <cell r="AG37">
            <v>59170.349999072496</v>
          </cell>
          <cell r="AH37">
            <v>13794.873507133045</v>
          </cell>
          <cell r="AI37">
            <v>1216.5595105462853</v>
          </cell>
          <cell r="AJ37">
            <v>158.34571929719431</v>
          </cell>
          <cell r="AK37">
            <v>1068.294484816171</v>
          </cell>
        </row>
        <row r="39">
          <cell r="AB39">
            <v>1358.9248455703409</v>
          </cell>
          <cell r="AC39">
            <v>915.74740203610827</v>
          </cell>
          <cell r="AD39">
            <v>368.92543463863137</v>
          </cell>
          <cell r="AE39">
            <v>60.544526212016287</v>
          </cell>
          <cell r="AF39">
            <v>83.367195103354632</v>
          </cell>
          <cell r="AG39">
            <v>1681.2713130240056</v>
          </cell>
          <cell r="AH39">
            <v>615.1172298356696</v>
          </cell>
          <cell r="AI39">
            <v>28.130786340453351</v>
          </cell>
          <cell r="AJ39">
            <v>13.367420502270278</v>
          </cell>
          <cell r="AK39">
            <v>108.25705421002951</v>
          </cell>
        </row>
        <row r="40">
          <cell r="AB40">
            <v>1234.1948127695405</v>
          </cell>
          <cell r="AC40">
            <v>707.92976328557381</v>
          </cell>
          <cell r="AD40">
            <v>202.69401314121944</v>
          </cell>
          <cell r="AE40">
            <v>39.492649597317865</v>
          </cell>
          <cell r="AF40">
            <v>48.289414666036144</v>
          </cell>
          <cell r="AG40">
            <v>1196.8290731273262</v>
          </cell>
          <cell r="AH40">
            <v>485.47711383584897</v>
          </cell>
          <cell r="AI40">
            <v>18.484380733546651</v>
          </cell>
          <cell r="AJ40">
            <v>9.7218500063122413</v>
          </cell>
          <cell r="AK40">
            <v>67.111715411110239</v>
          </cell>
        </row>
        <row r="41">
          <cell r="AB41">
            <v>2706.6983194322374</v>
          </cell>
          <cell r="AC41">
            <v>1521.7169333520046</v>
          </cell>
          <cell r="AD41">
            <v>298.05831423268188</v>
          </cell>
          <cell r="AE41">
            <v>57.842129188731029</v>
          </cell>
          <cell r="AF41">
            <v>171.14951265501387</v>
          </cell>
          <cell r="AG41">
            <v>1762.8106738682097</v>
          </cell>
          <cell r="AH41">
            <v>898.48147076948169</v>
          </cell>
          <cell r="AI41">
            <v>26.441009044052564</v>
          </cell>
          <cell r="AJ41">
            <v>12.750454888654977</v>
          </cell>
          <cell r="AK41">
            <v>78.608926139006584</v>
          </cell>
        </row>
        <row r="43">
          <cell r="AB43">
            <v>1521.7752100244538</v>
          </cell>
          <cell r="AC43">
            <v>753.46478272862873</v>
          </cell>
          <cell r="AD43">
            <v>394.05569037281953</v>
          </cell>
          <cell r="AE43">
            <v>79.778868130822786</v>
          </cell>
          <cell r="AF43">
            <v>33.94772593475075</v>
          </cell>
          <cell r="AG43">
            <v>1814.8567033173038</v>
          </cell>
          <cell r="AH43">
            <v>547.57220492406054</v>
          </cell>
          <cell r="AI43">
            <v>16.825666046904555</v>
          </cell>
          <cell r="AJ43">
            <v>1.6313611175244764</v>
          </cell>
          <cell r="AK43">
            <v>0</v>
          </cell>
        </row>
        <row r="45">
          <cell r="AB45">
            <v>2353.0160315620019</v>
          </cell>
          <cell r="AC45">
            <v>1417.4234973703471</v>
          </cell>
          <cell r="AD45">
            <v>70.023442734564981</v>
          </cell>
          <cell r="AE45">
            <v>10.659466029248957</v>
          </cell>
          <cell r="AF45">
            <v>174.22127331100171</v>
          </cell>
          <cell r="AG45">
            <v>934.23855566254451</v>
          </cell>
          <cell r="AH45">
            <v>754.83529863150579</v>
          </cell>
          <cell r="AI45">
            <v>24.778751538127946</v>
          </cell>
          <cell r="AJ45">
            <v>12.380092441553401</v>
          </cell>
          <cell r="AK45">
            <v>0</v>
          </cell>
        </row>
        <row r="46">
          <cell r="AB46">
            <v>48.958648115760525</v>
          </cell>
          <cell r="AC46">
            <v>33.278725676107662</v>
          </cell>
          <cell r="AD46">
            <v>34.789405866812842</v>
          </cell>
          <cell r="AE46">
            <v>5.0903802609188604</v>
          </cell>
          <cell r="AF46">
            <v>4.3835196030754755</v>
          </cell>
          <cell r="AG46">
            <v>171.50722733570802</v>
          </cell>
          <cell r="AH46">
            <v>61.168497326348856</v>
          </cell>
          <cell r="AI46">
            <v>2.3315477271909986</v>
          </cell>
          <cell r="AJ46">
            <v>2.479236745447805</v>
          </cell>
          <cell r="AK46">
            <v>0</v>
          </cell>
        </row>
        <row r="48">
          <cell r="AB48">
            <v>1869.285952217148</v>
          </cell>
          <cell r="AC48">
            <v>1185.0339378568115</v>
          </cell>
          <cell r="AD48">
            <v>229.41193964716322</v>
          </cell>
          <cell r="AE48">
            <v>46.290364366777823</v>
          </cell>
          <cell r="AF48">
            <v>152.28375006819445</v>
          </cell>
          <cell r="AG48">
            <v>1368.7984326261108</v>
          </cell>
          <cell r="AH48">
            <v>682.1748444025468</v>
          </cell>
          <cell r="AI48">
            <v>36.78145772457853</v>
          </cell>
          <cell r="AJ48">
            <v>0</v>
          </cell>
          <cell r="AK48">
            <v>56.652139327246005</v>
          </cell>
        </row>
        <row r="49">
          <cell r="AB49">
            <v>715.91062193319669</v>
          </cell>
          <cell r="AC49">
            <v>461.75738649988358</v>
          </cell>
          <cell r="AD49">
            <v>36.737648968272026</v>
          </cell>
          <cell r="AE49">
            <v>11.424835400591251</v>
          </cell>
          <cell r="AF49">
            <v>51.995461296381436</v>
          </cell>
          <cell r="AG49">
            <v>417.36089652511487</v>
          </cell>
          <cell r="AH49">
            <v>264.52369458717919</v>
          </cell>
          <cell r="AI49">
            <v>8.1785646431673573</v>
          </cell>
          <cell r="AJ49">
            <v>0</v>
          </cell>
          <cell r="AK49">
            <v>21.273521066799663</v>
          </cell>
        </row>
        <row r="50">
          <cell r="AB50">
            <v>1990.7876974990409</v>
          </cell>
          <cell r="AC50">
            <v>1059.9595468521211</v>
          </cell>
          <cell r="AD50">
            <v>261.32066526440985</v>
          </cell>
          <cell r="AE50">
            <v>46.41729378813978</v>
          </cell>
          <cell r="AF50">
            <v>119.15405135863243</v>
          </cell>
          <cell r="AG50">
            <v>1345.4497773430949</v>
          </cell>
          <cell r="AH50">
            <v>633.9577761823025</v>
          </cell>
          <cell r="AI50">
            <v>0</v>
          </cell>
          <cell r="AJ50">
            <v>12.750454888654977</v>
          </cell>
          <cell r="AK50">
            <v>0</v>
          </cell>
        </row>
        <row r="51">
          <cell r="AB51">
            <v>110.2</v>
          </cell>
          <cell r="AC51">
            <v>65.8</v>
          </cell>
          <cell r="AD51">
            <v>20.6</v>
          </cell>
          <cell r="AE51">
            <v>2.2999999999999998</v>
          </cell>
          <cell r="AF51">
            <v>1.1000000000000001</v>
          </cell>
          <cell r="AG51">
            <v>169.7</v>
          </cell>
          <cell r="AH51">
            <v>119.4</v>
          </cell>
          <cell r="AI51">
            <v>0.5</v>
          </cell>
          <cell r="AJ51">
            <v>0</v>
          </cell>
          <cell r="AK51">
            <v>4.8</v>
          </cell>
        </row>
        <row r="52">
          <cell r="AB52">
            <v>2598.4789332956616</v>
          </cell>
          <cell r="AC52">
            <v>1444.4762428486781</v>
          </cell>
          <cell r="AD52">
            <v>183.32599018998158</v>
          </cell>
          <cell r="AE52">
            <v>48.177529372102974</v>
          </cell>
          <cell r="AF52">
            <v>63.148794254631341</v>
          </cell>
          <cell r="AG52">
            <v>1468.8440480095833</v>
          </cell>
          <cell r="AH52">
            <v>701.52401506293938</v>
          </cell>
          <cell r="AI52">
            <v>28.611584429672376</v>
          </cell>
          <cell r="AJ52">
            <v>0</v>
          </cell>
          <cell r="AK52">
            <v>94.427205553640007</v>
          </cell>
        </row>
      </sheetData>
      <sheetData sheetId="20">
        <row r="34">
          <cell r="AB34">
            <v>10522.281999999999</v>
          </cell>
          <cell r="AC34">
            <v>3592.8620000000001</v>
          </cell>
          <cell r="AD34">
            <v>6022.3</v>
          </cell>
          <cell r="AE34">
            <v>98.98</v>
          </cell>
          <cell r="AF34">
            <v>1036.72</v>
          </cell>
          <cell r="AG34">
            <v>1153.7</v>
          </cell>
          <cell r="AH34">
            <v>430.8</v>
          </cell>
          <cell r="AI34">
            <v>492.512</v>
          </cell>
          <cell r="AJ34">
            <v>0</v>
          </cell>
          <cell r="AK34">
            <v>0</v>
          </cell>
        </row>
        <row r="36">
          <cell r="AB36">
            <v>13987.028396318632</v>
          </cell>
          <cell r="AC36">
            <v>6946.1163463623416</v>
          </cell>
          <cell r="AD36">
            <v>2332.7502894968725</v>
          </cell>
          <cell r="AE36">
            <v>278.37370828056135</v>
          </cell>
          <cell r="AF36">
            <v>1319.1839035199519</v>
          </cell>
          <cell r="AG36">
            <v>131875.45630403041</v>
          </cell>
          <cell r="AH36">
            <v>24597.690663515994</v>
          </cell>
          <cell r="AI36">
            <v>2728.3385077766893</v>
          </cell>
          <cell r="AJ36">
            <v>155.04565945856174</v>
          </cell>
          <cell r="AK36">
            <v>2785.6549061471496</v>
          </cell>
        </row>
        <row r="37">
          <cell r="AB37">
            <v>13729.049124351484</v>
          </cell>
          <cell r="AC37">
            <v>6692.8469317831514</v>
          </cell>
          <cell r="AD37">
            <v>2296.3990909725703</v>
          </cell>
          <cell r="AE37">
            <v>277.59878504460829</v>
          </cell>
          <cell r="AF37">
            <v>1251.230183832789</v>
          </cell>
          <cell r="AG37">
            <v>130602.6336664351</v>
          </cell>
          <cell r="AH37">
            <v>24307.086859873783</v>
          </cell>
          <cell r="AI37">
            <v>2703.8612029813598</v>
          </cell>
          <cell r="AJ37">
            <v>154.86093250875891</v>
          </cell>
          <cell r="AK37">
            <v>2714.8701175750257</v>
          </cell>
        </row>
        <row r="39">
          <cell r="AB39">
            <v>109.04624410924252</v>
          </cell>
          <cell r="AC39">
            <v>94.585790574310337</v>
          </cell>
          <cell r="AD39">
            <v>11.482513193760706</v>
          </cell>
          <cell r="AE39">
            <v>2.0377959991019257</v>
          </cell>
          <cell r="AF39">
            <v>36.139467011466898</v>
          </cell>
          <cell r="AG39">
            <v>684.37983898742095</v>
          </cell>
          <cell r="AH39">
            <v>139.08438380013695</v>
          </cell>
          <cell r="AI39">
            <v>15.825488510143405</v>
          </cell>
          <cell r="AJ39">
            <v>0.50639492744961179</v>
          </cell>
          <cell r="AK39">
            <v>37.01491266947076</v>
          </cell>
        </row>
        <row r="40">
          <cell r="AB40">
            <v>100.5267787320446</v>
          </cell>
          <cell r="AC40">
            <v>87.347586191810663</v>
          </cell>
          <cell r="AD40">
            <v>9.3285977301382541</v>
          </cell>
          <cell r="AE40">
            <v>0.54461272398636862</v>
          </cell>
          <cell r="AF40">
            <v>31.32886094041956</v>
          </cell>
          <cell r="AG40">
            <v>557.12922829505226</v>
          </cell>
          <cell r="AH40">
            <v>122.4085514903106</v>
          </cell>
          <cell r="AI40">
            <v>15.32886763602146</v>
          </cell>
          <cell r="AJ40">
            <v>7.8668880973393404E-2</v>
          </cell>
          <cell r="AK40">
            <v>33.735055049388897</v>
          </cell>
        </row>
        <row r="41">
          <cell r="AB41">
            <v>157.45249323510299</v>
          </cell>
          <cell r="AC41">
            <v>165.92182838737915</v>
          </cell>
          <cell r="AD41">
            <v>27.022600794163701</v>
          </cell>
          <cell r="AE41">
            <v>0.23031051196667807</v>
          </cell>
          <cell r="AF41">
            <v>36.624858746743413</v>
          </cell>
          <cell r="AG41">
            <v>715.69340930026908</v>
          </cell>
          <cell r="AH41">
            <v>168.19525215189847</v>
          </cell>
          <cell r="AI41">
            <v>9.1484371593080205</v>
          </cell>
          <cell r="AJ41">
            <v>0.10605806882944877</v>
          </cell>
          <cell r="AK41">
            <v>37.049733522734861</v>
          </cell>
        </row>
        <row r="43">
          <cell r="AB43">
            <v>103.49294433178382</v>
          </cell>
          <cell r="AC43">
            <v>19.966184278993904</v>
          </cell>
          <cell r="AD43">
            <v>7.3893473242157999</v>
          </cell>
          <cell r="AE43">
            <v>0.65135174418117414</v>
          </cell>
          <cell r="AF43">
            <v>14.061305303590371</v>
          </cell>
          <cell r="AG43">
            <v>573.45462761661179</v>
          </cell>
          <cell r="AH43">
            <v>74.430435016845522</v>
          </cell>
          <cell r="AI43">
            <v>0.88184998787825852</v>
          </cell>
          <cell r="AJ43">
            <v>0</v>
          </cell>
          <cell r="AK43">
            <v>0</v>
          </cell>
        </row>
        <row r="45">
          <cell r="AB45">
            <v>140.21554420141942</v>
          </cell>
          <cell r="AC45">
            <v>220.56423070094266</v>
          </cell>
          <cell r="AD45">
            <v>28.70671599655207</v>
          </cell>
          <cell r="AE45">
            <v>0.1235688455335706</v>
          </cell>
          <cell r="AF45">
            <v>52.195396589934163</v>
          </cell>
          <cell r="AG45">
            <v>485.33352542560544</v>
          </cell>
          <cell r="AH45">
            <v>183.03118107963272</v>
          </cell>
          <cell r="AI45">
            <v>20.469889128381581</v>
          </cell>
          <cell r="AJ45">
            <v>0.1409979205413788</v>
          </cell>
          <cell r="AK45">
            <v>0</v>
          </cell>
        </row>
        <row r="46">
          <cell r="AB46">
            <v>10.277198395562296</v>
          </cell>
          <cell r="AC46">
            <v>4.2672507265510502</v>
          </cell>
          <cell r="AD46">
            <v>0.25513977439272917</v>
          </cell>
          <cell r="AE46">
            <v>0</v>
          </cell>
          <cell r="AF46">
            <v>1.5377819327884983</v>
          </cell>
          <cell r="AG46">
            <v>176.15338503066044</v>
          </cell>
          <cell r="AH46">
            <v>18.086895710150028</v>
          </cell>
          <cell r="AI46">
            <v>0.23732207814001963</v>
          </cell>
          <cell r="AJ46">
            <v>0</v>
          </cell>
          <cell r="AK46">
            <v>0</v>
          </cell>
        </row>
        <row r="48">
          <cell r="AB48">
            <v>133.67296987647003</v>
          </cell>
          <cell r="AC48">
            <v>155.16816890240287</v>
          </cell>
          <cell r="AD48">
            <v>11.811312467336549</v>
          </cell>
          <cell r="AE48">
            <v>0.21753071182828426</v>
          </cell>
          <cell r="AF48">
            <v>35.955461294559221</v>
          </cell>
          <cell r="AG48">
            <v>548.51891507334403</v>
          </cell>
          <cell r="AH48">
            <v>146.51010414206507</v>
          </cell>
          <cell r="AI48">
            <v>6.7614791268824606</v>
          </cell>
          <cell r="AJ48">
            <v>0</v>
          </cell>
          <cell r="AK48">
            <v>27.247307651935209</v>
          </cell>
        </row>
        <row r="49">
          <cell r="AB49">
            <v>18.507018315343029</v>
          </cell>
          <cell r="AC49">
            <v>23.260955378044819</v>
          </cell>
          <cell r="AD49">
            <v>0</v>
          </cell>
          <cell r="AE49">
            <v>0</v>
          </cell>
          <cell r="AF49">
            <v>15.242369857402149</v>
          </cell>
          <cell r="AG49">
            <v>119.0995606600567</v>
          </cell>
          <cell r="AH49">
            <v>37.225675213918841</v>
          </cell>
          <cell r="AI49">
            <v>0</v>
          </cell>
          <cell r="AJ49">
            <v>0</v>
          </cell>
          <cell r="AK49">
            <v>6.3369997556677067</v>
          </cell>
        </row>
        <row r="50">
          <cell r="AB50">
            <v>138.94547491975996</v>
          </cell>
          <cell r="AC50">
            <v>142.66087300933432</v>
          </cell>
          <cell r="AD50">
            <v>27.022600794163701</v>
          </cell>
          <cell r="AE50">
            <v>0.23031051196667807</v>
          </cell>
          <cell r="AF50">
            <v>21.382488889341264</v>
          </cell>
          <cell r="AG50">
            <v>596.5938486402124</v>
          </cell>
          <cell r="AH50">
            <v>130.96957693797964</v>
          </cell>
          <cell r="AI50">
            <v>9.1484371593080205</v>
          </cell>
          <cell r="AJ50">
            <v>0.10605806882944877</v>
          </cell>
          <cell r="AK50">
            <v>0</v>
          </cell>
        </row>
        <row r="51">
          <cell r="AB51">
            <v>67.8</v>
          </cell>
          <cell r="AC51">
            <v>33.799999999999997</v>
          </cell>
          <cell r="AD51">
            <v>0</v>
          </cell>
          <cell r="AE51">
            <v>0</v>
          </cell>
          <cell r="AF51">
            <v>17.899999999999999</v>
          </cell>
          <cell r="AG51">
            <v>257.7</v>
          </cell>
          <cell r="AH51">
            <v>5.9</v>
          </cell>
          <cell r="AI51">
            <v>2.2999999999999998</v>
          </cell>
          <cell r="AJ51">
            <v>0</v>
          </cell>
          <cell r="AK51">
            <v>2.8</v>
          </cell>
        </row>
        <row r="52">
          <cell r="AB52">
            <v>0</v>
          </cell>
          <cell r="AC52">
            <v>0</v>
          </cell>
          <cell r="AD52">
            <v>0</v>
          </cell>
          <cell r="AE52">
            <v>0</v>
          </cell>
          <cell r="AF52">
            <v>0</v>
          </cell>
          <cell r="AG52">
            <v>0</v>
          </cell>
          <cell r="AH52">
            <v>0</v>
          </cell>
          <cell r="AI52">
            <v>0</v>
          </cell>
          <cell r="AJ52">
            <v>0</v>
          </cell>
          <cell r="AK52">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uutospolku_Pohjois-Pohjanmaa"/>
      <sheetName val="Muutospolku_Kainuu"/>
      <sheetName val="Muutospolku_Pohj.Karjala"/>
      <sheetName val="Muutospolku_Lappi"/>
      <sheetName val="Muutospolku_Uusimaa"/>
      <sheetName val="Muutospolku_Vars.Suomi"/>
      <sheetName val="Muutospolku_Et.Karjala"/>
      <sheetName val="Muutospolku_Kymenlaakso"/>
      <sheetName val="Muutospolku_KantaHäme"/>
      <sheetName val="Muutospolku_PäijätHäme"/>
      <sheetName val="Muutospolku_Satakunta"/>
      <sheetName val="Muutospolku_Pirkanmaa"/>
      <sheetName val="Muutospolku_EtPohjanmaa"/>
      <sheetName val="Muutospolku_EtSavo"/>
      <sheetName val="Muutospolku_PohjSavo"/>
      <sheetName val="Muutospolku_Pohjanmaa"/>
      <sheetName val="Muutospolku_KeskiPohjanmaa"/>
      <sheetName val="Muutospolku_KeskiSuomi"/>
      <sheetName val="Muutospolku_Pohja"/>
      <sheetName val="Joka_toinen_v_tulvivat_MK"/>
      <sheetName val="joka_toinen_v_tulvivat_MK_TUSU"/>
      <sheetName val="Tulvariskialueittain_Maakunnitt"/>
      <sheetName val="Tulvarisk_maakun_tusu"/>
      <sheetName val="Maalajit_PL22_TuSu_Maakunta"/>
      <sheetName val="Maalajit_KL22_TuSu_Maakunta"/>
      <sheetName val="Maalajit_Kasviluokat_Suomi"/>
      <sheetName val="Maalajit_Kasviluokat_Maakunnat"/>
      <sheetName val="Maakunnittain_tulvariskialueill"/>
      <sheetName val="Maalajit_Tila"/>
      <sheetName val="Vesistökuormituksen_riskipellot"/>
      <sheetName val="VesistoriskiTurvemaa_TuSu_MK"/>
      <sheetName val="VettämisPotentiaali_PT"/>
      <sheetName val="Vetettävät_MaalajiTuSu_MK"/>
      <sheetName val="Eläinyksiköt_TuSu_MK"/>
      <sheetName val="EläimetTuotantosuunnis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1">
          <cell r="C11">
            <v>652.28032970000004</v>
          </cell>
        </row>
      </sheetData>
      <sheetData sheetId="30"/>
      <sheetData sheetId="31"/>
      <sheetData sheetId="32"/>
      <sheetData sheetId="33"/>
      <sheetData sheetId="34"/>
    </sheetDataSet>
  </externalBook>
</externalLink>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3E00F-240C-49AC-AC49-97E98FC1D95E}">
  <dimension ref="B4:B22"/>
  <sheetViews>
    <sheetView tabSelected="1" topLeftCell="A9" workbookViewId="0">
      <selection activeCell="B17" sqref="B17"/>
    </sheetView>
  </sheetViews>
  <sheetFormatPr defaultRowHeight="14.5" x14ac:dyDescent="0.35"/>
  <sheetData>
    <row r="4" spans="2:2" x14ac:dyDescent="0.35">
      <c r="B4" t="s">
        <v>281</v>
      </c>
    </row>
    <row r="6" spans="2:2" x14ac:dyDescent="0.35">
      <c r="B6" t="s">
        <v>291</v>
      </c>
    </row>
    <row r="8" spans="2:2" x14ac:dyDescent="0.35">
      <c r="B8" t="s">
        <v>282</v>
      </c>
    </row>
    <row r="9" spans="2:2" x14ac:dyDescent="0.35">
      <c r="B9" t="s">
        <v>283</v>
      </c>
    </row>
    <row r="10" spans="2:2" x14ac:dyDescent="0.35">
      <c r="B10" t="s">
        <v>284</v>
      </c>
    </row>
    <row r="11" spans="2:2" x14ac:dyDescent="0.35">
      <c r="B11" t="s">
        <v>285</v>
      </c>
    </row>
    <row r="13" spans="2:2" x14ac:dyDescent="0.35">
      <c r="B13" t="s">
        <v>286</v>
      </c>
    </row>
    <row r="14" spans="2:2" x14ac:dyDescent="0.35">
      <c r="B14" t="s">
        <v>287</v>
      </c>
    </row>
    <row r="15" spans="2:2" x14ac:dyDescent="0.35">
      <c r="B15" t="s">
        <v>288</v>
      </c>
    </row>
    <row r="16" spans="2:2" x14ac:dyDescent="0.35">
      <c r="B16" t="s">
        <v>289</v>
      </c>
    </row>
    <row r="17" spans="2:2" x14ac:dyDescent="0.35">
      <c r="B17" t="s">
        <v>299</v>
      </c>
    </row>
    <row r="19" spans="2:2" x14ac:dyDescent="0.35">
      <c r="B19" t="s">
        <v>290</v>
      </c>
    </row>
    <row r="21" spans="2:2" x14ac:dyDescent="0.35">
      <c r="B21" t="s">
        <v>292</v>
      </c>
    </row>
    <row r="22" spans="2:2" x14ac:dyDescent="0.35">
      <c r="B22" t="s">
        <v>298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3ABFF-3BA0-4AE2-B7D6-9AC71C8DA11A}">
  <dimension ref="A2:AZ152"/>
  <sheetViews>
    <sheetView zoomScale="50" zoomScaleNormal="50" workbookViewId="0">
      <selection activeCell="O3" sqref="O3"/>
    </sheetView>
  </sheetViews>
  <sheetFormatPr defaultRowHeight="14.5" x14ac:dyDescent="0.35"/>
  <cols>
    <col min="1" max="1" width="48.72656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18735.8</v>
      </c>
      <c r="F15" s="42">
        <v>12261.962</v>
      </c>
      <c r="G15" s="42">
        <v>1166.7</v>
      </c>
      <c r="H15" s="42">
        <v>311.12799999999999</v>
      </c>
      <c r="I15" s="42">
        <v>420.00000000000011</v>
      </c>
      <c r="J15" s="42">
        <v>215.2</v>
      </c>
      <c r="K15" s="42">
        <v>762.47000000000025</v>
      </c>
      <c r="L15" s="42">
        <v>218.04599999999999</v>
      </c>
      <c r="M15" s="42">
        <v>101.6</v>
      </c>
      <c r="N15" s="43">
        <v>0</v>
      </c>
      <c r="O15" s="25">
        <v>34192.906000000003</v>
      </c>
    </row>
    <row r="16" spans="1:25" ht="15.5" x14ac:dyDescent="0.35">
      <c r="A16" s="44" t="s">
        <v>66</v>
      </c>
      <c r="B16" s="25"/>
      <c r="C16" s="25"/>
      <c r="D16" s="25"/>
      <c r="E16" s="25">
        <v>20190.964660795926</v>
      </c>
      <c r="F16" s="25">
        <v>12545.942869223883</v>
      </c>
      <c r="G16" s="25">
        <v>899.77507319290578</v>
      </c>
      <c r="H16" s="25">
        <v>233.13217785162652</v>
      </c>
      <c r="I16" s="25">
        <v>551.11649418196805</v>
      </c>
      <c r="J16" s="25">
        <v>15727.184808222277</v>
      </c>
      <c r="K16" s="25">
        <v>16871.724456877124</v>
      </c>
      <c r="L16" s="25">
        <v>903.56442058011964</v>
      </c>
      <c r="M16" s="25">
        <v>697.99384787104725</v>
      </c>
      <c r="N16" s="25">
        <v>5697.6945780292363</v>
      </c>
      <c r="O16" s="25">
        <v>74319.09338682612</v>
      </c>
    </row>
    <row r="17" spans="1:22" ht="15.5" x14ac:dyDescent="0.35">
      <c r="A17" s="45" t="s">
        <v>84</v>
      </c>
      <c r="B17" s="25"/>
      <c r="C17" s="25"/>
      <c r="D17" s="25"/>
      <c r="E17" s="25">
        <v>1925.8135288571855</v>
      </c>
      <c r="F17" s="25">
        <v>1213.2273885166087</v>
      </c>
      <c r="G17" s="25">
        <v>172.68129968790589</v>
      </c>
      <c r="H17" s="25">
        <v>36.408242108035537</v>
      </c>
      <c r="I17" s="25">
        <v>40.549013543235091</v>
      </c>
      <c r="J17" s="25">
        <v>1754.5671814944924</v>
      </c>
      <c r="K17" s="25">
        <v>1461.807858124826</v>
      </c>
      <c r="L17" s="25">
        <v>65.405532271837785</v>
      </c>
      <c r="M17" s="25">
        <v>42.153502785890261</v>
      </c>
      <c r="N17" s="25">
        <v>434.8083350622249</v>
      </c>
      <c r="O17" s="25">
        <v>7147.4218824522422</v>
      </c>
    </row>
    <row r="18" spans="1:22" ht="15.5" x14ac:dyDescent="0.35">
      <c r="A18" s="45" t="s">
        <v>85</v>
      </c>
      <c r="B18" s="25"/>
      <c r="C18" s="25"/>
      <c r="D18" s="25"/>
      <c r="E18" s="25">
        <v>1257.947685797403</v>
      </c>
      <c r="F18" s="42">
        <v>865.8793931639359</v>
      </c>
      <c r="G18" s="25">
        <v>65.010845775723141</v>
      </c>
      <c r="H18" s="25">
        <v>32.955772469858061</v>
      </c>
      <c r="I18" s="25">
        <v>25.454002067068942</v>
      </c>
      <c r="J18" s="25">
        <v>878.70154298676084</v>
      </c>
      <c r="K18" s="25">
        <v>1001.0291419508558</v>
      </c>
      <c r="L18" s="25">
        <v>41.990741701000616</v>
      </c>
      <c r="M18" s="25">
        <v>43.024498963184783</v>
      </c>
      <c r="N18" s="25">
        <v>368.67770377254277</v>
      </c>
      <c r="O18" s="25">
        <v>4580.6713286483337</v>
      </c>
    </row>
    <row r="19" spans="1:22" ht="15.5" x14ac:dyDescent="0.35">
      <c r="A19" s="45" t="s">
        <v>86</v>
      </c>
      <c r="B19" s="25"/>
      <c r="C19" s="25"/>
      <c r="D19" s="25"/>
      <c r="E19" s="25">
        <v>2797.6931711530351</v>
      </c>
      <c r="F19" s="42">
        <v>3234.9376585342388</v>
      </c>
      <c r="G19" s="25">
        <v>121.24697430396211</v>
      </c>
      <c r="H19" s="25">
        <v>82.339591373579267</v>
      </c>
      <c r="I19" s="25">
        <v>49.233721530263104</v>
      </c>
      <c r="J19" s="25">
        <v>1692.1325001309424</v>
      </c>
      <c r="K19" s="25">
        <v>2373.736042426598</v>
      </c>
      <c r="L19" s="25">
        <v>142.31201316976444</v>
      </c>
      <c r="M19" s="25">
        <v>110.98241917652383</v>
      </c>
      <c r="N19" s="25">
        <v>538.38950808265724</v>
      </c>
      <c r="O19" s="25">
        <v>11143.003599881566</v>
      </c>
    </row>
    <row r="20" spans="1:22" ht="15.5" x14ac:dyDescent="0.35">
      <c r="A20" s="44" t="s">
        <v>67</v>
      </c>
      <c r="B20" s="25"/>
      <c r="C20" s="25"/>
      <c r="D20" s="25"/>
      <c r="E20" s="25">
        <f>E17*$N$2+E18+E19</f>
        <v>4055.6408569504383</v>
      </c>
      <c r="F20" s="25">
        <f t="shared" ref="F20:O20" si="0">F17*$N$2+F18+F19</f>
        <v>4100.8170516981745</v>
      </c>
      <c r="G20" s="25">
        <f t="shared" si="0"/>
        <v>186.25782007968525</v>
      </c>
      <c r="H20" s="25">
        <f t="shared" si="0"/>
        <v>115.29536384343733</v>
      </c>
      <c r="I20" s="25">
        <f t="shared" si="0"/>
        <v>74.687723597332052</v>
      </c>
      <c r="J20" s="25">
        <f t="shared" si="0"/>
        <v>2570.834043117703</v>
      </c>
      <c r="K20" s="25">
        <f t="shared" si="0"/>
        <v>3374.7651843774538</v>
      </c>
      <c r="L20" s="25">
        <f t="shared" si="0"/>
        <v>184.30275487076506</v>
      </c>
      <c r="M20" s="25">
        <f t="shared" si="0"/>
        <v>154.0069181397086</v>
      </c>
      <c r="N20" s="25">
        <f t="shared" si="0"/>
        <v>907.06721185519996</v>
      </c>
      <c r="O20" s="25">
        <f t="shared" si="0"/>
        <v>15723.674928529899</v>
      </c>
      <c r="P20" s="3">
        <f t="shared" ref="P20" si="1">SUM(E20:N20)</f>
        <v>15723.674928529897</v>
      </c>
    </row>
    <row r="21" spans="1:22" ht="15.5" x14ac:dyDescent="0.35">
      <c r="A21" s="44" t="s">
        <v>68</v>
      </c>
      <c r="B21" s="25"/>
      <c r="C21" s="25"/>
      <c r="D21" s="25"/>
      <c r="E21" s="25">
        <v>1311.4437098559797</v>
      </c>
      <c r="F21" s="25">
        <v>1189.3221448994841</v>
      </c>
      <c r="G21" s="25">
        <v>112.44607284833853</v>
      </c>
      <c r="H21" s="25">
        <v>92.844603384509753</v>
      </c>
      <c r="I21" s="25">
        <v>6.6370039551000382</v>
      </c>
      <c r="J21" s="25">
        <v>1089.691070858783</v>
      </c>
      <c r="K21" s="25">
        <v>440.19309864062279</v>
      </c>
      <c r="L21" s="25">
        <v>16.477497543342288</v>
      </c>
      <c r="M21" s="25">
        <v>8.9768982287255419</v>
      </c>
      <c r="N21" s="25">
        <v>0</v>
      </c>
      <c r="O21" s="25">
        <v>4268.0321002148858</v>
      </c>
      <c r="T21">
        <v>12</v>
      </c>
      <c r="U21">
        <v>270</v>
      </c>
      <c r="V21">
        <f>+T21*U21</f>
        <v>3240</v>
      </c>
    </row>
    <row r="22" spans="1:22" ht="15.5" x14ac:dyDescent="0.35">
      <c r="A22" s="44" t="s">
        <v>69</v>
      </c>
      <c r="B22" s="25"/>
      <c r="C22" s="25"/>
      <c r="D22" s="25"/>
      <c r="E22" s="25">
        <v>2583.3531910915572</v>
      </c>
      <c r="F22" s="25">
        <v>2224.7798046923099</v>
      </c>
      <c r="G22" s="25">
        <v>72.710870437560629</v>
      </c>
      <c r="H22" s="25">
        <v>14.612793129524112</v>
      </c>
      <c r="I22" s="25">
        <v>55.641803858195871</v>
      </c>
      <c r="J22" s="25">
        <v>1257.5046447032039</v>
      </c>
      <c r="K22" s="25">
        <v>2458.7562740847225</v>
      </c>
      <c r="L22" s="25">
        <v>94.278147439594164</v>
      </c>
      <c r="M22" s="25">
        <v>77.020573817514432</v>
      </c>
      <c r="N22" s="25">
        <v>0</v>
      </c>
      <c r="O22" s="25">
        <v>8838.6581032541817</v>
      </c>
    </row>
    <row r="23" spans="1:22" ht="15.5" x14ac:dyDescent="0.35">
      <c r="A23" s="44" t="s">
        <v>87</v>
      </c>
      <c r="B23" s="25"/>
      <c r="C23" s="25"/>
      <c r="D23" s="25"/>
      <c r="E23" s="25">
        <v>103.21102096832375</v>
      </c>
      <c r="F23" s="25">
        <v>94.999399570778394</v>
      </c>
      <c r="G23" s="25">
        <v>0.43781645671716651</v>
      </c>
      <c r="H23" s="25">
        <v>2.3179333624178189</v>
      </c>
      <c r="I23" s="25">
        <v>0</v>
      </c>
      <c r="J23" s="25">
        <v>172.49144588883937</v>
      </c>
      <c r="K23" s="25">
        <v>222.97970941437924</v>
      </c>
      <c r="L23" s="25">
        <v>4.0398743487016295</v>
      </c>
      <c r="M23" s="25">
        <v>5.1221820103071201</v>
      </c>
      <c r="N23" s="25">
        <v>0</v>
      </c>
      <c r="O23" s="25">
        <v>605.59938202046442</v>
      </c>
    </row>
    <row r="24" spans="1:22" ht="15.5" x14ac:dyDescent="0.35">
      <c r="A24" s="46" t="s">
        <v>88</v>
      </c>
      <c r="B24" s="26"/>
      <c r="C24" s="26"/>
      <c r="D24" s="26"/>
      <c r="E24" s="26">
        <f>E26/E19*100</f>
        <v>27.901641170705595</v>
      </c>
      <c r="F24" s="26">
        <f t="shared" ref="F24:O24" si="2">F26/F19*100</f>
        <v>29.048053103955439</v>
      </c>
      <c r="G24" s="26">
        <f t="shared" si="2"/>
        <v>36.660901959181913</v>
      </c>
      <c r="H24" s="26">
        <f t="shared" si="2"/>
        <v>46.93295675738716</v>
      </c>
      <c r="I24" s="26">
        <f t="shared" si="2"/>
        <v>17.186971249242688</v>
      </c>
      <c r="J24" s="26">
        <f t="shared" si="2"/>
        <v>25.841651012174861</v>
      </c>
      <c r="K24" s="26">
        <f t="shared" si="2"/>
        <v>29.380344845222012</v>
      </c>
      <c r="L24" s="26">
        <f t="shared" si="2"/>
        <v>81.331826377609374</v>
      </c>
      <c r="M24" s="26">
        <f t="shared" si="2"/>
        <v>0</v>
      </c>
      <c r="N24" s="26">
        <f t="shared" si="2"/>
        <v>23.834880627702979</v>
      </c>
      <c r="O24" s="26">
        <f t="shared" si="2"/>
        <v>28.633226051817694</v>
      </c>
    </row>
    <row r="25" spans="1:22" ht="15.5" x14ac:dyDescent="0.35">
      <c r="A25" s="21" t="s">
        <v>89</v>
      </c>
      <c r="B25" s="23"/>
      <c r="C25" s="23"/>
      <c r="D25" s="23"/>
      <c r="E25" s="42">
        <v>1813.4872253972217</v>
      </c>
      <c r="F25" s="42">
        <v>1826.4738010587071</v>
      </c>
      <c r="G25" s="42">
        <v>106.87512292594712</v>
      </c>
      <c r="H25" s="42">
        <v>55.635235369426354</v>
      </c>
      <c r="I25" s="42">
        <v>38.1057773056407</v>
      </c>
      <c r="J25" s="42">
        <v>1212.7586400771959</v>
      </c>
      <c r="K25" s="42">
        <v>1528.6207494163514</v>
      </c>
      <c r="L25" s="42">
        <v>184.18717006140247</v>
      </c>
      <c r="M25" s="25">
        <v>0</v>
      </c>
      <c r="N25" s="25">
        <v>366.90808416923352</v>
      </c>
      <c r="O25" s="25">
        <v>7133.0518057811278</v>
      </c>
    </row>
    <row r="26" spans="1:22" ht="15.5" x14ac:dyDescent="0.35">
      <c r="A26" s="21" t="s">
        <v>90</v>
      </c>
      <c r="B26" s="23"/>
      <c r="C26" s="23"/>
      <c r="D26" s="23"/>
      <c r="E26" s="42">
        <v>780.60230967245411</v>
      </c>
      <c r="F26" s="42">
        <v>939.68640893087832</v>
      </c>
      <c r="G26" s="42">
        <v>44.450234378050034</v>
      </c>
      <c r="H26" s="42">
        <v>38.644404813571249</v>
      </c>
      <c r="I26" s="42">
        <v>8.4617855643385269</v>
      </c>
      <c r="J26" s="42">
        <v>437.27497534742747</v>
      </c>
      <c r="K26" s="42">
        <v>697.41183498025998</v>
      </c>
      <c r="L26" s="42">
        <v>115.74495946571339</v>
      </c>
      <c r="M26" s="42">
        <v>0</v>
      </c>
      <c r="N26" s="42">
        <v>128.32449656357863</v>
      </c>
      <c r="O26" s="25">
        <v>3190.601409716272</v>
      </c>
    </row>
    <row r="27" spans="1:22" ht="15.5" x14ac:dyDescent="0.35">
      <c r="A27" s="21" t="s">
        <v>91</v>
      </c>
      <c r="B27" s="23"/>
      <c r="C27" s="23"/>
      <c r="D27" s="23"/>
      <c r="E27" s="25">
        <f>E19-E26</f>
        <v>2017.090861480581</v>
      </c>
      <c r="F27" s="25">
        <f t="shared" ref="F27:M27" si="3">F19-F26</f>
        <v>2295.2512496033605</v>
      </c>
      <c r="G27" s="25">
        <f t="shared" si="3"/>
        <v>76.796739925912078</v>
      </c>
      <c r="H27" s="25">
        <f t="shared" si="3"/>
        <v>43.695186560008018</v>
      </c>
      <c r="I27" s="25">
        <f t="shared" si="3"/>
        <v>40.771935965924577</v>
      </c>
      <c r="J27" s="25">
        <f t="shared" si="3"/>
        <v>1254.8575247835149</v>
      </c>
      <c r="K27" s="25">
        <f t="shared" si="3"/>
        <v>1676.3242074463381</v>
      </c>
      <c r="L27" s="25">
        <f t="shared" si="3"/>
        <v>26.567053704051048</v>
      </c>
      <c r="M27" s="25">
        <f t="shared" si="3"/>
        <v>110.98241917652383</v>
      </c>
      <c r="N27" s="25"/>
      <c r="O27" s="25">
        <f t="shared" ref="O27:O29" si="4">SUM(E27:N27)</f>
        <v>7542.3371786462149</v>
      </c>
    </row>
    <row r="28" spans="1:22" ht="15.5" x14ac:dyDescent="0.35">
      <c r="A28" s="44" t="s">
        <v>92</v>
      </c>
      <c r="B28" s="25"/>
      <c r="C28" s="25"/>
      <c r="D28" s="25"/>
      <c r="E28" s="47">
        <v>419.6</v>
      </c>
      <c r="F28" s="25">
        <v>701.6</v>
      </c>
      <c r="G28" s="25">
        <v>6</v>
      </c>
      <c r="H28" s="25">
        <v>0</v>
      </c>
      <c r="I28" s="25">
        <v>5.6</v>
      </c>
      <c r="J28" s="25">
        <v>799.2</v>
      </c>
      <c r="K28" s="25">
        <v>680.7</v>
      </c>
      <c r="L28" s="25">
        <v>20.8</v>
      </c>
      <c r="M28" s="25">
        <v>50.4</v>
      </c>
      <c r="N28" s="25">
        <v>128.19999999999999</v>
      </c>
      <c r="O28" s="25">
        <f t="shared" si="4"/>
        <v>2812.1</v>
      </c>
    </row>
    <row r="29" spans="1:22" ht="15.5" x14ac:dyDescent="0.35">
      <c r="A29" s="21" t="s">
        <v>93</v>
      </c>
      <c r="B29" s="23"/>
      <c r="C29" s="23"/>
      <c r="D29" s="23"/>
      <c r="E29" s="47">
        <v>1852.2165192515647</v>
      </c>
      <c r="F29" s="47">
        <v>2619.1154965282781</v>
      </c>
      <c r="G29" s="47">
        <v>144.61028307751087</v>
      </c>
      <c r="H29" s="47">
        <v>101.66524515005945</v>
      </c>
      <c r="I29" s="47">
        <v>29.775756878678031</v>
      </c>
      <c r="J29" s="47">
        <v>1190.4978040082417</v>
      </c>
      <c r="K29" s="47">
        <v>1653.2072239282418</v>
      </c>
      <c r="L29" s="47">
        <v>173.16443643889221</v>
      </c>
      <c r="M29" s="47">
        <v>0</v>
      </c>
      <c r="N29" s="47">
        <v>259.85039678814854</v>
      </c>
      <c r="O29" s="25">
        <f t="shared" si="4"/>
        <v>8024.1031620496151</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194</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18735.8</v>
      </c>
      <c r="F34" s="9"/>
      <c r="G34" s="9">
        <f>+F15</f>
        <v>12261.962</v>
      </c>
      <c r="H34" s="9"/>
      <c r="I34" s="10">
        <f>+G15</f>
        <v>1166.7</v>
      </c>
      <c r="J34" s="9"/>
      <c r="K34" s="10">
        <f>+H15</f>
        <v>311.12799999999999</v>
      </c>
      <c r="L34" s="9"/>
      <c r="M34" s="9">
        <f>+I15</f>
        <v>420.00000000000011</v>
      </c>
      <c r="N34" s="9"/>
      <c r="O34" s="9">
        <f>+J15</f>
        <v>215.2</v>
      </c>
      <c r="P34" s="9"/>
      <c r="Q34" s="9">
        <f>+K15</f>
        <v>762.47000000000025</v>
      </c>
      <c r="R34" s="9"/>
      <c r="S34" s="9">
        <f>+L15</f>
        <v>218.04599999999999</v>
      </c>
      <c r="T34" s="9"/>
      <c r="U34" s="9">
        <f>+M15</f>
        <v>101.6</v>
      </c>
      <c r="V34" s="9"/>
      <c r="W34" s="9">
        <f>+N15</f>
        <v>0</v>
      </c>
      <c r="X34">
        <f>SUM(E34:U34)</f>
        <v>34192.906000000003</v>
      </c>
      <c r="Y34" t="s">
        <v>97</v>
      </c>
      <c r="AA34" t="s">
        <v>98</v>
      </c>
      <c r="AB34" s="3">
        <f t="shared" ref="AB34:AB52" si="5">+E34</f>
        <v>18735.8</v>
      </c>
      <c r="AC34" s="2">
        <f t="shared" ref="AC34:AC52" si="6">+G34</f>
        <v>12261.962</v>
      </c>
      <c r="AD34" s="3">
        <f t="shared" ref="AD34:AD52" si="7">+I34</f>
        <v>1166.7</v>
      </c>
      <c r="AE34" s="3">
        <f t="shared" ref="AE34:AE52" si="8">+K34</f>
        <v>311.12799999999999</v>
      </c>
      <c r="AF34" s="3">
        <f t="shared" ref="AF34:AF52" si="9">+M34</f>
        <v>420.00000000000011</v>
      </c>
      <c r="AG34" s="3">
        <f t="shared" ref="AG34:AG52" si="10">+O34</f>
        <v>215.2</v>
      </c>
      <c r="AH34" s="3">
        <f t="shared" ref="AH34:AH52" si="11">+Q34</f>
        <v>762.47000000000025</v>
      </c>
      <c r="AI34" s="2">
        <f t="shared" ref="AI34:AI52" si="12">+S34</f>
        <v>218.04599999999999</v>
      </c>
      <c r="AJ34">
        <f t="shared" ref="AJ34:AJ52" si="13">+U34</f>
        <v>101.6</v>
      </c>
      <c r="AK34">
        <f t="shared" ref="AK34:AK52" si="14">+W34</f>
        <v>0</v>
      </c>
      <c r="AL34" s="3">
        <f>SUM(AB34:AK34)</f>
        <v>34192.906000000003</v>
      </c>
      <c r="AM34" t="s">
        <v>98</v>
      </c>
    </row>
    <row r="35" spans="1:39" ht="23.5" x14ac:dyDescent="0.55000000000000004">
      <c r="A35" s="13" t="s">
        <v>99</v>
      </c>
      <c r="E35" s="14">
        <f>+E34/E36</f>
        <v>0.7727184733668</v>
      </c>
      <c r="F35" s="14"/>
      <c r="G35" s="14">
        <f>+G34/G36</f>
        <v>0.73659751556751074</v>
      </c>
      <c r="H35" s="14"/>
      <c r="I35" s="14">
        <f>+I34/I36</f>
        <v>1.0742768540686933</v>
      </c>
      <c r="J35" s="14"/>
      <c r="K35" s="14">
        <f>+K34/K36</f>
        <v>0.89294892845265483</v>
      </c>
      <c r="L35" s="14"/>
      <c r="M35" s="14">
        <f>+M34/M36</f>
        <v>0.67113641625873455</v>
      </c>
      <c r="N35" s="14"/>
      <c r="O35" s="14">
        <f>+O34/O36</f>
        <v>1.1760836063639792E-2</v>
      </c>
      <c r="P35" s="14"/>
      <c r="Q35" s="14">
        <f>+Q34/Q36</f>
        <v>3.7659367797091052E-2</v>
      </c>
      <c r="R35" s="14"/>
      <c r="S35" s="14">
        <f>+S34/S36</f>
        <v>0.20043439577963845</v>
      </c>
      <c r="T35" s="14"/>
      <c r="U35" s="14">
        <f>+U34/U36</f>
        <v>0.11924871907769785</v>
      </c>
      <c r="V35" s="14"/>
      <c r="W35" s="14">
        <f>+W34/W36</f>
        <v>0</v>
      </c>
      <c r="X35" s="4"/>
      <c r="AA35" t="s">
        <v>100</v>
      </c>
      <c r="AB35" s="1">
        <f t="shared" si="5"/>
        <v>0.7727184733668</v>
      </c>
      <c r="AC35" s="1">
        <f t="shared" si="6"/>
        <v>0.73659751556751074</v>
      </c>
      <c r="AD35" s="1">
        <f t="shared" si="7"/>
        <v>1.0742768540686933</v>
      </c>
      <c r="AE35" s="1">
        <f t="shared" si="8"/>
        <v>0.89294892845265483</v>
      </c>
      <c r="AF35" s="1">
        <f t="shared" si="9"/>
        <v>0.67113641625873455</v>
      </c>
      <c r="AG35" s="1">
        <f t="shared" si="10"/>
        <v>1.1760836063639792E-2</v>
      </c>
      <c r="AH35" s="1">
        <f t="shared" si="11"/>
        <v>3.7659367797091052E-2</v>
      </c>
      <c r="AI35" s="1">
        <f t="shared" si="12"/>
        <v>0.20043439577963845</v>
      </c>
      <c r="AJ35" s="1">
        <f t="shared" si="13"/>
        <v>0.11924871907769785</v>
      </c>
      <c r="AK35" s="1">
        <f t="shared" si="14"/>
        <v>0</v>
      </c>
      <c r="AL35" s="1">
        <f>+AL34/AL36</f>
        <v>0.37974072365530215</v>
      </c>
      <c r="AM35" t="s">
        <v>100</v>
      </c>
    </row>
    <row r="36" spans="1:39" ht="23.5" x14ac:dyDescent="0.55000000000000004">
      <c r="A36" s="13" t="s">
        <v>101</v>
      </c>
      <c r="E36" s="11">
        <f>+E37+E42</f>
        <v>24246.605517746364</v>
      </c>
      <c r="F36" s="11"/>
      <c r="G36" s="11">
        <f>+G37+G42</f>
        <v>16646.759920922057</v>
      </c>
      <c r="H36" s="11"/>
      <c r="I36" s="11">
        <f>+I37+I42</f>
        <v>1086.0328932725911</v>
      </c>
      <c r="J36" s="11"/>
      <c r="K36" s="11">
        <f>+K37+K42</f>
        <v>348.42754169506384</v>
      </c>
      <c r="L36" s="11"/>
      <c r="M36" s="11">
        <f>+M37+M42</f>
        <v>625.80421777930007</v>
      </c>
      <c r="N36" s="11"/>
      <c r="O36" s="11">
        <f>+O37+O42</f>
        <v>18298.018851339981</v>
      </c>
      <c r="P36" s="11"/>
      <c r="Q36" s="11">
        <f>+Q37+Q42</f>
        <v>20246.489641254579</v>
      </c>
      <c r="R36" s="11"/>
      <c r="S36" s="11">
        <f>+S37+S42</f>
        <v>1087.8671754508846</v>
      </c>
      <c r="T36" s="11"/>
      <c r="U36" s="11">
        <f>+U37+U42</f>
        <v>852.0007660107558</v>
      </c>
      <c r="V36" s="11"/>
      <c r="W36" s="11">
        <f>+W37+W42</f>
        <v>6604.7617898844364</v>
      </c>
      <c r="X36" s="11">
        <f>+W36+U36+S36+Q36+O36+M36+K36+I36+G36+E36</f>
        <v>90042.768315356021</v>
      </c>
      <c r="AA36" t="s">
        <v>101</v>
      </c>
      <c r="AB36" s="3">
        <f t="shared" si="5"/>
        <v>24246.605517746364</v>
      </c>
      <c r="AC36" s="3">
        <f t="shared" si="6"/>
        <v>16646.759920922057</v>
      </c>
      <c r="AD36" s="3">
        <f t="shared" si="7"/>
        <v>1086.0328932725911</v>
      </c>
      <c r="AE36" s="3">
        <f t="shared" si="8"/>
        <v>348.42754169506384</v>
      </c>
      <c r="AF36" s="3">
        <f t="shared" si="9"/>
        <v>625.80421777930007</v>
      </c>
      <c r="AG36" s="3">
        <f t="shared" si="10"/>
        <v>18298.018851339981</v>
      </c>
      <c r="AH36" s="3">
        <f t="shared" si="11"/>
        <v>20246.489641254579</v>
      </c>
      <c r="AI36" s="3">
        <f t="shared" si="12"/>
        <v>1087.8671754508846</v>
      </c>
      <c r="AJ36" s="3">
        <f t="shared" si="13"/>
        <v>852.0007660107558</v>
      </c>
      <c r="AK36" s="3">
        <f t="shared" si="14"/>
        <v>6604.7617898844364</v>
      </c>
      <c r="AL36" s="3">
        <f>SUM(AB36:AK36)</f>
        <v>90042.768315356006</v>
      </c>
      <c r="AM36" t="s">
        <v>101</v>
      </c>
    </row>
    <row r="37" spans="1:39" ht="15.5" x14ac:dyDescent="0.35">
      <c r="A37" s="4" t="s">
        <v>66</v>
      </c>
      <c r="E37" s="3">
        <f>+E16</f>
        <v>20190.964660795926</v>
      </c>
      <c r="F37" s="3"/>
      <c r="G37" s="3">
        <f>+F16</f>
        <v>12545.942869223883</v>
      </c>
      <c r="H37" s="3"/>
      <c r="I37" s="3">
        <f>+G16</f>
        <v>899.77507319290578</v>
      </c>
      <c r="J37" s="3"/>
      <c r="K37" s="3">
        <f>+H16</f>
        <v>233.13217785162652</v>
      </c>
      <c r="L37" s="3"/>
      <c r="M37" s="3">
        <f>+I16</f>
        <v>551.11649418196805</v>
      </c>
      <c r="N37" s="3"/>
      <c r="O37" s="3">
        <f>+J16</f>
        <v>15727.184808222277</v>
      </c>
      <c r="P37" s="3"/>
      <c r="Q37" s="3">
        <f>+K16</f>
        <v>16871.724456877124</v>
      </c>
      <c r="R37" s="3"/>
      <c r="S37" s="3">
        <f>+L16</f>
        <v>903.56442058011964</v>
      </c>
      <c r="T37" s="3"/>
      <c r="U37" s="3">
        <f>+M16</f>
        <v>697.99384787104725</v>
      </c>
      <c r="V37" s="3"/>
      <c r="W37" s="3">
        <f>+N16</f>
        <v>5697.6945780292363</v>
      </c>
      <c r="X37" s="11">
        <f>+W37+U37+S37+Q37+O37+M37+K37+I37+G37+E37</f>
        <v>74319.09338682612</v>
      </c>
      <c r="AA37" s="4" t="s">
        <v>66</v>
      </c>
      <c r="AB37" s="3">
        <f t="shared" si="5"/>
        <v>20190.964660795926</v>
      </c>
      <c r="AC37" s="3">
        <f t="shared" si="6"/>
        <v>12545.942869223883</v>
      </c>
      <c r="AD37" s="3">
        <f t="shared" si="7"/>
        <v>899.77507319290578</v>
      </c>
      <c r="AE37" s="3">
        <f t="shared" si="8"/>
        <v>233.13217785162652</v>
      </c>
      <c r="AF37" s="3">
        <f t="shared" si="9"/>
        <v>551.11649418196805</v>
      </c>
      <c r="AG37" s="3">
        <f t="shared" si="10"/>
        <v>15727.184808222277</v>
      </c>
      <c r="AH37" s="3">
        <f t="shared" si="11"/>
        <v>16871.724456877124</v>
      </c>
      <c r="AI37" s="3">
        <f t="shared" si="12"/>
        <v>903.56442058011964</v>
      </c>
      <c r="AJ37" s="3">
        <f t="shared" si="13"/>
        <v>697.99384787104725</v>
      </c>
      <c r="AK37" s="3">
        <f t="shared" si="14"/>
        <v>5697.6945780292363</v>
      </c>
      <c r="AL37" s="3">
        <f>SUM(AB37:AK37)</f>
        <v>74319.09338682612</v>
      </c>
      <c r="AM37" s="4" t="s">
        <v>66</v>
      </c>
    </row>
    <row r="38" spans="1:39" ht="15.5" x14ac:dyDescent="0.35">
      <c r="A38" s="4" t="s">
        <v>102</v>
      </c>
      <c r="E38" s="15">
        <f>+E37/E36</f>
        <v>0.83273366434810558</v>
      </c>
      <c r="G38" s="15">
        <f>+G37/G36</f>
        <v>0.75365674334354005</v>
      </c>
      <c r="I38" s="15">
        <f>+I37/I36</f>
        <v>0.8284970729400043</v>
      </c>
      <c r="K38" s="15">
        <f>+K37/K36</f>
        <v>0.66909801882326136</v>
      </c>
      <c r="M38" s="15">
        <f>+M37/M36</f>
        <v>0.88065321153896114</v>
      </c>
      <c r="O38" s="15">
        <f>+O37/O36</f>
        <v>0.85950205516760414</v>
      </c>
      <c r="Q38" s="15">
        <f>+Q37/Q36</f>
        <v>0.83331603432621826</v>
      </c>
      <c r="S38" s="15">
        <f>+S37/S36</f>
        <v>0.83058340298356959</v>
      </c>
      <c r="U38" s="15">
        <f>+U37/U36</f>
        <v>0.81924086892456582</v>
      </c>
      <c r="W38" s="15">
        <f>+W37/W36</f>
        <v>0.86266465911845225</v>
      </c>
      <c r="X38" s="15">
        <f>+X37/X36</f>
        <v>0.82537548297647834</v>
      </c>
      <c r="AA38" s="4" t="s">
        <v>102</v>
      </c>
      <c r="AB38" s="16">
        <f t="shared" si="5"/>
        <v>0.83273366434810558</v>
      </c>
      <c r="AC38" s="16">
        <f t="shared" si="6"/>
        <v>0.75365674334354005</v>
      </c>
      <c r="AD38" s="15">
        <f t="shared" si="7"/>
        <v>0.8284970729400043</v>
      </c>
      <c r="AE38" s="15">
        <f t="shared" si="8"/>
        <v>0.66909801882326136</v>
      </c>
      <c r="AF38" s="16">
        <f t="shared" si="9"/>
        <v>0.88065321153896114</v>
      </c>
      <c r="AG38" s="16">
        <f t="shared" si="10"/>
        <v>0.85950205516760414</v>
      </c>
      <c r="AH38" s="16">
        <f t="shared" si="11"/>
        <v>0.83331603432621826</v>
      </c>
      <c r="AI38" s="16">
        <f t="shared" si="12"/>
        <v>0.83058340298356959</v>
      </c>
      <c r="AJ38" s="16">
        <f t="shared" si="13"/>
        <v>0.81924086892456582</v>
      </c>
      <c r="AK38" s="16">
        <f t="shared" si="14"/>
        <v>0.86266465911845225</v>
      </c>
      <c r="AL38" s="16">
        <f>+X38</f>
        <v>0.82537548297647834</v>
      </c>
      <c r="AM38" s="4" t="s">
        <v>102</v>
      </c>
    </row>
    <row r="39" spans="1:39" ht="15.5" x14ac:dyDescent="0.35">
      <c r="A39" s="5" t="s">
        <v>103</v>
      </c>
      <c r="E39" s="3">
        <f>+E17</f>
        <v>1925.8135288571855</v>
      </c>
      <c r="F39" s="3"/>
      <c r="G39" s="3">
        <f>+F17</f>
        <v>1213.2273885166087</v>
      </c>
      <c r="H39" s="3"/>
      <c r="I39" s="3">
        <f>+G17</f>
        <v>172.68129968790589</v>
      </c>
      <c r="J39" s="3"/>
      <c r="K39" s="3">
        <f>+H17</f>
        <v>36.408242108035537</v>
      </c>
      <c r="L39" s="3"/>
      <c r="M39" s="3">
        <f>+I17</f>
        <v>40.549013543235091</v>
      </c>
      <c r="N39" s="3"/>
      <c r="O39" s="3">
        <f>+J17</f>
        <v>1754.5671814944924</v>
      </c>
      <c r="P39" s="3"/>
      <c r="Q39" s="3">
        <f>+K17</f>
        <v>1461.807858124826</v>
      </c>
      <c r="R39" s="3"/>
      <c r="S39" s="3">
        <f>+L17</f>
        <v>65.405532271837785</v>
      </c>
      <c r="T39" s="3"/>
      <c r="U39" s="3">
        <f>+M17</f>
        <v>42.153502785890261</v>
      </c>
      <c r="V39" s="3"/>
      <c r="W39" s="3">
        <f>+N17</f>
        <v>434.8083350622249</v>
      </c>
      <c r="X39" s="11">
        <f>+W39+U39+S39+Q39+O39+M39+K39+I39+G39+E39</f>
        <v>7147.4218824522422</v>
      </c>
      <c r="AA39" s="5" t="s">
        <v>103</v>
      </c>
      <c r="AB39" s="3">
        <f t="shared" si="5"/>
        <v>1925.8135288571855</v>
      </c>
      <c r="AC39" s="3">
        <f t="shared" si="6"/>
        <v>1213.2273885166087</v>
      </c>
      <c r="AD39" s="3">
        <f t="shared" si="7"/>
        <v>172.68129968790589</v>
      </c>
      <c r="AE39" s="3">
        <f t="shared" si="8"/>
        <v>36.408242108035537</v>
      </c>
      <c r="AF39" s="3">
        <f t="shared" si="9"/>
        <v>40.549013543235091</v>
      </c>
      <c r="AG39" s="3">
        <f t="shared" si="10"/>
        <v>1754.5671814944924</v>
      </c>
      <c r="AH39" s="3">
        <f t="shared" si="11"/>
        <v>1461.807858124826</v>
      </c>
      <c r="AI39" s="3">
        <f t="shared" si="12"/>
        <v>65.405532271837785</v>
      </c>
      <c r="AJ39" s="3">
        <f t="shared" si="13"/>
        <v>42.153502785890261</v>
      </c>
      <c r="AK39" s="3">
        <f t="shared" si="14"/>
        <v>434.8083350622249</v>
      </c>
      <c r="AL39" s="3">
        <f>SUM(AB39:AK39)</f>
        <v>7147.4218824522422</v>
      </c>
      <c r="AM39" s="5" t="s">
        <v>104</v>
      </c>
    </row>
    <row r="40" spans="1:39" ht="15.5" x14ac:dyDescent="0.35">
      <c r="A40" s="17" t="s">
        <v>85</v>
      </c>
      <c r="E40" s="3">
        <f>+E18</f>
        <v>1257.947685797403</v>
      </c>
      <c r="F40" s="3"/>
      <c r="G40" s="3">
        <f>+F18</f>
        <v>865.8793931639359</v>
      </c>
      <c r="H40" s="3"/>
      <c r="I40" s="3">
        <f>+G18</f>
        <v>65.010845775723141</v>
      </c>
      <c r="J40" s="3"/>
      <c r="K40" s="3">
        <f>+H18</f>
        <v>32.955772469858061</v>
      </c>
      <c r="L40" s="3"/>
      <c r="M40" s="3">
        <f>+I18</f>
        <v>25.454002067068942</v>
      </c>
      <c r="N40" s="3"/>
      <c r="O40" s="3">
        <f>+J18</f>
        <v>878.70154298676084</v>
      </c>
      <c r="P40" s="3"/>
      <c r="Q40" s="3">
        <f>+K18</f>
        <v>1001.0291419508558</v>
      </c>
      <c r="R40" s="3"/>
      <c r="S40" s="3">
        <f>+L18</f>
        <v>41.990741701000616</v>
      </c>
      <c r="T40" s="3"/>
      <c r="U40" s="3">
        <f>+M18</f>
        <v>43.024498963184783</v>
      </c>
      <c r="V40" s="3"/>
      <c r="W40" s="3">
        <f>+N18</f>
        <v>368.67770377254277</v>
      </c>
      <c r="X40" s="11">
        <f>+W40+U40+S40+Q40+O40+M40+K40+I40+G40+E40</f>
        <v>4580.6713286483337</v>
      </c>
      <c r="AA40" s="5" t="s">
        <v>85</v>
      </c>
      <c r="AB40" s="3">
        <f t="shared" si="5"/>
        <v>1257.947685797403</v>
      </c>
      <c r="AC40" s="3">
        <f t="shared" si="6"/>
        <v>865.8793931639359</v>
      </c>
      <c r="AD40" s="3">
        <f t="shared" si="7"/>
        <v>65.010845775723141</v>
      </c>
      <c r="AE40" s="3">
        <f t="shared" si="8"/>
        <v>32.955772469858061</v>
      </c>
      <c r="AF40" s="3">
        <f t="shared" si="9"/>
        <v>25.454002067068942</v>
      </c>
      <c r="AG40" s="3">
        <f t="shared" si="10"/>
        <v>878.70154298676084</v>
      </c>
      <c r="AH40" s="3">
        <f t="shared" si="11"/>
        <v>1001.0291419508558</v>
      </c>
      <c r="AI40" s="3">
        <f t="shared" si="12"/>
        <v>41.990741701000616</v>
      </c>
      <c r="AJ40" s="3">
        <f t="shared" si="13"/>
        <v>43.024498963184783</v>
      </c>
      <c r="AK40" s="3">
        <f t="shared" si="14"/>
        <v>368.67770377254277</v>
      </c>
      <c r="AL40" s="3">
        <f t="shared" ref="AL40:AL43" si="15">SUM(AB40:AK40)</f>
        <v>4580.6713286483337</v>
      </c>
      <c r="AM40" s="5" t="s">
        <v>85</v>
      </c>
    </row>
    <row r="41" spans="1:39" ht="15.5" x14ac:dyDescent="0.35">
      <c r="A41" s="17" t="s">
        <v>86</v>
      </c>
      <c r="B41">
        <f>+E41/E42</f>
        <v>0.68982764249414019</v>
      </c>
      <c r="D41" s="3"/>
      <c r="E41" s="3">
        <f>+E19</f>
        <v>2797.6931711530351</v>
      </c>
      <c r="F41" s="3"/>
      <c r="G41" s="3">
        <f>+F19</f>
        <v>3234.9376585342388</v>
      </c>
      <c r="H41" s="3"/>
      <c r="I41" s="3">
        <f>+G19</f>
        <v>121.24697430396211</v>
      </c>
      <c r="J41" s="3"/>
      <c r="K41" s="3">
        <f>+H19</f>
        <v>82.339591373579267</v>
      </c>
      <c r="L41" s="3"/>
      <c r="M41" s="3">
        <f>+I19</f>
        <v>49.233721530263104</v>
      </c>
      <c r="N41" s="3"/>
      <c r="O41" s="3">
        <f>+J19</f>
        <v>1692.1325001309424</v>
      </c>
      <c r="P41" s="3"/>
      <c r="Q41" s="3">
        <f>+K19</f>
        <v>2373.736042426598</v>
      </c>
      <c r="R41" s="3"/>
      <c r="S41" s="3">
        <f>+L19</f>
        <v>142.31201316976444</v>
      </c>
      <c r="T41" s="3"/>
      <c r="U41" s="3">
        <f>+M19</f>
        <v>110.98241917652383</v>
      </c>
      <c r="V41" s="3"/>
      <c r="W41" s="3">
        <f>+N19</f>
        <v>538.38950808265724</v>
      </c>
      <c r="X41" s="11">
        <f>+W41+U41+S41+Q41+O41+M41+K41+I41+G41+E41</f>
        <v>11143.003599881566</v>
      </c>
      <c r="Y41" s="3">
        <f>SUM(E41:W41)</f>
        <v>11143.003599881566</v>
      </c>
      <c r="Z41">
        <f>0.95*Y41</f>
        <v>10585.853419887488</v>
      </c>
      <c r="AA41" s="5" t="s">
        <v>86</v>
      </c>
      <c r="AB41" s="3">
        <f t="shared" si="5"/>
        <v>2797.6931711530351</v>
      </c>
      <c r="AC41" s="3">
        <f t="shared" si="6"/>
        <v>3234.9376585342388</v>
      </c>
      <c r="AD41" s="3">
        <f t="shared" si="7"/>
        <v>121.24697430396211</v>
      </c>
      <c r="AE41" s="3">
        <f t="shared" si="8"/>
        <v>82.339591373579267</v>
      </c>
      <c r="AF41" s="3">
        <f t="shared" si="9"/>
        <v>49.233721530263104</v>
      </c>
      <c r="AG41" s="3">
        <f t="shared" si="10"/>
        <v>1692.1325001309424</v>
      </c>
      <c r="AH41" s="3">
        <f t="shared" si="11"/>
        <v>2373.736042426598</v>
      </c>
      <c r="AI41" s="3">
        <f t="shared" si="12"/>
        <v>142.31201316976444</v>
      </c>
      <c r="AJ41" s="3">
        <f t="shared" si="13"/>
        <v>110.98241917652383</v>
      </c>
      <c r="AK41" s="3">
        <f t="shared" si="14"/>
        <v>538.38950808265724</v>
      </c>
      <c r="AL41" s="3">
        <f t="shared" si="15"/>
        <v>11143.003599881566</v>
      </c>
      <c r="AM41" s="5" t="s">
        <v>86</v>
      </c>
    </row>
    <row r="42" spans="1:39" ht="23.5" x14ac:dyDescent="0.55000000000000004">
      <c r="A42" s="4" t="s">
        <v>67</v>
      </c>
      <c r="D42" s="3"/>
      <c r="E42" s="18">
        <f>+E39*$N$2+E40+E41</f>
        <v>4055.6408569504383</v>
      </c>
      <c r="F42" s="18"/>
      <c r="G42" s="18">
        <f>+G39*$N$2+G40+G41</f>
        <v>4100.8170516981745</v>
      </c>
      <c r="H42" s="18"/>
      <c r="I42" s="18">
        <f>+I39*$N$2+I40+I41</f>
        <v>186.25782007968525</v>
      </c>
      <c r="J42" s="18"/>
      <c r="K42" s="18">
        <f>+K39*$N$2+K40+K41</f>
        <v>115.29536384343733</v>
      </c>
      <c r="L42" s="18"/>
      <c r="M42" s="18">
        <f>+M39*$N$2+M40+M41</f>
        <v>74.687723597332052</v>
      </c>
      <c r="N42" s="18"/>
      <c r="O42" s="18">
        <f>+O39*$N$2+O40+O41</f>
        <v>2570.834043117703</v>
      </c>
      <c r="P42" s="18"/>
      <c r="Q42" s="18">
        <f>+Q39*$N$2+Q40+Q41</f>
        <v>3374.7651843774538</v>
      </c>
      <c r="R42" s="18"/>
      <c r="S42" s="18">
        <f>+S39*$N$2+S40+S41</f>
        <v>184.30275487076506</v>
      </c>
      <c r="T42" s="18"/>
      <c r="U42" s="18">
        <f>+U39*$N$2+U40+U41</f>
        <v>154.0069181397086</v>
      </c>
      <c r="V42" s="18"/>
      <c r="W42" s="18">
        <f>+W39*$N$2+W40+W41</f>
        <v>907.06721185519996</v>
      </c>
      <c r="X42" s="18">
        <f>+X39*$N$2+X40+X41</f>
        <v>15723.674928529899</v>
      </c>
      <c r="Y42" s="19">
        <f>0.05*X42</f>
        <v>786.18374642649496</v>
      </c>
      <c r="AA42" s="4" t="s">
        <v>67</v>
      </c>
      <c r="AB42" s="3">
        <f t="shared" si="5"/>
        <v>4055.6408569504383</v>
      </c>
      <c r="AC42" s="3">
        <f t="shared" si="6"/>
        <v>4100.8170516981745</v>
      </c>
      <c r="AD42" s="3">
        <f t="shared" si="7"/>
        <v>186.25782007968525</v>
      </c>
      <c r="AE42" s="3">
        <f t="shared" si="8"/>
        <v>115.29536384343733</v>
      </c>
      <c r="AF42" s="3">
        <f t="shared" si="9"/>
        <v>74.687723597332052</v>
      </c>
      <c r="AG42" s="3">
        <f t="shared" si="10"/>
        <v>2570.834043117703</v>
      </c>
      <c r="AH42" s="3">
        <f t="shared" si="11"/>
        <v>3374.7651843774538</v>
      </c>
      <c r="AI42" s="3">
        <f t="shared" si="12"/>
        <v>184.30275487076506</v>
      </c>
      <c r="AJ42" s="3">
        <f t="shared" si="13"/>
        <v>154.0069181397086</v>
      </c>
      <c r="AK42" s="3">
        <f t="shared" si="14"/>
        <v>907.06721185519996</v>
      </c>
      <c r="AL42" s="3">
        <f t="shared" si="15"/>
        <v>15723.674928529897</v>
      </c>
      <c r="AM42" s="4" t="s">
        <v>67</v>
      </c>
    </row>
    <row r="43" spans="1:39" ht="15.5" x14ac:dyDescent="0.35">
      <c r="A43" s="4" t="s">
        <v>68</v>
      </c>
      <c r="B43" s="20">
        <f>+E43/(E43+E45+E46)</f>
        <v>0.32802428996377048</v>
      </c>
      <c r="E43" s="3">
        <f>+E21</f>
        <v>1311.4437098559797</v>
      </c>
      <c r="F43" s="3"/>
      <c r="G43" s="3">
        <f>+F21</f>
        <v>1189.3221448994841</v>
      </c>
      <c r="H43" s="3"/>
      <c r="I43" s="3">
        <f>+G21</f>
        <v>112.44607284833853</v>
      </c>
      <c r="J43" s="3"/>
      <c r="K43" s="3">
        <f>+H21</f>
        <v>92.844603384509753</v>
      </c>
      <c r="L43" s="3"/>
      <c r="M43" s="3">
        <f>+I21</f>
        <v>6.6370039551000382</v>
      </c>
      <c r="N43" s="3"/>
      <c r="O43" s="3">
        <f>+J21</f>
        <v>1089.691070858783</v>
      </c>
      <c r="P43" s="3"/>
      <c r="Q43" s="3">
        <f>+K21</f>
        <v>440.19309864062279</v>
      </c>
      <c r="R43" s="3"/>
      <c r="S43" s="3">
        <f>+L21</f>
        <v>16.477497543342288</v>
      </c>
      <c r="T43" s="3"/>
      <c r="U43" s="3">
        <f>+M21</f>
        <v>8.9768982287255419</v>
      </c>
      <c r="V43" s="3"/>
      <c r="W43" s="3">
        <f>+N21</f>
        <v>0</v>
      </c>
      <c r="X43" s="11">
        <f>+W43+U43+S43+Q43+O43+M43+K43+I43+G43+E43</f>
        <v>4268.0321002148858</v>
      </c>
      <c r="AA43" s="4" t="s">
        <v>68</v>
      </c>
      <c r="AB43" s="3">
        <f t="shared" si="5"/>
        <v>1311.4437098559797</v>
      </c>
      <c r="AC43" s="3">
        <f t="shared" si="6"/>
        <v>1189.3221448994841</v>
      </c>
      <c r="AD43" s="3">
        <f t="shared" si="7"/>
        <v>112.44607284833853</v>
      </c>
      <c r="AE43" s="3">
        <f t="shared" si="8"/>
        <v>92.844603384509753</v>
      </c>
      <c r="AF43" s="3">
        <f t="shared" si="9"/>
        <v>6.6370039551000382</v>
      </c>
      <c r="AG43" s="3">
        <f t="shared" si="10"/>
        <v>1089.691070858783</v>
      </c>
      <c r="AH43" s="3">
        <f t="shared" si="11"/>
        <v>440.19309864062279</v>
      </c>
      <c r="AI43" s="3">
        <f t="shared" si="12"/>
        <v>16.477497543342288</v>
      </c>
      <c r="AJ43" s="3">
        <f t="shared" si="13"/>
        <v>8.9768982287255419</v>
      </c>
      <c r="AK43" s="3">
        <f t="shared" si="14"/>
        <v>0</v>
      </c>
      <c r="AL43" s="3">
        <f t="shared" si="15"/>
        <v>4268.0321002148858</v>
      </c>
      <c r="AM43" s="4" t="s">
        <v>68</v>
      </c>
    </row>
    <row r="44" spans="1:39" ht="15.5" x14ac:dyDescent="0.35">
      <c r="A44" s="21" t="s">
        <v>105</v>
      </c>
      <c r="B44" s="22"/>
      <c r="C44" s="23"/>
      <c r="D44" s="23"/>
      <c r="E44" s="24">
        <f>+E43/(E40+E41)</f>
        <v>0.32336288051947842</v>
      </c>
      <c r="F44" s="24"/>
      <c r="G44" s="24">
        <f t="shared" ref="G44:X44" si="16">+G43/(G40+G41)</f>
        <v>0.2900207763248005</v>
      </c>
      <c r="H44" s="24"/>
      <c r="I44" s="24">
        <f t="shared" si="16"/>
        <v>0.60371195582677595</v>
      </c>
      <c r="J44" s="24"/>
      <c r="K44" s="24">
        <f t="shared" si="16"/>
        <v>0.80527612116811509</v>
      </c>
      <c r="L44" s="24"/>
      <c r="M44" s="24">
        <f t="shared" si="16"/>
        <v>8.8863385244976473E-2</v>
      </c>
      <c r="N44" s="24"/>
      <c r="O44" s="24">
        <f t="shared" si="16"/>
        <v>0.42386675008290009</v>
      </c>
      <c r="P44" s="24"/>
      <c r="Q44" s="24">
        <f t="shared" si="16"/>
        <v>0.13043665991292536</v>
      </c>
      <c r="R44" s="24"/>
      <c r="S44" s="24">
        <f t="shared" si="16"/>
        <v>8.9404510284702338E-2</v>
      </c>
      <c r="T44" s="24"/>
      <c r="U44" s="24">
        <f t="shared" si="16"/>
        <v>5.8288928427111808E-2</v>
      </c>
      <c r="V44" s="24"/>
      <c r="W44" s="24">
        <f t="shared" si="16"/>
        <v>0</v>
      </c>
      <c r="X44" s="24">
        <f t="shared" si="16"/>
        <v>0.27143985865993286</v>
      </c>
      <c r="AA44" s="4" t="s">
        <v>105</v>
      </c>
      <c r="AB44" s="16">
        <f t="shared" si="5"/>
        <v>0.32336288051947842</v>
      </c>
      <c r="AC44" s="16">
        <f t="shared" si="6"/>
        <v>0.2900207763248005</v>
      </c>
      <c r="AD44" s="15">
        <f t="shared" si="7"/>
        <v>0.60371195582677595</v>
      </c>
      <c r="AE44" s="15">
        <f t="shared" si="8"/>
        <v>0.80527612116811509</v>
      </c>
      <c r="AF44" s="16">
        <f t="shared" si="9"/>
        <v>8.8863385244976473E-2</v>
      </c>
      <c r="AG44" s="16">
        <f t="shared" si="10"/>
        <v>0.42386675008290009</v>
      </c>
      <c r="AH44" s="16">
        <f t="shared" si="11"/>
        <v>0.13043665991292536</v>
      </c>
      <c r="AI44" s="16">
        <f t="shared" si="12"/>
        <v>8.9404510284702338E-2</v>
      </c>
      <c r="AJ44" s="16">
        <f t="shared" si="13"/>
        <v>5.8288928427111808E-2</v>
      </c>
      <c r="AK44" s="16">
        <f t="shared" si="14"/>
        <v>0</v>
      </c>
      <c r="AL44" s="16">
        <f>+X44</f>
        <v>0.27143985865993286</v>
      </c>
      <c r="AM44" s="4" t="s">
        <v>105</v>
      </c>
    </row>
    <row r="45" spans="1:39" ht="15.5" x14ac:dyDescent="0.35">
      <c r="A45" s="4" t="s">
        <v>106</v>
      </c>
      <c r="B45" s="20">
        <f>1-B43</f>
        <v>0.67197571003622958</v>
      </c>
      <c r="E45" s="3">
        <f t="shared" ref="E45:E52" si="17">+E22</f>
        <v>2583.3531910915572</v>
      </c>
      <c r="F45" s="3"/>
      <c r="G45" s="3">
        <f t="shared" ref="G45:G52" si="18">+F22</f>
        <v>2224.7798046923099</v>
      </c>
      <c r="H45" s="3"/>
      <c r="I45" s="3">
        <f t="shared" ref="I45:I52" si="19">+G22</f>
        <v>72.710870437560629</v>
      </c>
      <c r="J45" s="3"/>
      <c r="K45" s="3">
        <f t="shared" ref="K45:K52" si="20">+H22</f>
        <v>14.612793129524112</v>
      </c>
      <c r="L45" s="3"/>
      <c r="M45" s="3">
        <f t="shared" ref="M45:M52" si="21">+I22</f>
        <v>55.641803858195871</v>
      </c>
      <c r="N45" s="3"/>
      <c r="O45" s="3">
        <f t="shared" ref="O45:O52" si="22">+J22</f>
        <v>1257.5046447032039</v>
      </c>
      <c r="P45" s="3"/>
      <c r="Q45" s="3">
        <f t="shared" ref="Q45:Q52" si="23">+K22</f>
        <v>2458.7562740847225</v>
      </c>
      <c r="R45" s="3"/>
      <c r="S45" s="3">
        <f t="shared" ref="S45:S52" si="24">+L22</f>
        <v>94.278147439594164</v>
      </c>
      <c r="T45" s="3"/>
      <c r="U45" s="3">
        <f t="shared" ref="U45:U52" si="25">+M22</f>
        <v>77.020573817514432</v>
      </c>
      <c r="V45" s="3"/>
      <c r="W45" s="3">
        <f t="shared" ref="W45:W52" si="26">+N22</f>
        <v>0</v>
      </c>
      <c r="X45" s="11">
        <f>+W45+U45+S45+Q45+O45+M45+K45+I45+G45+E45</f>
        <v>8838.6581032541835</v>
      </c>
      <c r="AA45" s="4" t="s">
        <v>69</v>
      </c>
      <c r="AB45" s="3">
        <f t="shared" si="5"/>
        <v>2583.3531910915572</v>
      </c>
      <c r="AC45" s="3">
        <f t="shared" si="6"/>
        <v>2224.7798046923099</v>
      </c>
      <c r="AD45" s="3">
        <f t="shared" si="7"/>
        <v>72.710870437560629</v>
      </c>
      <c r="AE45" s="3">
        <f t="shared" si="8"/>
        <v>14.612793129524112</v>
      </c>
      <c r="AF45" s="3">
        <f t="shared" si="9"/>
        <v>55.641803858195871</v>
      </c>
      <c r="AG45" s="3">
        <f t="shared" si="10"/>
        <v>1257.5046447032039</v>
      </c>
      <c r="AH45" s="3">
        <f t="shared" si="11"/>
        <v>2458.7562740847225</v>
      </c>
      <c r="AI45" s="3">
        <f t="shared" si="12"/>
        <v>94.278147439594164</v>
      </c>
      <c r="AJ45" s="3">
        <f t="shared" si="13"/>
        <v>77.020573817514432</v>
      </c>
      <c r="AK45" s="3">
        <f t="shared" si="14"/>
        <v>0</v>
      </c>
      <c r="AL45" s="3">
        <f>SUM(AB45:AK45)</f>
        <v>8838.6581032541817</v>
      </c>
      <c r="AM45" s="4" t="s">
        <v>69</v>
      </c>
    </row>
    <row r="46" spans="1:39" ht="15.5" x14ac:dyDescent="0.35">
      <c r="A46" s="4" t="s">
        <v>87</v>
      </c>
      <c r="B46" s="3"/>
      <c r="E46" s="3">
        <f t="shared" si="17"/>
        <v>103.21102096832375</v>
      </c>
      <c r="F46" s="3"/>
      <c r="G46" s="3">
        <f t="shared" si="18"/>
        <v>94.999399570778394</v>
      </c>
      <c r="H46" s="3"/>
      <c r="I46" s="3">
        <f t="shared" si="19"/>
        <v>0.43781645671716651</v>
      </c>
      <c r="J46" s="3"/>
      <c r="K46" s="3">
        <f t="shared" si="20"/>
        <v>2.3179333624178189</v>
      </c>
      <c r="L46" s="3"/>
      <c r="M46" s="3">
        <f t="shared" si="21"/>
        <v>0</v>
      </c>
      <c r="N46" s="3"/>
      <c r="O46" s="3">
        <f t="shared" si="22"/>
        <v>172.49144588883937</v>
      </c>
      <c r="P46" s="3"/>
      <c r="Q46" s="3">
        <f t="shared" si="23"/>
        <v>222.97970941437924</v>
      </c>
      <c r="R46" s="3"/>
      <c r="S46" s="3">
        <f t="shared" si="24"/>
        <v>4.0398743487016295</v>
      </c>
      <c r="T46" s="3"/>
      <c r="U46" s="3">
        <f t="shared" si="25"/>
        <v>5.1221820103071201</v>
      </c>
      <c r="V46" s="3"/>
      <c r="W46" s="3">
        <f t="shared" si="26"/>
        <v>0</v>
      </c>
      <c r="X46" s="11">
        <f>+W46+U46+S46+Q46+O46+M46+K46+I46+G46+E46</f>
        <v>605.59938202046453</v>
      </c>
      <c r="Y46">
        <f>+X46/X42</f>
        <v>3.8515129877280264E-2</v>
      </c>
      <c r="AA46" s="4" t="s">
        <v>87</v>
      </c>
      <c r="AB46" s="3">
        <f t="shared" si="5"/>
        <v>103.21102096832375</v>
      </c>
      <c r="AC46" s="3">
        <f t="shared" si="6"/>
        <v>94.999399570778394</v>
      </c>
      <c r="AD46" s="3">
        <f t="shared" si="7"/>
        <v>0.43781645671716651</v>
      </c>
      <c r="AE46" s="3">
        <f t="shared" si="8"/>
        <v>2.3179333624178189</v>
      </c>
      <c r="AF46" s="3">
        <f t="shared" si="9"/>
        <v>0</v>
      </c>
      <c r="AG46" s="3">
        <f t="shared" si="10"/>
        <v>172.49144588883937</v>
      </c>
      <c r="AH46" s="3">
        <f t="shared" si="11"/>
        <v>222.97970941437924</v>
      </c>
      <c r="AI46" s="3">
        <f t="shared" si="12"/>
        <v>4.0398743487016295</v>
      </c>
      <c r="AJ46" s="3">
        <f t="shared" si="13"/>
        <v>5.1221820103071201</v>
      </c>
      <c r="AK46" s="3">
        <f t="shared" si="14"/>
        <v>0</v>
      </c>
      <c r="AL46" s="3">
        <f>SUM(AB46:AK46)</f>
        <v>605.59938202046442</v>
      </c>
      <c r="AM46" s="4" t="s">
        <v>70</v>
      </c>
    </row>
    <row r="47" spans="1:39" ht="15.5" x14ac:dyDescent="0.35">
      <c r="A47" s="21" t="s">
        <v>107</v>
      </c>
      <c r="E47" s="25">
        <f t="shared" si="17"/>
        <v>27.901641170705595</v>
      </c>
      <c r="F47" s="25"/>
      <c r="G47" s="25">
        <f t="shared" si="18"/>
        <v>29.048053103955439</v>
      </c>
      <c r="H47" s="25"/>
      <c r="I47" s="25">
        <f t="shared" si="19"/>
        <v>36.660901959181913</v>
      </c>
      <c r="J47" s="25"/>
      <c r="K47" s="25">
        <f t="shared" si="20"/>
        <v>46.93295675738716</v>
      </c>
      <c r="L47" s="25"/>
      <c r="M47" s="25">
        <f t="shared" si="21"/>
        <v>17.186971249242688</v>
      </c>
      <c r="N47" s="25"/>
      <c r="O47" s="25">
        <f t="shared" si="22"/>
        <v>25.841651012174861</v>
      </c>
      <c r="P47" s="25"/>
      <c r="Q47" s="25">
        <f t="shared" si="23"/>
        <v>29.380344845222012</v>
      </c>
      <c r="R47" s="25"/>
      <c r="S47" s="25">
        <f t="shared" si="24"/>
        <v>81.331826377609374</v>
      </c>
      <c r="T47" s="25"/>
      <c r="U47" s="25">
        <f t="shared" si="25"/>
        <v>0</v>
      </c>
      <c r="V47" s="25"/>
      <c r="W47" s="25">
        <f t="shared" si="26"/>
        <v>23.834880627702979</v>
      </c>
      <c r="X47" s="26">
        <f>+O24</f>
        <v>28.633226051817694</v>
      </c>
      <c r="AA47" s="4" t="s">
        <v>107</v>
      </c>
      <c r="AB47" s="18">
        <f t="shared" si="5"/>
        <v>27.901641170705595</v>
      </c>
      <c r="AC47" s="18">
        <f t="shared" si="6"/>
        <v>29.048053103955439</v>
      </c>
      <c r="AD47" s="3">
        <f t="shared" si="7"/>
        <v>36.660901959181913</v>
      </c>
      <c r="AE47" s="3">
        <f t="shared" si="8"/>
        <v>46.93295675738716</v>
      </c>
      <c r="AF47" s="18">
        <f t="shared" si="9"/>
        <v>17.186971249242688</v>
      </c>
      <c r="AG47" s="18">
        <f t="shared" si="10"/>
        <v>25.841651012174861</v>
      </c>
      <c r="AH47" s="18">
        <f t="shared" si="11"/>
        <v>29.380344845222012</v>
      </c>
      <c r="AI47" s="18">
        <f t="shared" si="12"/>
        <v>81.331826377609374</v>
      </c>
      <c r="AJ47" s="18">
        <f t="shared" si="13"/>
        <v>0</v>
      </c>
      <c r="AK47" s="18">
        <f t="shared" si="14"/>
        <v>23.834880627702979</v>
      </c>
      <c r="AL47" s="18">
        <f>+X47</f>
        <v>28.633226051817694</v>
      </c>
      <c r="AM47" s="4" t="s">
        <v>107</v>
      </c>
    </row>
    <row r="48" spans="1:39" ht="15.5" x14ac:dyDescent="0.35">
      <c r="A48" s="4" t="s">
        <v>89</v>
      </c>
      <c r="E48" s="3">
        <f t="shared" si="17"/>
        <v>1813.4872253972217</v>
      </c>
      <c r="F48" s="3"/>
      <c r="G48" s="3">
        <f t="shared" si="18"/>
        <v>1826.4738010587071</v>
      </c>
      <c r="H48" s="3"/>
      <c r="I48" s="3">
        <f t="shared" si="19"/>
        <v>106.87512292594712</v>
      </c>
      <c r="J48" s="3"/>
      <c r="K48" s="3">
        <f t="shared" si="20"/>
        <v>55.635235369426354</v>
      </c>
      <c r="L48" s="3"/>
      <c r="M48" s="3">
        <f t="shared" si="21"/>
        <v>38.1057773056407</v>
      </c>
      <c r="N48" s="3"/>
      <c r="O48" s="3">
        <f t="shared" si="22"/>
        <v>1212.7586400771959</v>
      </c>
      <c r="P48" s="3"/>
      <c r="Q48" s="3">
        <f t="shared" si="23"/>
        <v>1528.6207494163514</v>
      </c>
      <c r="R48" s="3"/>
      <c r="S48" s="3">
        <f t="shared" si="24"/>
        <v>184.18717006140247</v>
      </c>
      <c r="T48" s="3"/>
      <c r="U48" s="3">
        <f t="shared" si="25"/>
        <v>0</v>
      </c>
      <c r="V48" s="3"/>
      <c r="W48" s="3">
        <f t="shared" si="26"/>
        <v>366.90808416923352</v>
      </c>
      <c r="X48" s="11">
        <f>+W48+U48+S48+Q48+O48+M48+K48+I48+G48+E48</f>
        <v>7133.0518057811259</v>
      </c>
      <c r="AA48" s="4" t="s">
        <v>89</v>
      </c>
      <c r="AB48" s="3">
        <f t="shared" si="5"/>
        <v>1813.4872253972217</v>
      </c>
      <c r="AC48" s="3">
        <f t="shared" si="6"/>
        <v>1826.4738010587071</v>
      </c>
      <c r="AD48" s="3">
        <f t="shared" si="7"/>
        <v>106.87512292594712</v>
      </c>
      <c r="AE48" s="3">
        <f t="shared" si="8"/>
        <v>55.635235369426354</v>
      </c>
      <c r="AF48" s="3">
        <f t="shared" si="9"/>
        <v>38.1057773056407</v>
      </c>
      <c r="AG48" s="3">
        <f t="shared" si="10"/>
        <v>1212.7586400771959</v>
      </c>
      <c r="AH48" s="3">
        <f t="shared" si="11"/>
        <v>1528.6207494163514</v>
      </c>
      <c r="AI48" s="3">
        <f t="shared" si="12"/>
        <v>184.18717006140247</v>
      </c>
      <c r="AJ48" s="3">
        <f t="shared" si="13"/>
        <v>0</v>
      </c>
      <c r="AK48" s="3">
        <f t="shared" si="14"/>
        <v>366.90808416923352</v>
      </c>
      <c r="AL48" s="3">
        <f t="shared" ref="AL48:AL53" si="27">SUM(AB48:AK48)</f>
        <v>7133.0518057811278</v>
      </c>
      <c r="AM48" s="4" t="s">
        <v>89</v>
      </c>
    </row>
    <row r="49" spans="1:39" ht="15.5" x14ac:dyDescent="0.35">
      <c r="A49" s="21" t="s">
        <v>90</v>
      </c>
      <c r="E49" s="3">
        <f t="shared" si="17"/>
        <v>780.60230967245411</v>
      </c>
      <c r="F49" s="3"/>
      <c r="G49" s="3">
        <f t="shared" si="18"/>
        <v>939.68640893087832</v>
      </c>
      <c r="H49" s="3"/>
      <c r="I49" s="3">
        <f t="shared" si="19"/>
        <v>44.450234378050034</v>
      </c>
      <c r="J49" s="3"/>
      <c r="K49" s="3">
        <f t="shared" si="20"/>
        <v>38.644404813571249</v>
      </c>
      <c r="L49" s="3"/>
      <c r="M49" s="3">
        <f t="shared" si="21"/>
        <v>8.4617855643385269</v>
      </c>
      <c r="N49" s="3"/>
      <c r="O49" s="3">
        <f t="shared" si="22"/>
        <v>437.27497534742747</v>
      </c>
      <c r="P49" s="3"/>
      <c r="Q49" s="3">
        <f t="shared" si="23"/>
        <v>697.41183498025998</v>
      </c>
      <c r="R49" s="3"/>
      <c r="S49" s="3">
        <f t="shared" si="24"/>
        <v>115.74495946571339</v>
      </c>
      <c r="T49" s="3"/>
      <c r="U49" s="3">
        <f t="shared" si="25"/>
        <v>0</v>
      </c>
      <c r="V49" s="3"/>
      <c r="W49" s="3">
        <f t="shared" si="26"/>
        <v>128.32449656357863</v>
      </c>
      <c r="X49" s="11">
        <f>+W49+U49+S49+Q49+O49+M49+K49+I49+G49+E49</f>
        <v>3190.6014097162715</v>
      </c>
      <c r="AA49" s="4" t="s">
        <v>90</v>
      </c>
      <c r="AB49" s="3">
        <f t="shared" si="5"/>
        <v>780.60230967245411</v>
      </c>
      <c r="AC49" s="3">
        <f t="shared" si="6"/>
        <v>939.68640893087832</v>
      </c>
      <c r="AD49" s="3">
        <f t="shared" si="7"/>
        <v>44.450234378050034</v>
      </c>
      <c r="AE49" s="3">
        <f t="shared" si="8"/>
        <v>38.644404813571249</v>
      </c>
      <c r="AF49" s="3">
        <f t="shared" si="9"/>
        <v>8.4617855643385269</v>
      </c>
      <c r="AG49" s="3">
        <f t="shared" si="10"/>
        <v>437.27497534742747</v>
      </c>
      <c r="AH49" s="3">
        <f t="shared" si="11"/>
        <v>697.41183498025998</v>
      </c>
      <c r="AI49" s="3">
        <f t="shared" si="12"/>
        <v>115.74495946571339</v>
      </c>
      <c r="AJ49" s="3">
        <f t="shared" si="13"/>
        <v>0</v>
      </c>
      <c r="AK49" s="3">
        <f t="shared" si="14"/>
        <v>128.32449656357863</v>
      </c>
      <c r="AL49" s="3">
        <f t="shared" si="27"/>
        <v>3190.601409716272</v>
      </c>
      <c r="AM49" s="4" t="s">
        <v>90</v>
      </c>
    </row>
    <row r="50" spans="1:39" ht="15.5" x14ac:dyDescent="0.35">
      <c r="A50" s="4" t="s">
        <v>91</v>
      </c>
      <c r="E50" s="3">
        <f t="shared" si="17"/>
        <v>2017.090861480581</v>
      </c>
      <c r="F50" s="3"/>
      <c r="G50" s="3">
        <f t="shared" si="18"/>
        <v>2295.2512496033605</v>
      </c>
      <c r="H50" s="3"/>
      <c r="I50" s="3">
        <f t="shared" si="19"/>
        <v>76.796739925912078</v>
      </c>
      <c r="J50" s="3"/>
      <c r="K50" s="3">
        <f t="shared" si="20"/>
        <v>43.695186560008018</v>
      </c>
      <c r="L50" s="3"/>
      <c r="M50" s="3">
        <f t="shared" si="21"/>
        <v>40.771935965924577</v>
      </c>
      <c r="N50" s="3"/>
      <c r="O50" s="3">
        <f t="shared" si="22"/>
        <v>1254.8575247835149</v>
      </c>
      <c r="P50" s="3"/>
      <c r="Q50" s="3">
        <f t="shared" si="23"/>
        <v>1676.3242074463381</v>
      </c>
      <c r="R50" s="3"/>
      <c r="S50" s="3">
        <v>0</v>
      </c>
      <c r="T50" s="3"/>
      <c r="U50" s="3">
        <f t="shared" si="25"/>
        <v>110.98241917652383</v>
      </c>
      <c r="V50" s="3"/>
      <c r="W50" s="3">
        <f t="shared" si="26"/>
        <v>0</v>
      </c>
      <c r="X50" s="11">
        <f>+W50+U50+S50+Q50+O50+M50+K50+I50+G50+E50</f>
        <v>7515.7701249421625</v>
      </c>
      <c r="AA50" s="4" t="s">
        <v>91</v>
      </c>
      <c r="AB50" s="18">
        <f t="shared" si="5"/>
        <v>2017.090861480581</v>
      </c>
      <c r="AC50" s="18">
        <f t="shared" si="6"/>
        <v>2295.2512496033605</v>
      </c>
      <c r="AD50" s="3">
        <f t="shared" si="7"/>
        <v>76.796739925912078</v>
      </c>
      <c r="AE50" s="3">
        <f t="shared" si="8"/>
        <v>43.695186560008018</v>
      </c>
      <c r="AF50" s="18">
        <f t="shared" si="9"/>
        <v>40.771935965924577</v>
      </c>
      <c r="AG50" s="18">
        <f t="shared" si="10"/>
        <v>1254.8575247835149</v>
      </c>
      <c r="AH50" s="18">
        <f t="shared" si="11"/>
        <v>1676.3242074463381</v>
      </c>
      <c r="AI50" s="18">
        <f t="shared" si="12"/>
        <v>0</v>
      </c>
      <c r="AJ50" s="18">
        <f t="shared" si="13"/>
        <v>110.98241917652383</v>
      </c>
      <c r="AK50" s="18">
        <f t="shared" si="14"/>
        <v>0</v>
      </c>
      <c r="AL50" s="18">
        <f t="shared" si="27"/>
        <v>7515.7701249421634</v>
      </c>
      <c r="AM50" s="4" t="s">
        <v>91</v>
      </c>
    </row>
    <row r="51" spans="1:39" ht="15.5" x14ac:dyDescent="0.35">
      <c r="A51" s="4" t="s">
        <v>71</v>
      </c>
      <c r="E51" s="3">
        <f t="shared" si="17"/>
        <v>419.6</v>
      </c>
      <c r="F51" s="3"/>
      <c r="G51" s="3">
        <f t="shared" si="18"/>
        <v>701.6</v>
      </c>
      <c r="H51" s="3"/>
      <c r="I51" s="3">
        <f t="shared" si="19"/>
        <v>6</v>
      </c>
      <c r="J51" s="3"/>
      <c r="K51" s="3">
        <f t="shared" si="20"/>
        <v>0</v>
      </c>
      <c r="L51" s="3"/>
      <c r="M51" s="3">
        <f t="shared" si="21"/>
        <v>5.6</v>
      </c>
      <c r="N51" s="3"/>
      <c r="O51" s="3">
        <f t="shared" si="22"/>
        <v>799.2</v>
      </c>
      <c r="P51" s="3"/>
      <c r="Q51" s="3">
        <f t="shared" si="23"/>
        <v>680.7</v>
      </c>
      <c r="R51" s="3"/>
      <c r="S51" s="3">
        <f t="shared" si="24"/>
        <v>20.8</v>
      </c>
      <c r="T51" s="3"/>
      <c r="U51" s="3">
        <f t="shared" si="25"/>
        <v>50.4</v>
      </c>
      <c r="V51" s="3"/>
      <c r="W51" s="3">
        <f t="shared" si="26"/>
        <v>128.19999999999999</v>
      </c>
      <c r="X51" s="11">
        <f>+W51+U51+S51+Q51+O51+M51+K51+I51+G51+E51</f>
        <v>2812.1</v>
      </c>
      <c r="AA51" s="4" t="s">
        <v>71</v>
      </c>
      <c r="AB51" s="3">
        <f t="shared" si="5"/>
        <v>419.6</v>
      </c>
      <c r="AC51" s="3">
        <f t="shared" si="6"/>
        <v>701.6</v>
      </c>
      <c r="AD51" s="3">
        <f t="shared" si="7"/>
        <v>6</v>
      </c>
      <c r="AE51" s="3">
        <f t="shared" si="8"/>
        <v>0</v>
      </c>
      <c r="AF51" s="3">
        <f t="shared" si="9"/>
        <v>5.6</v>
      </c>
      <c r="AG51" s="3">
        <f t="shared" si="10"/>
        <v>799.2</v>
      </c>
      <c r="AH51" s="3">
        <f t="shared" si="11"/>
        <v>680.7</v>
      </c>
      <c r="AI51" s="3">
        <f t="shared" si="12"/>
        <v>20.8</v>
      </c>
      <c r="AJ51" s="3">
        <f t="shared" si="13"/>
        <v>50.4</v>
      </c>
      <c r="AK51" s="3">
        <f t="shared" si="14"/>
        <v>128.19999999999999</v>
      </c>
      <c r="AL51" s="3">
        <f t="shared" si="27"/>
        <v>2812.1</v>
      </c>
      <c r="AM51" s="4" t="s">
        <v>71</v>
      </c>
    </row>
    <row r="52" spans="1:39" ht="15.5" x14ac:dyDescent="0.35">
      <c r="A52" s="4" t="s">
        <v>72</v>
      </c>
      <c r="E52" s="3">
        <f t="shared" si="17"/>
        <v>1852.2165192515647</v>
      </c>
      <c r="F52" s="3"/>
      <c r="G52" s="3">
        <f t="shared" si="18"/>
        <v>2619.1154965282781</v>
      </c>
      <c r="H52" s="3"/>
      <c r="I52" s="3">
        <f t="shared" si="19"/>
        <v>144.61028307751087</v>
      </c>
      <c r="J52" s="3"/>
      <c r="K52" s="3">
        <f t="shared" si="20"/>
        <v>101.66524515005945</v>
      </c>
      <c r="L52" s="3"/>
      <c r="M52" s="3">
        <f t="shared" si="21"/>
        <v>29.775756878678031</v>
      </c>
      <c r="N52" s="3"/>
      <c r="O52" s="3">
        <f t="shared" si="22"/>
        <v>1190.4978040082417</v>
      </c>
      <c r="P52" s="3"/>
      <c r="Q52" s="3">
        <f t="shared" si="23"/>
        <v>1653.2072239282418</v>
      </c>
      <c r="R52" s="3"/>
      <c r="S52" s="3">
        <f t="shared" si="24"/>
        <v>173.16443643889221</v>
      </c>
      <c r="T52" s="3"/>
      <c r="U52" s="3">
        <f t="shared" si="25"/>
        <v>0</v>
      </c>
      <c r="V52" s="3"/>
      <c r="W52" s="3">
        <f t="shared" si="26"/>
        <v>259.85039678814854</v>
      </c>
      <c r="X52" s="11">
        <f>+W52+U52+S52+Q52+O52+M52+K52+I52+G52+E52</f>
        <v>8024.1031620496151</v>
      </c>
      <c r="AA52" s="4" t="s">
        <v>72</v>
      </c>
      <c r="AB52" s="3">
        <f t="shared" si="5"/>
        <v>1852.2165192515647</v>
      </c>
      <c r="AC52" s="3">
        <f t="shared" si="6"/>
        <v>2619.1154965282781</v>
      </c>
      <c r="AD52" s="3">
        <f t="shared" si="7"/>
        <v>144.61028307751087</v>
      </c>
      <c r="AE52" s="3">
        <f t="shared" si="8"/>
        <v>101.66524515005945</v>
      </c>
      <c r="AF52" s="3">
        <f t="shared" si="9"/>
        <v>29.775756878678031</v>
      </c>
      <c r="AG52" s="3">
        <f t="shared" si="10"/>
        <v>1190.4978040082417</v>
      </c>
      <c r="AH52" s="3">
        <f t="shared" si="11"/>
        <v>1653.2072239282418</v>
      </c>
      <c r="AI52" s="3">
        <f t="shared" si="12"/>
        <v>173.16443643889221</v>
      </c>
      <c r="AJ52" s="3">
        <f t="shared" si="13"/>
        <v>0</v>
      </c>
      <c r="AK52" s="3">
        <f t="shared" si="14"/>
        <v>259.85039678814854</v>
      </c>
      <c r="AL52" s="3">
        <f t="shared" si="27"/>
        <v>8024.1031620496151</v>
      </c>
      <c r="AM52" s="4" t="s">
        <v>72</v>
      </c>
    </row>
    <row r="53" spans="1:39" ht="15.5" x14ac:dyDescent="0.35">
      <c r="A53" s="4" t="s">
        <v>108</v>
      </c>
      <c r="E53" s="2">
        <f>0.001*(35*E43+25*E45+25*E46)</f>
        <v>113.06463514645631</v>
      </c>
      <c r="F53" s="2"/>
      <c r="G53" s="2">
        <f>0.001*(35*G43+25*G45+25*G46+35*G44*G39+25*(1-G44)*G39)</f>
        <v>133.47005138173535</v>
      </c>
      <c r="H53" s="2"/>
      <c r="I53" s="2">
        <f>0.001*(35*I43+25*I45+25*I46+35*I44*I39+25*(1-I44)*I39)</f>
        <v>11.123859865939394</v>
      </c>
      <c r="J53" s="2"/>
      <c r="K53" s="2">
        <f>0.001*(35*K43+25*K45+25*K46+35*K44*K39+25*(1-K44)*K39)</f>
        <v>4.8762222132903634</v>
      </c>
      <c r="L53" s="2"/>
      <c r="M53" s="2">
        <f>0.001*(35*M43+25*M45+25*M46+35*M44*M39+25*(1-M44)*M39)</f>
        <v>2.6730987995822382</v>
      </c>
      <c r="N53" s="2"/>
      <c r="O53" s="2">
        <f>0.001*(35*O43+25*O45+25*O46+35*O44*O39+25*(1-O44)*O39)</f>
        <v>125.19029617244261</v>
      </c>
      <c r="P53" s="2"/>
      <c r="Q53" s="2">
        <f>0.001*(35*Q43+25*Q45+25*Q46+35*Q44*Q39+25*(1-Q44)*Q39)</f>
        <v>120.90208783750268</v>
      </c>
      <c r="R53" s="2"/>
      <c r="S53" s="2">
        <f>0.001*(35*S43+25*S45+25*S46+35*S44*S39+25*(1-S44)*S39)</f>
        <v>4.7282767613470584</v>
      </c>
      <c r="T53" s="2"/>
      <c r="U53" s="2">
        <f>0.001*(35*U43+25*U45+25*U46+35*U44*U39+25*(1-U44)*U39)</f>
        <v>3.4461687284165778</v>
      </c>
      <c r="V53" s="2"/>
      <c r="W53" s="2">
        <f>0.001*(35*W43+25*W45+25*W46+35*W44*W39+25*(1-W44)*W39)</f>
        <v>10.870208376555622</v>
      </c>
      <c r="X53" s="2">
        <f>SUM(E53:W53)</f>
        <v>530.34490528326819</v>
      </c>
      <c r="AA53" s="4" t="s">
        <v>109</v>
      </c>
      <c r="AB53" s="2">
        <f>+E54</f>
        <v>114.50545852232075</v>
      </c>
      <c r="AC53" s="2">
        <f>+G54</f>
        <v>114.4136477414492</v>
      </c>
      <c r="AD53" s="2">
        <f>+I54</f>
        <v>5.7809062304755159</v>
      </c>
      <c r="AE53" s="2">
        <f>+K54</f>
        <v>3.810830129931031</v>
      </c>
      <c r="AF53" s="2">
        <f>+M54</f>
        <v>1.9335631294843014</v>
      </c>
      <c r="AG53" s="2">
        <f>+O54</f>
        <v>75.167761786530406</v>
      </c>
      <c r="AH53" s="2">
        <f>+Q54</f>
        <v>88.77106059584257</v>
      </c>
      <c r="AI53" s="2">
        <f>+S54</f>
        <v>4.7723438472025492</v>
      </c>
      <c r="AJ53" s="2">
        <f>+U54</f>
        <v>3.9399419357799705</v>
      </c>
      <c r="AK53" s="2">
        <f>+W54</f>
        <v>22.676680296379999</v>
      </c>
      <c r="AL53" s="3">
        <f t="shared" si="27"/>
        <v>435.77219421539633</v>
      </c>
      <c r="AM53" s="4" t="s">
        <v>109</v>
      </c>
    </row>
    <row r="54" spans="1:39" ht="15.5" x14ac:dyDescent="0.35">
      <c r="A54" s="4" t="s">
        <v>110</v>
      </c>
      <c r="E54" s="2">
        <f>+(E44*E42*35+(1-E44)*E42*25)/1000</f>
        <v>114.50545852232075</v>
      </c>
      <c r="F54" s="3"/>
      <c r="G54" s="2">
        <f>+(G44*G42*35+(1-G44)*G42*25)/1000</f>
        <v>114.4136477414492</v>
      </c>
      <c r="H54" s="3"/>
      <c r="I54" s="2">
        <f>+(I44*I42*35+(1-I44)*I42*25)/1000</f>
        <v>5.7809062304755159</v>
      </c>
      <c r="J54" s="3"/>
      <c r="K54" s="2">
        <f>+(K44*K42*35+(1-K44)*K42*25)/1000</f>
        <v>3.810830129931031</v>
      </c>
      <c r="L54" s="3"/>
      <c r="M54" s="2">
        <f>+(M44*M42*35+(1-M44)*M42*25)/1000</f>
        <v>1.9335631294843014</v>
      </c>
      <c r="N54" s="3"/>
      <c r="O54" s="2">
        <f>+(O44*O42*35+(1-O44)*O42*25)/1000</f>
        <v>75.167761786530406</v>
      </c>
      <c r="P54" s="3"/>
      <c r="Q54" s="2">
        <f>+(Q44*Q42*35+(1-Q44)*Q42*25)/1000</f>
        <v>88.77106059584257</v>
      </c>
      <c r="R54" s="3"/>
      <c r="S54" s="2">
        <f>+(S44*S42*35+(1-S44)*S42*25)/1000</f>
        <v>4.7723438472025492</v>
      </c>
      <c r="T54" s="3"/>
      <c r="U54" s="2">
        <f>+(U44*U42*35+(1-U44)*U42*25)/1000</f>
        <v>3.9399419357799705</v>
      </c>
      <c r="V54" s="3"/>
      <c r="W54" s="2">
        <f>+(W44*W42*35+(1-W44)*W42*25)/1000</f>
        <v>22.676680296379999</v>
      </c>
      <c r="X54" s="39">
        <f>+E54+G54+I54+K54+M54+O54+Q54+S54+U54+W54</f>
        <v>435.77219421539633</v>
      </c>
    </row>
    <row r="55" spans="1:39" ht="15.5" x14ac:dyDescent="0.35">
      <c r="A55" s="4" t="s">
        <v>111</v>
      </c>
    </row>
    <row r="56" spans="1:39" ht="15.5" x14ac:dyDescent="0.35">
      <c r="A56" s="4" t="s">
        <v>195</v>
      </c>
      <c r="E56" s="3">
        <f>0.0055*E41</f>
        <v>15.387312441341692</v>
      </c>
      <c r="F56" s="3"/>
      <c r="G56" s="3">
        <f>0.0055*G41</f>
        <v>17.792157121938313</v>
      </c>
      <c r="H56" s="3"/>
      <c r="I56" s="3">
        <f>0.0055*I41</f>
        <v>0.66685835867179155</v>
      </c>
      <c r="J56" s="3"/>
      <c r="K56" s="3">
        <f>0.0055*K41</f>
        <v>0.45286775255468592</v>
      </c>
      <c r="L56" s="3"/>
      <c r="M56" s="3">
        <f>0.0055*M41</f>
        <v>0.27078546841644707</v>
      </c>
      <c r="N56" s="3"/>
      <c r="O56" s="3">
        <f>0.0055*O41</f>
        <v>9.3067287507201826</v>
      </c>
      <c r="P56" s="3"/>
      <c r="Q56" s="3">
        <f>0.0055*Q41</f>
        <v>13.055548233346288</v>
      </c>
      <c r="R56" s="3"/>
      <c r="S56" s="3">
        <f>0.0055*S41</f>
        <v>0.78271607243370434</v>
      </c>
      <c r="T56" s="3"/>
      <c r="U56" s="3">
        <f>0.0055*U41</f>
        <v>0.61040330547088106</v>
      </c>
      <c r="V56" s="3"/>
      <c r="W56" s="3">
        <f>0.0055*W41</f>
        <v>2.9611422944546146</v>
      </c>
      <c r="X56" s="3">
        <f>0.0055*X41</f>
        <v>61.286519799348611</v>
      </c>
    </row>
    <row r="57" spans="1:39" ht="15.5" x14ac:dyDescent="0.35">
      <c r="A57" s="4" t="s">
        <v>113</v>
      </c>
      <c r="B57" s="20">
        <f>+E57/(E57+E58)</f>
        <v>0.27901641170705593</v>
      </c>
      <c r="E57" s="27">
        <f>E47/100*E56</f>
        <v>4.293312703198497</v>
      </c>
      <c r="F57" s="27"/>
      <c r="G57" s="27">
        <f t="shared" ref="G57:W57" si="28">G47/100*G56</f>
        <v>5.1682752491198309</v>
      </c>
      <c r="H57" s="27"/>
      <c r="I57" s="27">
        <f t="shared" si="28"/>
        <v>0.24447628907927518</v>
      </c>
      <c r="J57" s="27"/>
      <c r="K57" s="27">
        <f t="shared" si="28"/>
        <v>0.21254422647464183</v>
      </c>
      <c r="L57" s="27"/>
      <c r="M57" s="27">
        <f t="shared" si="28"/>
        <v>4.6539820603861901E-2</v>
      </c>
      <c r="N57" s="27"/>
      <c r="O57" s="27">
        <f t="shared" si="28"/>
        <v>2.405012364410851</v>
      </c>
      <c r="P57" s="27"/>
      <c r="Q57" s="27">
        <f t="shared" si="28"/>
        <v>3.8357650923914295</v>
      </c>
      <c r="R57" s="27"/>
      <c r="S57" s="27">
        <f>S47/100*S56</f>
        <v>0.63659727706142366</v>
      </c>
      <c r="T57" s="27"/>
      <c r="U57" s="27">
        <f t="shared" si="28"/>
        <v>0</v>
      </c>
      <c r="V57" s="27"/>
      <c r="W57" s="27">
        <f t="shared" si="28"/>
        <v>0.70578473109968243</v>
      </c>
      <c r="X57" s="27">
        <f>+W57+U57+S57+Q57+O57+M57+K57+I57+G57+E57</f>
        <v>17.548307753439495</v>
      </c>
      <c r="Y57" s="3"/>
    </row>
    <row r="58" spans="1:39" ht="15.5" x14ac:dyDescent="0.35">
      <c r="A58" s="28" t="s">
        <v>114</v>
      </c>
      <c r="B58" s="20">
        <f>1-B57</f>
        <v>0.72098358829294407</v>
      </c>
      <c r="E58" s="29">
        <f>E56-E57</f>
        <v>11.093999738143195</v>
      </c>
      <c r="F58" s="29"/>
      <c r="G58" s="29">
        <f t="shared" ref="G58:W58" si="29">G56-G57</f>
        <v>12.623881872818483</v>
      </c>
      <c r="H58" s="29"/>
      <c r="I58" s="29">
        <f t="shared" si="29"/>
        <v>0.42238206959251634</v>
      </c>
      <c r="J58" s="29"/>
      <c r="K58" s="29">
        <f t="shared" si="29"/>
        <v>0.24032352608004409</v>
      </c>
      <c r="L58" s="29"/>
      <c r="M58" s="29">
        <f t="shared" si="29"/>
        <v>0.22424564781258516</v>
      </c>
      <c r="N58" s="29"/>
      <c r="O58" s="29">
        <f t="shared" si="29"/>
        <v>6.9017163863093316</v>
      </c>
      <c r="P58" s="29"/>
      <c r="Q58" s="29">
        <f t="shared" si="29"/>
        <v>9.2197831409548581</v>
      </c>
      <c r="R58" s="29"/>
      <c r="S58" s="29">
        <f t="shared" si="29"/>
        <v>0.14611879537228067</v>
      </c>
      <c r="T58" s="29"/>
      <c r="U58" s="29">
        <f t="shared" si="29"/>
        <v>0.61040330547088106</v>
      </c>
      <c r="V58" s="29"/>
      <c r="W58" s="29">
        <f t="shared" si="29"/>
        <v>2.2553575633549321</v>
      </c>
      <c r="X58" s="27">
        <f t="shared" ref="X58:X60" si="30">+W58+U58+S58+Q58+O58+M58+K58+I58+G58+E58</f>
        <v>43.738212045909108</v>
      </c>
    </row>
    <row r="59" spans="1:39" ht="15.5" x14ac:dyDescent="0.35">
      <c r="A59" s="28" t="s">
        <v>115</v>
      </c>
      <c r="E59" s="3">
        <f t="shared" ref="E59:U59" si="31">+E41-E56</f>
        <v>2782.3058587116934</v>
      </c>
      <c r="F59" s="3"/>
      <c r="G59" s="3">
        <f t="shared" si="31"/>
        <v>3217.1455014123007</v>
      </c>
      <c r="H59" s="3"/>
      <c r="I59" s="3">
        <f t="shared" si="31"/>
        <v>120.58011594529032</v>
      </c>
      <c r="J59" s="3"/>
      <c r="K59" s="3">
        <f t="shared" si="31"/>
        <v>81.886723621024586</v>
      </c>
      <c r="L59" s="3"/>
      <c r="M59" s="3">
        <f t="shared" si="31"/>
        <v>48.962936061846655</v>
      </c>
      <c r="N59" s="3"/>
      <c r="O59" s="3">
        <f t="shared" si="31"/>
        <v>1682.8257713802222</v>
      </c>
      <c r="P59" s="3"/>
      <c r="Q59" s="3">
        <f t="shared" si="31"/>
        <v>2360.6804941932519</v>
      </c>
      <c r="R59" s="3"/>
      <c r="S59" s="3">
        <f t="shared" si="31"/>
        <v>141.52929709733073</v>
      </c>
      <c r="T59" s="3"/>
      <c r="U59" s="3">
        <f t="shared" si="31"/>
        <v>110.37201587105295</v>
      </c>
      <c r="V59" s="3"/>
      <c r="W59" s="3">
        <f t="shared" ref="W59" si="32">+W41-W56</f>
        <v>535.42836578820265</v>
      </c>
      <c r="X59" s="27">
        <f t="shared" si="30"/>
        <v>11081.717080082217</v>
      </c>
    </row>
    <row r="60" spans="1:39" ht="15.5" x14ac:dyDescent="0.35">
      <c r="A60" s="4" t="s">
        <v>116</v>
      </c>
      <c r="B60" s="20">
        <f>+E60/(E60+E61)</f>
        <v>0.27901641170705593</v>
      </c>
      <c r="E60" s="27">
        <f>E47/100*E59</f>
        <v>776.30899696925565</v>
      </c>
      <c r="F60" s="27"/>
      <c r="G60" s="27">
        <f t="shared" ref="G60:W60" si="33">G47/100*G59</f>
        <v>934.51813368175863</v>
      </c>
      <c r="H60" s="27"/>
      <c r="I60" s="27">
        <f t="shared" si="33"/>
        <v>44.205758088970761</v>
      </c>
      <c r="J60" s="27"/>
      <c r="K60" s="27">
        <f t="shared" si="33"/>
        <v>38.431860587096608</v>
      </c>
      <c r="L60" s="27"/>
      <c r="M60" s="27">
        <f t="shared" si="33"/>
        <v>8.4152457437346655</v>
      </c>
      <c r="N60" s="27"/>
      <c r="O60" s="27">
        <f t="shared" si="33"/>
        <v>434.86996298301659</v>
      </c>
      <c r="P60" s="27"/>
      <c r="Q60" s="27">
        <f t="shared" si="33"/>
        <v>693.57606988786858</v>
      </c>
      <c r="R60" s="27"/>
      <c r="S60" s="27">
        <f t="shared" si="33"/>
        <v>115.10836218865197</v>
      </c>
      <c r="T60" s="27"/>
      <c r="U60" s="27">
        <f t="shared" si="33"/>
        <v>0</v>
      </c>
      <c r="V60" s="27"/>
      <c r="W60" s="27">
        <f t="shared" si="33"/>
        <v>127.61871183247895</v>
      </c>
      <c r="X60" s="27">
        <f t="shared" si="30"/>
        <v>3173.0531019628324</v>
      </c>
    </row>
    <row r="61" spans="1:39" ht="15.5" x14ac:dyDescent="0.35">
      <c r="A61" s="28" t="s">
        <v>114</v>
      </c>
      <c r="B61" s="20">
        <f>1-B60</f>
        <v>0.72098358829294407</v>
      </c>
      <c r="E61" s="29">
        <f>E59-E60</f>
        <v>2005.9968617424379</v>
      </c>
      <c r="F61" s="29"/>
      <c r="G61" s="29">
        <f t="shared" ref="G61:W61" si="34">G59-G60</f>
        <v>2282.6273677305421</v>
      </c>
      <c r="H61" s="29"/>
      <c r="I61" s="29">
        <f t="shared" si="34"/>
        <v>76.374357856319563</v>
      </c>
      <c r="J61" s="29"/>
      <c r="K61" s="29">
        <f t="shared" si="34"/>
        <v>43.454863033927978</v>
      </c>
      <c r="L61" s="29"/>
      <c r="M61" s="29">
        <f t="shared" si="34"/>
        <v>40.547690318111989</v>
      </c>
      <c r="N61" s="29"/>
      <c r="O61" s="29">
        <f t="shared" si="34"/>
        <v>1247.9558083972056</v>
      </c>
      <c r="P61" s="29"/>
      <c r="Q61" s="29">
        <f t="shared" si="34"/>
        <v>1667.1044243053834</v>
      </c>
      <c r="R61" s="29"/>
      <c r="S61" s="29">
        <f t="shared" si="34"/>
        <v>26.42093490867876</v>
      </c>
      <c r="T61" s="29"/>
      <c r="U61" s="29">
        <f t="shared" si="34"/>
        <v>110.37201587105295</v>
      </c>
      <c r="V61" s="29"/>
      <c r="W61" s="29">
        <f t="shared" si="34"/>
        <v>407.80965395572372</v>
      </c>
      <c r="X61" s="29">
        <f>X59-X60</f>
        <v>7908.6639781193844</v>
      </c>
      <c r="Y61" s="3"/>
    </row>
    <row r="62" spans="1:39" ht="15.5" x14ac:dyDescent="0.35">
      <c r="A62" s="28" t="s">
        <v>196</v>
      </c>
      <c r="B62" s="20"/>
      <c r="E62" s="3">
        <f>0.0055*E40</f>
        <v>6.9187122718857159</v>
      </c>
      <c r="F62" s="3"/>
      <c r="G62" s="3">
        <f>0.0055*G40</f>
        <v>4.7623366624016468</v>
      </c>
      <c r="H62" s="3"/>
      <c r="I62" s="3">
        <f>0.0055*I40</f>
        <v>0.35755965176647725</v>
      </c>
      <c r="J62" s="3"/>
      <c r="K62" s="3">
        <f>0.0055*K40</f>
        <v>0.18125674858421933</v>
      </c>
      <c r="L62" s="3"/>
      <c r="M62" s="3">
        <f>0.0055*M40</f>
        <v>0.13999701136887918</v>
      </c>
      <c r="N62" s="3"/>
      <c r="O62" s="3">
        <f>0.0055*O40</f>
        <v>4.8328584864271846</v>
      </c>
      <c r="P62" s="3"/>
      <c r="Q62" s="3">
        <f>0.0055*Q40</f>
        <v>5.5056602807297068</v>
      </c>
      <c r="R62" s="3"/>
      <c r="S62" s="3">
        <f>0.0055*S40</f>
        <v>0.23094907935550338</v>
      </c>
      <c r="T62" s="3"/>
      <c r="U62" s="3">
        <f>0.0055*U40</f>
        <v>0.2366347442975163</v>
      </c>
      <c r="V62" s="3"/>
      <c r="W62" s="3">
        <f>0.0055*W40</f>
        <v>2.0277273707489849</v>
      </c>
      <c r="X62" s="3">
        <f>0.0055*X40</f>
        <v>25.193692307565833</v>
      </c>
      <c r="Y62" s="3"/>
    </row>
    <row r="63" spans="1:39" ht="15.5" x14ac:dyDescent="0.35">
      <c r="A63" s="28" t="s">
        <v>197</v>
      </c>
      <c r="B63" s="20"/>
      <c r="E63" s="3">
        <f>0.0055*E39</f>
        <v>10.591974408714519</v>
      </c>
      <c r="F63" s="3"/>
      <c r="G63" s="3">
        <f>0.0055*G39</f>
        <v>6.6727506368413474</v>
      </c>
      <c r="H63" s="3"/>
      <c r="I63" s="3">
        <f>0.0055*I39</f>
        <v>0.94974714828348239</v>
      </c>
      <c r="J63" s="3"/>
      <c r="K63" s="3">
        <f>0.0055*K39</f>
        <v>0.20024533159419544</v>
      </c>
      <c r="L63" s="3"/>
      <c r="M63" s="3">
        <f>0.0055*M39</f>
        <v>0.223019574487793</v>
      </c>
      <c r="N63" s="3"/>
      <c r="O63" s="3">
        <f>0.0055*O39</f>
        <v>9.6501194982197074</v>
      </c>
      <c r="P63" s="3"/>
      <c r="Q63" s="3">
        <f>0.0055*Q39</f>
        <v>8.0399432196865419</v>
      </c>
      <c r="R63" s="3"/>
      <c r="S63" s="3">
        <f>0.0055*S39</f>
        <v>0.35973042749510781</v>
      </c>
      <c r="T63" s="3"/>
      <c r="U63" s="3">
        <f>0.0055*U39</f>
        <v>0.23184426532239641</v>
      </c>
      <c r="V63" s="3"/>
      <c r="W63" s="3">
        <f>0.0055*W39</f>
        <v>2.3914458428422369</v>
      </c>
      <c r="X63" s="3">
        <f>0.0055*X39</f>
        <v>39.31082035348733</v>
      </c>
      <c r="Y63" s="3"/>
    </row>
    <row r="64" spans="1:39" ht="15.5" x14ac:dyDescent="0.35">
      <c r="A64" s="28" t="s">
        <v>119</v>
      </c>
      <c r="B64" s="20"/>
      <c r="E64" s="3">
        <f>+E62+E56+E63</f>
        <v>32.897999121941929</v>
      </c>
      <c r="F64" s="3"/>
      <c r="G64" s="3">
        <f>+G62+G56+G63</f>
        <v>29.227244421181307</v>
      </c>
      <c r="H64" s="3"/>
      <c r="I64" s="3">
        <f>+I62+I56+I63</f>
        <v>1.974165158721751</v>
      </c>
      <c r="J64" s="3"/>
      <c r="K64" s="3">
        <f>+K62+K56+K63</f>
        <v>0.83436983273310072</v>
      </c>
      <c r="L64" s="3"/>
      <c r="M64" s="3">
        <f>+M62+M56+M63</f>
        <v>0.6338020542731192</v>
      </c>
      <c r="N64" s="3"/>
      <c r="O64" s="3">
        <f>+O62+O56+O63</f>
        <v>23.789706735367076</v>
      </c>
      <c r="P64" s="3"/>
      <c r="Q64" s="3">
        <f>+Q62+Q56+Q63</f>
        <v>26.601151733762535</v>
      </c>
      <c r="R64" s="3"/>
      <c r="S64" s="3">
        <f>+S62+S56+S63</f>
        <v>1.3733955792843155</v>
      </c>
      <c r="T64" s="3"/>
      <c r="U64" s="3">
        <f>+U62+U56+U63</f>
        <v>1.0788823150907938</v>
      </c>
      <c r="V64" s="3"/>
      <c r="W64" s="3">
        <f>+W62+W56+W63</f>
        <v>7.3803155080458369</v>
      </c>
      <c r="X64" s="3">
        <f>+X62+X56+X63</f>
        <v>125.79103246040178</v>
      </c>
      <c r="Y64" s="1">
        <f>+X64/X42</f>
        <v>8.0001038581737419E-3</v>
      </c>
    </row>
    <row r="65" spans="1:52" ht="15.5" x14ac:dyDescent="0.35">
      <c r="A65" s="28" t="s">
        <v>120</v>
      </c>
      <c r="B65" s="20"/>
      <c r="E65" s="34">
        <v>-5.4999999999999997E-3</v>
      </c>
      <c r="F65" s="3"/>
      <c r="G65" s="34">
        <v>-5.4999999999999997E-3</v>
      </c>
      <c r="H65" s="3"/>
      <c r="I65" s="34">
        <v>-5.4999999999999997E-3</v>
      </c>
      <c r="J65" s="3"/>
      <c r="K65" s="34">
        <v>-5.4999999999999997E-3</v>
      </c>
      <c r="L65" s="3"/>
      <c r="M65" s="34">
        <v>-5.4999999999999997E-3</v>
      </c>
      <c r="N65" s="3"/>
      <c r="O65" s="34">
        <v>-5.4999999999999997E-3</v>
      </c>
      <c r="P65" s="3"/>
      <c r="Q65" s="34">
        <v>-5.4999999999999997E-3</v>
      </c>
      <c r="R65" s="3"/>
      <c r="S65" s="34">
        <v>-5.4999999999999997E-3</v>
      </c>
      <c r="T65" s="3"/>
      <c r="U65" s="34">
        <v>-5.4999999999999997E-3</v>
      </c>
      <c r="V65" s="3"/>
      <c r="W65" s="34">
        <v>-5.4999999999999997E-3</v>
      </c>
      <c r="X65" s="34">
        <v>-5.4999999999999997E-3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4.293312703198497</v>
      </c>
      <c r="F73" s="15">
        <v>1</v>
      </c>
      <c r="G73" s="3">
        <f>+$D73*G57</f>
        <v>5.1682752491198309</v>
      </c>
      <c r="H73" s="15">
        <v>1</v>
      </c>
      <c r="I73" s="3">
        <f>+$D73*I57</f>
        <v>0.24447628907927518</v>
      </c>
      <c r="J73" s="15">
        <v>1</v>
      </c>
      <c r="K73" s="3">
        <f>+$D73*K57</f>
        <v>0.21254422647464183</v>
      </c>
      <c r="L73" s="15">
        <v>1</v>
      </c>
      <c r="M73" s="3">
        <f>+$D73*M57</f>
        <v>4.6539820603861901E-2</v>
      </c>
      <c r="N73" s="15">
        <v>1</v>
      </c>
      <c r="O73" s="3">
        <f>+$D73*O57</f>
        <v>2.405012364410851</v>
      </c>
      <c r="P73" s="15">
        <v>1</v>
      </c>
      <c r="Q73" s="3">
        <f>+$D73*Q57</f>
        <v>3.8357650923914295</v>
      </c>
      <c r="R73" s="15">
        <v>1</v>
      </c>
      <c r="S73" s="3">
        <f>+$D73*S57</f>
        <v>0.63659727706142366</v>
      </c>
      <c r="T73" s="15">
        <v>1</v>
      </c>
      <c r="U73" s="3">
        <f>+$D73*U57</f>
        <v>0</v>
      </c>
      <c r="V73" s="15">
        <v>1</v>
      </c>
      <c r="W73" s="3">
        <f>+$D73*W57</f>
        <v>0.70578473109968243</v>
      </c>
      <c r="X73" s="3">
        <f>+E73+G73+I73+K73+M73+O73+Q73+S73+U73+W73</f>
        <v>17.548307753439492</v>
      </c>
      <c r="AA73" s="5" t="s">
        <v>131</v>
      </c>
      <c r="AB73" s="3">
        <f>+E73</f>
        <v>4.293312703198497</v>
      </c>
      <c r="AC73" s="3">
        <f>+G73</f>
        <v>5.1682752491198309</v>
      </c>
      <c r="AD73" s="3">
        <f>+I73</f>
        <v>0.24447628907927518</v>
      </c>
      <c r="AE73" s="3">
        <f>+K73</f>
        <v>0.21254422647464183</v>
      </c>
      <c r="AF73" s="3">
        <f>+M73</f>
        <v>4.6539820603861901E-2</v>
      </c>
      <c r="AG73" s="3">
        <f>+O73</f>
        <v>2.405012364410851</v>
      </c>
      <c r="AH73" s="3">
        <f>+Q73</f>
        <v>3.8357650923914295</v>
      </c>
      <c r="AI73" s="3">
        <f>+S73</f>
        <v>0.63659727706142366</v>
      </c>
      <c r="AJ73" s="3">
        <f>+U73</f>
        <v>0</v>
      </c>
      <c r="AK73" s="3">
        <f>+W73</f>
        <v>0.70578473109968243</v>
      </c>
      <c r="AL73" s="3">
        <f>SUM(AB73:AK73)</f>
        <v>17.548307753439492</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5">+E74+G74+I74+K74+M74+O74+Q74+S74+U74+W74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5"/>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5"/>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6">SUM(D73:D76)</f>
        <v>1</v>
      </c>
      <c r="E77" s="27">
        <f>SUM(E73:E76)</f>
        <v>4.293312703198497</v>
      </c>
      <c r="F77" s="15">
        <f t="shared" si="36"/>
        <v>1</v>
      </c>
      <c r="G77" s="27">
        <f>SUM(G73:G76)</f>
        <v>5.1682752491198309</v>
      </c>
      <c r="H77" s="15">
        <f t="shared" si="36"/>
        <v>1</v>
      </c>
      <c r="I77" s="27">
        <f>SUM(I73:I76)</f>
        <v>0.24447628907927518</v>
      </c>
      <c r="J77" s="15">
        <f t="shared" si="36"/>
        <v>1</v>
      </c>
      <c r="K77" s="27">
        <f>SUM(K73:K76)</f>
        <v>0.21254422647464183</v>
      </c>
      <c r="L77" s="15">
        <f t="shared" si="36"/>
        <v>1</v>
      </c>
      <c r="M77" s="27">
        <f>SUM(M73:M76)</f>
        <v>4.6539820603861901E-2</v>
      </c>
      <c r="N77" s="15">
        <f t="shared" si="36"/>
        <v>1</v>
      </c>
      <c r="O77" s="27">
        <f>SUM(O73:O76)</f>
        <v>2.405012364410851</v>
      </c>
      <c r="P77" s="15">
        <f t="shared" si="36"/>
        <v>1</v>
      </c>
      <c r="Q77" s="27">
        <f>SUM(Q73:Q76)</f>
        <v>3.8357650923914295</v>
      </c>
      <c r="R77" s="15">
        <f t="shared" si="36"/>
        <v>1</v>
      </c>
      <c r="S77" s="27">
        <f>SUM(S73:S76)</f>
        <v>0.63659727706142366</v>
      </c>
      <c r="T77" s="15">
        <f t="shared" si="36"/>
        <v>1</v>
      </c>
      <c r="U77" s="27">
        <f>SUM(U73:U76)</f>
        <v>0</v>
      </c>
      <c r="V77" s="15">
        <f t="shared" si="36"/>
        <v>1</v>
      </c>
      <c r="W77" s="27">
        <f>SUM(W73:W76)</f>
        <v>0.70578473109968243</v>
      </c>
      <c r="X77" s="3">
        <f t="shared" si="35"/>
        <v>17.548307753439492</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6</v>
      </c>
      <c r="AV77" s="4" t="s">
        <v>7</v>
      </c>
      <c r="AW77" s="4" t="s">
        <v>8</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776.30899696925565</v>
      </c>
      <c r="AC78" s="3">
        <f>+G60</f>
        <v>934.51813368175863</v>
      </c>
      <c r="AD78" s="3">
        <f>+I60</f>
        <v>44.205758088970761</v>
      </c>
      <c r="AE78" s="3">
        <f>+K60</f>
        <v>38.431860587096608</v>
      </c>
      <c r="AF78" s="3">
        <f>+M60</f>
        <v>8.4152457437346655</v>
      </c>
      <c r="AG78" s="3">
        <f>+O60</f>
        <v>434.86996298301659</v>
      </c>
      <c r="AH78" s="3">
        <f>+Q60</f>
        <v>693.57606988786858</v>
      </c>
      <c r="AI78" s="3">
        <f>+S60</f>
        <v>115.10836218865197</v>
      </c>
      <c r="AJ78" s="3">
        <f>+U60</f>
        <v>0</v>
      </c>
      <c r="AK78" s="3">
        <f>+W60</f>
        <v>127.61871183247895</v>
      </c>
      <c r="AL78" s="3">
        <f>+X60</f>
        <v>3173.0531019628324</v>
      </c>
      <c r="AN78" t="s">
        <v>137</v>
      </c>
      <c r="AO78" s="3">
        <f>+AB$78*AB79</f>
        <v>543.41629787847887</v>
      </c>
      <c r="AP78" s="3">
        <f t="shared" ref="AP78:AX78" si="37">+AC$78*AC79</f>
        <v>654.16269357723104</v>
      </c>
      <c r="AQ78" s="3">
        <f t="shared" si="37"/>
        <v>22.10287904448538</v>
      </c>
      <c r="AR78" s="3">
        <f t="shared" si="37"/>
        <v>19.215930293548304</v>
      </c>
      <c r="AS78" s="3">
        <f t="shared" si="37"/>
        <v>5.8906720206142653</v>
      </c>
      <c r="AT78" s="3">
        <f t="shared" si="37"/>
        <v>260.92197778980994</v>
      </c>
      <c r="AU78" s="3">
        <f t="shared" si="37"/>
        <v>416.14564193272116</v>
      </c>
      <c r="AV78" s="3">
        <f t="shared" si="37"/>
        <v>80.575853532056371</v>
      </c>
      <c r="AW78" s="3">
        <f t="shared" si="37"/>
        <v>0</v>
      </c>
      <c r="AX78" s="3">
        <f t="shared" si="37"/>
        <v>127.61871183247895</v>
      </c>
      <c r="AY78" s="3">
        <f>SUM(AO78:AX78)</f>
        <v>2130.0506579014245</v>
      </c>
      <c r="AZ78" t="s">
        <v>138</v>
      </c>
    </row>
    <row r="79" spans="1:52" ht="15.5" x14ac:dyDescent="0.35">
      <c r="A79" s="5" t="s">
        <v>139</v>
      </c>
      <c r="B79" t="s">
        <v>140</v>
      </c>
      <c r="C79">
        <v>3</v>
      </c>
      <c r="D79" s="15">
        <v>0.7</v>
      </c>
      <c r="E79" s="3">
        <f t="shared" ref="E79:E84" si="38">+$D79*E$60</f>
        <v>543.41629787847887</v>
      </c>
      <c r="F79" s="15">
        <v>0.7</v>
      </c>
      <c r="G79" s="3">
        <f>+$F79*G$60</f>
        <v>654.16269357723104</v>
      </c>
      <c r="H79" s="15">
        <v>0.5</v>
      </c>
      <c r="I79" s="3">
        <f t="shared" ref="I79:I84" si="39">+$H79*I$60</f>
        <v>22.10287904448538</v>
      </c>
      <c r="J79" s="15">
        <v>0.5</v>
      </c>
      <c r="K79" s="3">
        <f t="shared" ref="K79:K84" si="40">+$J79*K$60</f>
        <v>19.215930293548304</v>
      </c>
      <c r="L79" s="15">
        <v>0.7</v>
      </c>
      <c r="M79" s="3">
        <f t="shared" ref="M79:M84" si="41">+$L79*M$60</f>
        <v>5.8906720206142653</v>
      </c>
      <c r="N79" s="15">
        <v>0.6</v>
      </c>
      <c r="O79" s="3">
        <f t="shared" ref="O79:O84" si="42">+$N79*O$60</f>
        <v>260.92197778980994</v>
      </c>
      <c r="P79" s="15">
        <v>0.6</v>
      </c>
      <c r="Q79" s="3">
        <f t="shared" ref="Q79:Q84" si="43">+$P79*Q$60</f>
        <v>416.14564193272116</v>
      </c>
      <c r="R79" s="15">
        <v>0.7</v>
      </c>
      <c r="S79" s="3">
        <f t="shared" ref="S79:S84" si="44">+$R79*S$60</f>
        <v>80.575853532056371</v>
      </c>
      <c r="T79" s="15">
        <v>1</v>
      </c>
      <c r="U79" s="3">
        <f t="shared" ref="U79:U84" si="45">+$T79*U$60</f>
        <v>0</v>
      </c>
      <c r="V79" s="15">
        <v>1</v>
      </c>
      <c r="W79" s="3">
        <f t="shared" ref="W79:W84" si="46">+$V79*W$60</f>
        <v>127.61871183247895</v>
      </c>
      <c r="X79" s="3">
        <f t="shared" ref="X79:X85" si="47">+E79+G79+I79+K79+M79+O79+Q79+S79+U79+W79</f>
        <v>2130.0506579014245</v>
      </c>
      <c r="AA79" t="s">
        <v>139</v>
      </c>
      <c r="AB79" s="15">
        <f t="shared" ref="AB79:AB84" si="48">+D79</f>
        <v>0.7</v>
      </c>
      <c r="AC79" s="15">
        <f t="shared" ref="AC79:AC84" si="49">+F79</f>
        <v>0.7</v>
      </c>
      <c r="AD79" s="15">
        <f t="shared" ref="AD79:AD84" si="50">+H79</f>
        <v>0.5</v>
      </c>
      <c r="AE79" s="15">
        <f t="shared" ref="AE79:AE84" si="51">+J79</f>
        <v>0.5</v>
      </c>
      <c r="AF79" s="15">
        <f t="shared" ref="AF79:AF84" si="52">+L79</f>
        <v>0.7</v>
      </c>
      <c r="AG79" s="15">
        <f t="shared" ref="AG79:AG84" si="53">+N79</f>
        <v>0.6</v>
      </c>
      <c r="AH79" s="15">
        <f t="shared" ref="AH79:AH84" si="54">+P79</f>
        <v>0.6</v>
      </c>
      <c r="AI79" s="15">
        <f t="shared" ref="AI79:AI84" si="55">+R79</f>
        <v>0.7</v>
      </c>
      <c r="AJ79" s="15">
        <f t="shared" ref="AJ79:AJ84" si="56">+T79</f>
        <v>1</v>
      </c>
      <c r="AK79" s="15">
        <f t="shared" ref="AK79:AK84" si="57">+V79</f>
        <v>1</v>
      </c>
      <c r="AN79" t="s">
        <v>141</v>
      </c>
      <c r="AO79" s="3">
        <f t="shared" ref="AO79:AX84" si="58">+AB79*AO$78</f>
        <v>380.39140851493516</v>
      </c>
      <c r="AP79" s="3">
        <f t="shared" si="58"/>
        <v>457.91388550406168</v>
      </c>
      <c r="AQ79" s="3">
        <f t="shared" si="58"/>
        <v>11.05143952224269</v>
      </c>
      <c r="AR79" s="3">
        <f t="shared" si="58"/>
        <v>9.607965146774152</v>
      </c>
      <c r="AS79" s="3">
        <f t="shared" si="58"/>
        <v>4.1234704144299856</v>
      </c>
      <c r="AT79" s="3">
        <f t="shared" si="58"/>
        <v>156.55318667388596</v>
      </c>
      <c r="AU79" s="3">
        <f t="shared" si="58"/>
        <v>249.6873851596327</v>
      </c>
      <c r="AV79" s="3">
        <f t="shared" si="58"/>
        <v>56.403097472439455</v>
      </c>
      <c r="AW79" s="3">
        <f t="shared" si="58"/>
        <v>0</v>
      </c>
      <c r="AX79" s="3">
        <f t="shared" si="58"/>
        <v>127.61871183247895</v>
      </c>
      <c r="AY79" s="3">
        <f t="shared" ref="AY79:AY84" si="59">SUM(AO79:AX79)</f>
        <v>1453.3505502408809</v>
      </c>
      <c r="AZ79" t="s">
        <v>141</v>
      </c>
    </row>
    <row r="80" spans="1:52" ht="15.5" x14ac:dyDescent="0.35">
      <c r="A80" s="5" t="s">
        <v>142</v>
      </c>
      <c r="B80" t="s">
        <v>143</v>
      </c>
      <c r="C80">
        <v>15</v>
      </c>
      <c r="D80" s="15">
        <v>0.3</v>
      </c>
      <c r="E80" s="3">
        <f t="shared" si="38"/>
        <v>232.89269909077669</v>
      </c>
      <c r="F80" s="15">
        <v>0.3</v>
      </c>
      <c r="G80" s="3">
        <f>+$F80*G$60</f>
        <v>280.35544010452759</v>
      </c>
      <c r="H80" s="15">
        <v>0.5</v>
      </c>
      <c r="I80" s="3">
        <f t="shared" si="39"/>
        <v>22.10287904448538</v>
      </c>
      <c r="J80" s="15">
        <v>0.5</v>
      </c>
      <c r="K80" s="3">
        <f t="shared" si="40"/>
        <v>19.215930293548304</v>
      </c>
      <c r="L80" s="15">
        <v>0.3</v>
      </c>
      <c r="M80" s="3">
        <f t="shared" si="41"/>
        <v>2.5245737231203997</v>
      </c>
      <c r="N80" s="15">
        <v>0.4</v>
      </c>
      <c r="O80" s="3">
        <f t="shared" si="42"/>
        <v>173.94798519320665</v>
      </c>
      <c r="P80" s="15">
        <v>0.4</v>
      </c>
      <c r="Q80" s="3">
        <f t="shared" si="43"/>
        <v>277.43042795514742</v>
      </c>
      <c r="R80" s="15">
        <v>0.3</v>
      </c>
      <c r="S80" s="3">
        <f t="shared" si="44"/>
        <v>34.532508656595589</v>
      </c>
      <c r="T80" s="15">
        <v>0</v>
      </c>
      <c r="U80" s="3">
        <f t="shared" si="45"/>
        <v>0</v>
      </c>
      <c r="V80" s="15">
        <v>0</v>
      </c>
      <c r="W80" s="3">
        <f t="shared" si="46"/>
        <v>0</v>
      </c>
      <c r="X80" s="3">
        <f t="shared" si="47"/>
        <v>1043.0024440614081</v>
      </c>
      <c r="AA80" t="s">
        <v>142</v>
      </c>
      <c r="AB80" s="15">
        <f t="shared" si="48"/>
        <v>0.3</v>
      </c>
      <c r="AC80" s="15">
        <f t="shared" si="49"/>
        <v>0.3</v>
      </c>
      <c r="AD80" s="15">
        <f t="shared" si="50"/>
        <v>0.5</v>
      </c>
      <c r="AE80" s="15">
        <f t="shared" si="51"/>
        <v>0.5</v>
      </c>
      <c r="AF80" s="15">
        <f t="shared" si="52"/>
        <v>0.3</v>
      </c>
      <c r="AG80" s="15">
        <f t="shared" si="53"/>
        <v>0.4</v>
      </c>
      <c r="AH80" s="15">
        <f t="shared" si="54"/>
        <v>0.4</v>
      </c>
      <c r="AI80" s="15">
        <f t="shared" si="55"/>
        <v>0.3</v>
      </c>
      <c r="AJ80" s="15">
        <f t="shared" si="56"/>
        <v>0</v>
      </c>
      <c r="AK80" s="15">
        <f t="shared" si="57"/>
        <v>0</v>
      </c>
      <c r="AN80" t="s">
        <v>144</v>
      </c>
      <c r="AO80" s="3">
        <f t="shared" si="58"/>
        <v>163.02488936354365</v>
      </c>
      <c r="AP80" s="3">
        <f t="shared" si="58"/>
        <v>196.2488080731693</v>
      </c>
      <c r="AQ80" s="3">
        <f t="shared" si="58"/>
        <v>11.05143952224269</v>
      </c>
      <c r="AR80" s="3">
        <f t="shared" si="58"/>
        <v>9.607965146774152</v>
      </c>
      <c r="AS80" s="3">
        <f t="shared" si="58"/>
        <v>1.7672016061842795</v>
      </c>
      <c r="AT80" s="3">
        <f t="shared" si="58"/>
        <v>104.36879111592398</v>
      </c>
      <c r="AU80" s="3">
        <f t="shared" si="58"/>
        <v>166.45825677308846</v>
      </c>
      <c r="AV80" s="3">
        <f t="shared" si="58"/>
        <v>24.172756059616912</v>
      </c>
      <c r="AW80" s="3">
        <f t="shared" si="58"/>
        <v>0</v>
      </c>
      <c r="AX80" s="3">
        <f t="shared" si="58"/>
        <v>0</v>
      </c>
      <c r="AY80" s="3">
        <f t="shared" si="59"/>
        <v>676.70010766054338</v>
      </c>
      <c r="AZ80" t="s">
        <v>144</v>
      </c>
    </row>
    <row r="81" spans="1:52" ht="15.5" x14ac:dyDescent="0.35">
      <c r="A81" s="5" t="s">
        <v>145</v>
      </c>
      <c r="B81" t="s">
        <v>146</v>
      </c>
      <c r="C81">
        <v>20</v>
      </c>
      <c r="D81" s="15">
        <v>0</v>
      </c>
      <c r="E81" s="3">
        <f t="shared" si="38"/>
        <v>0</v>
      </c>
      <c r="F81" s="15">
        <v>0</v>
      </c>
      <c r="G81" s="3">
        <f>+$F81*G$60</f>
        <v>0</v>
      </c>
      <c r="H81" s="15">
        <v>0</v>
      </c>
      <c r="I81" s="3">
        <f t="shared" si="39"/>
        <v>0</v>
      </c>
      <c r="J81" s="15">
        <v>0</v>
      </c>
      <c r="K81" s="3">
        <f t="shared" si="40"/>
        <v>0</v>
      </c>
      <c r="L81" s="15">
        <v>0</v>
      </c>
      <c r="M81" s="3">
        <f t="shared" si="41"/>
        <v>0</v>
      </c>
      <c r="N81" s="15">
        <v>0</v>
      </c>
      <c r="O81" s="3">
        <f t="shared" si="42"/>
        <v>0</v>
      </c>
      <c r="P81" s="15">
        <v>0</v>
      </c>
      <c r="Q81" s="3">
        <f t="shared" si="43"/>
        <v>0</v>
      </c>
      <c r="R81" s="15">
        <v>0</v>
      </c>
      <c r="S81" s="3">
        <f t="shared" si="44"/>
        <v>0</v>
      </c>
      <c r="T81" s="15">
        <v>0</v>
      </c>
      <c r="U81" s="3">
        <f t="shared" si="45"/>
        <v>0</v>
      </c>
      <c r="V81" s="15">
        <v>0</v>
      </c>
      <c r="W81" s="3">
        <f t="shared" si="46"/>
        <v>0</v>
      </c>
      <c r="X81" s="3">
        <f t="shared" si="47"/>
        <v>0</v>
      </c>
      <c r="AA81" t="s">
        <v>145</v>
      </c>
      <c r="AB81" s="15">
        <f t="shared" si="48"/>
        <v>0</v>
      </c>
      <c r="AC81" s="15">
        <f t="shared" si="49"/>
        <v>0</v>
      </c>
      <c r="AD81" s="15">
        <f t="shared" si="50"/>
        <v>0</v>
      </c>
      <c r="AE81" s="15">
        <f t="shared" si="51"/>
        <v>0</v>
      </c>
      <c r="AF81" s="15">
        <f t="shared" si="52"/>
        <v>0</v>
      </c>
      <c r="AG81" s="15">
        <f t="shared" si="53"/>
        <v>0</v>
      </c>
      <c r="AH81" s="15">
        <f t="shared" si="54"/>
        <v>0</v>
      </c>
      <c r="AI81" s="15">
        <f t="shared" si="55"/>
        <v>0</v>
      </c>
      <c r="AJ81" s="15">
        <f t="shared" si="56"/>
        <v>0</v>
      </c>
      <c r="AK81" s="15">
        <f t="shared" si="57"/>
        <v>0</v>
      </c>
      <c r="AN81" t="s">
        <v>145</v>
      </c>
      <c r="AO81" s="3">
        <f t="shared" si="58"/>
        <v>0</v>
      </c>
      <c r="AP81" s="3">
        <f t="shared" si="58"/>
        <v>0</v>
      </c>
      <c r="AQ81" s="3">
        <f t="shared" si="58"/>
        <v>0</v>
      </c>
      <c r="AR81" s="3">
        <f t="shared" si="58"/>
        <v>0</v>
      </c>
      <c r="AS81" s="3">
        <f t="shared" si="58"/>
        <v>0</v>
      </c>
      <c r="AT81" s="3">
        <f t="shared" si="58"/>
        <v>0</v>
      </c>
      <c r="AU81" s="3">
        <f t="shared" si="58"/>
        <v>0</v>
      </c>
      <c r="AV81" s="3">
        <f t="shared" si="58"/>
        <v>0</v>
      </c>
      <c r="AW81" s="3">
        <f t="shared" si="58"/>
        <v>0</v>
      </c>
      <c r="AX81" s="3">
        <f t="shared" si="58"/>
        <v>0</v>
      </c>
      <c r="AY81" s="3">
        <f t="shared" si="59"/>
        <v>0</v>
      </c>
      <c r="AZ81" t="s">
        <v>145</v>
      </c>
    </row>
    <row r="82" spans="1:52" ht="15.5" x14ac:dyDescent="0.35">
      <c r="A82" s="5" t="s">
        <v>147</v>
      </c>
      <c r="B82" t="s">
        <v>140</v>
      </c>
      <c r="C82">
        <v>25</v>
      </c>
      <c r="D82" s="15">
        <v>0</v>
      </c>
      <c r="E82" s="3">
        <f t="shared" si="38"/>
        <v>0</v>
      </c>
      <c r="F82" s="15">
        <v>0</v>
      </c>
      <c r="G82" s="3">
        <f>+$F82*G$60</f>
        <v>0</v>
      </c>
      <c r="H82" s="15">
        <v>0</v>
      </c>
      <c r="I82" s="3">
        <f t="shared" si="39"/>
        <v>0</v>
      </c>
      <c r="J82" s="15">
        <v>0</v>
      </c>
      <c r="K82" s="3">
        <f t="shared" si="40"/>
        <v>0</v>
      </c>
      <c r="L82" s="15">
        <v>0</v>
      </c>
      <c r="M82" s="3">
        <f t="shared" si="41"/>
        <v>0</v>
      </c>
      <c r="N82" s="15">
        <v>0</v>
      </c>
      <c r="O82" s="3">
        <f t="shared" si="42"/>
        <v>0</v>
      </c>
      <c r="P82" s="15">
        <v>0</v>
      </c>
      <c r="Q82" s="3">
        <f t="shared" si="43"/>
        <v>0</v>
      </c>
      <c r="R82" s="15">
        <v>0</v>
      </c>
      <c r="S82" s="3">
        <f t="shared" si="44"/>
        <v>0</v>
      </c>
      <c r="T82" s="15">
        <v>0</v>
      </c>
      <c r="U82" s="3">
        <f t="shared" si="45"/>
        <v>0</v>
      </c>
      <c r="V82" s="15">
        <v>0</v>
      </c>
      <c r="W82" s="3">
        <f t="shared" si="46"/>
        <v>0</v>
      </c>
      <c r="X82" s="3">
        <f t="shared" si="47"/>
        <v>0</v>
      </c>
      <c r="AA82" t="s">
        <v>147</v>
      </c>
      <c r="AB82" s="15">
        <f t="shared" si="48"/>
        <v>0</v>
      </c>
      <c r="AC82" s="15">
        <f t="shared" si="49"/>
        <v>0</v>
      </c>
      <c r="AD82" s="15">
        <f t="shared" si="50"/>
        <v>0</v>
      </c>
      <c r="AE82" s="15">
        <f t="shared" si="51"/>
        <v>0</v>
      </c>
      <c r="AF82" s="15">
        <f t="shared" si="52"/>
        <v>0</v>
      </c>
      <c r="AG82" s="15">
        <f t="shared" si="53"/>
        <v>0</v>
      </c>
      <c r="AH82" s="15">
        <f t="shared" si="54"/>
        <v>0</v>
      </c>
      <c r="AI82" s="15">
        <f t="shared" si="55"/>
        <v>0</v>
      </c>
      <c r="AJ82" s="15">
        <f t="shared" si="56"/>
        <v>0</v>
      </c>
      <c r="AK82" s="15">
        <f t="shared" si="57"/>
        <v>0</v>
      </c>
      <c r="AN82" t="s">
        <v>147</v>
      </c>
      <c r="AO82" s="3">
        <f t="shared" si="58"/>
        <v>0</v>
      </c>
      <c r="AP82" s="3">
        <f t="shared" si="58"/>
        <v>0</v>
      </c>
      <c r="AQ82" s="3">
        <f t="shared" si="58"/>
        <v>0</v>
      </c>
      <c r="AR82" s="3">
        <f t="shared" si="58"/>
        <v>0</v>
      </c>
      <c r="AS82" s="3">
        <f t="shared" si="58"/>
        <v>0</v>
      </c>
      <c r="AT82" s="3">
        <f t="shared" si="58"/>
        <v>0</v>
      </c>
      <c r="AU82" s="3">
        <f t="shared" si="58"/>
        <v>0</v>
      </c>
      <c r="AV82" s="3">
        <f t="shared" si="58"/>
        <v>0</v>
      </c>
      <c r="AW82" s="3">
        <f t="shared" si="58"/>
        <v>0</v>
      </c>
      <c r="AX82" s="3">
        <f t="shared" si="58"/>
        <v>0</v>
      </c>
      <c r="AY82" s="3">
        <f t="shared" si="59"/>
        <v>0</v>
      </c>
      <c r="AZ82" t="s">
        <v>147</v>
      </c>
    </row>
    <row r="83" spans="1:52" ht="15.5" x14ac:dyDescent="0.35">
      <c r="A83" s="5" t="s">
        <v>148</v>
      </c>
      <c r="B83" t="s">
        <v>146</v>
      </c>
      <c r="C83">
        <v>35</v>
      </c>
      <c r="D83" s="15">
        <v>0</v>
      </c>
      <c r="E83" s="3">
        <f t="shared" si="38"/>
        <v>0</v>
      </c>
      <c r="F83" s="15">
        <v>0</v>
      </c>
      <c r="G83" s="3">
        <f>+$F83*G$60</f>
        <v>0</v>
      </c>
      <c r="H83" s="15">
        <v>0</v>
      </c>
      <c r="I83" s="3">
        <f t="shared" si="39"/>
        <v>0</v>
      </c>
      <c r="J83" s="15">
        <v>0</v>
      </c>
      <c r="K83" s="3">
        <f t="shared" si="40"/>
        <v>0</v>
      </c>
      <c r="L83" s="15">
        <v>0</v>
      </c>
      <c r="M83" s="3">
        <f t="shared" si="41"/>
        <v>0</v>
      </c>
      <c r="N83" s="15">
        <v>0</v>
      </c>
      <c r="O83" s="3">
        <f t="shared" si="42"/>
        <v>0</v>
      </c>
      <c r="P83" s="15">
        <v>0</v>
      </c>
      <c r="Q83" s="3">
        <f t="shared" si="43"/>
        <v>0</v>
      </c>
      <c r="R83" s="15">
        <v>0</v>
      </c>
      <c r="S83" s="3">
        <f t="shared" si="44"/>
        <v>0</v>
      </c>
      <c r="T83" s="15">
        <v>0</v>
      </c>
      <c r="U83" s="3">
        <f t="shared" si="45"/>
        <v>0</v>
      </c>
      <c r="V83" s="15">
        <v>0</v>
      </c>
      <c r="W83" s="3">
        <f t="shared" si="46"/>
        <v>0</v>
      </c>
      <c r="X83" s="3">
        <f t="shared" si="47"/>
        <v>0</v>
      </c>
      <c r="AA83" t="s">
        <v>148</v>
      </c>
      <c r="AB83" s="15">
        <f t="shared" si="48"/>
        <v>0</v>
      </c>
      <c r="AC83" s="15">
        <f t="shared" si="49"/>
        <v>0</v>
      </c>
      <c r="AD83" s="15">
        <f t="shared" si="50"/>
        <v>0</v>
      </c>
      <c r="AE83" s="15">
        <f t="shared" si="51"/>
        <v>0</v>
      </c>
      <c r="AF83" s="15">
        <f t="shared" si="52"/>
        <v>0</v>
      </c>
      <c r="AG83" s="15">
        <f t="shared" si="53"/>
        <v>0</v>
      </c>
      <c r="AH83" s="15">
        <f t="shared" si="54"/>
        <v>0</v>
      </c>
      <c r="AI83" s="15">
        <f t="shared" si="55"/>
        <v>0</v>
      </c>
      <c r="AJ83" s="15">
        <f t="shared" si="56"/>
        <v>0</v>
      </c>
      <c r="AK83" s="15">
        <f t="shared" si="57"/>
        <v>0</v>
      </c>
      <c r="AN83" t="s">
        <v>148</v>
      </c>
      <c r="AO83" s="3">
        <f t="shared" si="58"/>
        <v>0</v>
      </c>
      <c r="AP83" s="3">
        <f t="shared" si="58"/>
        <v>0</v>
      </c>
      <c r="AQ83" s="3">
        <f t="shared" si="58"/>
        <v>0</v>
      </c>
      <c r="AR83" s="3">
        <f t="shared" si="58"/>
        <v>0</v>
      </c>
      <c r="AS83" s="3">
        <f t="shared" si="58"/>
        <v>0</v>
      </c>
      <c r="AT83" s="3">
        <f t="shared" si="58"/>
        <v>0</v>
      </c>
      <c r="AU83" s="3">
        <f t="shared" si="58"/>
        <v>0</v>
      </c>
      <c r="AV83" s="3">
        <f t="shared" si="58"/>
        <v>0</v>
      </c>
      <c r="AW83" s="3">
        <f t="shared" si="58"/>
        <v>0</v>
      </c>
      <c r="AX83" s="3">
        <f t="shared" si="58"/>
        <v>0</v>
      </c>
      <c r="AY83" s="3">
        <f t="shared" si="59"/>
        <v>0</v>
      </c>
      <c r="AZ83" t="s">
        <v>148</v>
      </c>
    </row>
    <row r="84" spans="1:52" ht="15.5" x14ac:dyDescent="0.35">
      <c r="A84" s="5" t="s">
        <v>149</v>
      </c>
      <c r="B84" t="s">
        <v>143</v>
      </c>
      <c r="C84">
        <v>25</v>
      </c>
      <c r="D84" s="15">
        <v>0</v>
      </c>
      <c r="E84" s="3">
        <f t="shared" si="38"/>
        <v>0</v>
      </c>
      <c r="F84" s="15">
        <v>0</v>
      </c>
      <c r="G84" s="3">
        <f t="shared" ref="G84" si="60">+$F84*G$60</f>
        <v>0</v>
      </c>
      <c r="H84" s="15">
        <v>0</v>
      </c>
      <c r="I84" s="3">
        <f t="shared" si="39"/>
        <v>0</v>
      </c>
      <c r="J84" s="15">
        <v>0</v>
      </c>
      <c r="K84" s="3">
        <f t="shared" si="40"/>
        <v>0</v>
      </c>
      <c r="L84" s="15">
        <v>0</v>
      </c>
      <c r="M84" s="3">
        <f t="shared" si="41"/>
        <v>0</v>
      </c>
      <c r="N84" s="15">
        <v>0</v>
      </c>
      <c r="O84" s="3">
        <f t="shared" si="42"/>
        <v>0</v>
      </c>
      <c r="P84" s="15">
        <v>0</v>
      </c>
      <c r="Q84" s="3">
        <f t="shared" si="43"/>
        <v>0</v>
      </c>
      <c r="R84" s="15">
        <v>0</v>
      </c>
      <c r="S84" s="3">
        <f t="shared" si="44"/>
        <v>0</v>
      </c>
      <c r="T84" s="15">
        <v>0</v>
      </c>
      <c r="U84" s="3">
        <f t="shared" si="45"/>
        <v>0</v>
      </c>
      <c r="V84" s="15">
        <v>0</v>
      </c>
      <c r="W84" s="3">
        <f t="shared" si="46"/>
        <v>0</v>
      </c>
      <c r="X84" s="3">
        <f t="shared" si="47"/>
        <v>0</v>
      </c>
      <c r="AA84" t="s">
        <v>149</v>
      </c>
      <c r="AB84" s="15">
        <f t="shared" si="48"/>
        <v>0</v>
      </c>
      <c r="AC84" s="15">
        <f t="shared" si="49"/>
        <v>0</v>
      </c>
      <c r="AD84" s="15">
        <f t="shared" si="50"/>
        <v>0</v>
      </c>
      <c r="AE84" s="15">
        <f t="shared" si="51"/>
        <v>0</v>
      </c>
      <c r="AF84" s="15">
        <f t="shared" si="52"/>
        <v>0</v>
      </c>
      <c r="AG84" s="15">
        <f t="shared" si="53"/>
        <v>0</v>
      </c>
      <c r="AH84" s="15">
        <f t="shared" si="54"/>
        <v>0</v>
      </c>
      <c r="AI84" s="15">
        <f t="shared" si="55"/>
        <v>0</v>
      </c>
      <c r="AJ84" s="15">
        <f t="shared" si="56"/>
        <v>0</v>
      </c>
      <c r="AK84" s="15">
        <f t="shared" si="57"/>
        <v>0</v>
      </c>
      <c r="AN84" t="s">
        <v>149</v>
      </c>
      <c r="AO84" s="3">
        <f t="shared" si="58"/>
        <v>0</v>
      </c>
      <c r="AP84" s="3">
        <f t="shared" si="58"/>
        <v>0</v>
      </c>
      <c r="AQ84" s="3">
        <f t="shared" si="58"/>
        <v>0</v>
      </c>
      <c r="AR84" s="3">
        <f t="shared" si="58"/>
        <v>0</v>
      </c>
      <c r="AS84" s="3">
        <f t="shared" si="58"/>
        <v>0</v>
      </c>
      <c r="AT84" s="3">
        <f t="shared" si="58"/>
        <v>0</v>
      </c>
      <c r="AU84" s="3">
        <f t="shared" si="58"/>
        <v>0</v>
      </c>
      <c r="AV84" s="3">
        <f t="shared" si="58"/>
        <v>0</v>
      </c>
      <c r="AW84" s="3">
        <f t="shared" si="58"/>
        <v>0</v>
      </c>
      <c r="AX84" s="3">
        <f t="shared" si="58"/>
        <v>0</v>
      </c>
      <c r="AY84" s="3">
        <f t="shared" si="59"/>
        <v>0</v>
      </c>
      <c r="AZ84" t="s">
        <v>149</v>
      </c>
    </row>
    <row r="85" spans="1:52" ht="15.5" x14ac:dyDescent="0.35">
      <c r="A85" s="5" t="s">
        <v>150</v>
      </c>
      <c r="D85" s="15">
        <f>SUM(D79:D84)</f>
        <v>1</v>
      </c>
      <c r="E85" s="27">
        <f>SUM(E79:E84)</f>
        <v>776.30899696925553</v>
      </c>
      <c r="F85" s="15">
        <f>SUM(F79:F84)</f>
        <v>1</v>
      </c>
      <c r="G85" s="27">
        <f t="shared" ref="G85:U85" si="61">SUM(G79:G84)</f>
        <v>934.51813368175863</v>
      </c>
      <c r="H85" s="15">
        <f>SUM(H79:H84)</f>
        <v>1</v>
      </c>
      <c r="I85" s="27">
        <f t="shared" si="61"/>
        <v>44.205758088970761</v>
      </c>
      <c r="J85" s="15">
        <f>SUM(J79:J84)</f>
        <v>1</v>
      </c>
      <c r="K85" s="27">
        <f t="shared" si="61"/>
        <v>38.431860587096608</v>
      </c>
      <c r="L85" s="15">
        <f>SUM(L79:L84)</f>
        <v>1</v>
      </c>
      <c r="M85" s="27">
        <f>SUM(M79:M84)</f>
        <v>8.4152457437346655</v>
      </c>
      <c r="N85" s="15">
        <f>SUM(N79:N84)</f>
        <v>1</v>
      </c>
      <c r="O85" s="27">
        <f t="shared" si="61"/>
        <v>434.86996298301659</v>
      </c>
      <c r="P85" s="15">
        <f>SUM(P79:P84)</f>
        <v>1</v>
      </c>
      <c r="Q85" s="27">
        <f t="shared" si="61"/>
        <v>693.57606988786858</v>
      </c>
      <c r="R85" s="15">
        <f>SUM(R79:R84)</f>
        <v>1</v>
      </c>
      <c r="S85" s="27">
        <f t="shared" si="61"/>
        <v>115.10836218865197</v>
      </c>
      <c r="T85" s="15">
        <f>SUM(T79:T84)</f>
        <v>1</v>
      </c>
      <c r="U85" s="27">
        <f t="shared" si="61"/>
        <v>0</v>
      </c>
      <c r="V85" s="15">
        <f>SUM(V79:V84)</f>
        <v>1</v>
      </c>
      <c r="W85" s="27">
        <f t="shared" ref="W85" si="62">SUM(W79:W84)</f>
        <v>127.61871183247895</v>
      </c>
      <c r="X85" s="3">
        <f t="shared" si="47"/>
        <v>3173.053101962832</v>
      </c>
      <c r="AA85" t="s">
        <v>150</v>
      </c>
      <c r="AB85" s="15">
        <f>SUM(AB79:AB84)</f>
        <v>1</v>
      </c>
      <c r="AC85" s="15">
        <f t="shared" ref="AC85:AK85" si="63">SUM(AC79:AC84)</f>
        <v>1</v>
      </c>
      <c r="AD85" s="15">
        <f t="shared" si="63"/>
        <v>1</v>
      </c>
      <c r="AE85" s="15">
        <f t="shared" si="63"/>
        <v>1</v>
      </c>
      <c r="AF85" s="15">
        <f t="shared" si="63"/>
        <v>1</v>
      </c>
      <c r="AG85" s="15">
        <f t="shared" si="63"/>
        <v>1</v>
      </c>
      <c r="AH85" s="15">
        <f t="shared" si="63"/>
        <v>1</v>
      </c>
      <c r="AI85" s="15">
        <f t="shared" si="63"/>
        <v>1</v>
      </c>
      <c r="AJ85" s="15">
        <f t="shared" si="63"/>
        <v>1</v>
      </c>
      <c r="AK85" s="15">
        <f t="shared" si="63"/>
        <v>1</v>
      </c>
      <c r="AN85" t="s">
        <v>150</v>
      </c>
      <c r="AO85" s="3">
        <f t="shared" ref="AO85:AX85" si="64">SUM(AO79:AO84)</f>
        <v>543.41629787847887</v>
      </c>
      <c r="AP85" s="3">
        <f t="shared" si="64"/>
        <v>654.16269357723104</v>
      </c>
      <c r="AQ85" s="3">
        <f t="shared" si="64"/>
        <v>22.10287904448538</v>
      </c>
      <c r="AR85" s="3">
        <f t="shared" si="64"/>
        <v>19.215930293548304</v>
      </c>
      <c r="AS85" s="3">
        <f t="shared" si="64"/>
        <v>5.8906720206142653</v>
      </c>
      <c r="AT85" s="3">
        <f t="shared" si="64"/>
        <v>260.92197778980994</v>
      </c>
      <c r="AU85" s="3">
        <f t="shared" si="64"/>
        <v>416.14564193272116</v>
      </c>
      <c r="AV85" s="3">
        <f t="shared" si="64"/>
        <v>80.575853532056371</v>
      </c>
      <c r="AW85" s="3">
        <f t="shared" si="64"/>
        <v>0</v>
      </c>
      <c r="AX85" s="3">
        <f t="shared" si="64"/>
        <v>127.61871183247895</v>
      </c>
      <c r="AY85" s="3">
        <f>SUM(AO85:AX85)</f>
        <v>2130.0506579014245</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8.8751997905145554</v>
      </c>
      <c r="F88" s="15">
        <v>0.8</v>
      </c>
      <c r="G88" s="3">
        <f>+$F88*G$58</f>
        <v>10.099105498254787</v>
      </c>
      <c r="H88" s="15">
        <v>0.8</v>
      </c>
      <c r="I88" s="3">
        <f>+$H88*I$58</f>
        <v>0.33790565567401309</v>
      </c>
      <c r="J88" s="15">
        <v>0.8</v>
      </c>
      <c r="K88" s="3">
        <f>+$J88*K$58</f>
        <v>0.19225882086403528</v>
      </c>
      <c r="L88" s="15">
        <v>0.8</v>
      </c>
      <c r="M88" s="3">
        <f>+$L88*M$58</f>
        <v>0.17939651825006814</v>
      </c>
      <c r="N88" s="15">
        <v>0.8</v>
      </c>
      <c r="O88" s="3">
        <f>+$N88*O$58</f>
        <v>5.5213731090474658</v>
      </c>
      <c r="P88" s="15">
        <v>0.8</v>
      </c>
      <c r="Q88" s="3">
        <f>+$P88*Q$58</f>
        <v>7.3758265127638865</v>
      </c>
      <c r="R88" s="15">
        <v>0.8</v>
      </c>
      <c r="S88" s="3">
        <f>+$R88*S$58</f>
        <v>0.11689503629782455</v>
      </c>
      <c r="T88" s="15">
        <v>0.8</v>
      </c>
      <c r="U88" s="3">
        <f>+$T88*U$58</f>
        <v>0.48832264437670486</v>
      </c>
      <c r="V88" s="15">
        <v>0.8</v>
      </c>
      <c r="W88" s="3">
        <f>+$V88*W$58</f>
        <v>1.8042860506839458</v>
      </c>
      <c r="X88" s="3">
        <f>+E88+G88+I88+K88+M88+O88+Q88+S88+U88+W88</f>
        <v>34.990569636727294</v>
      </c>
    </row>
    <row r="89" spans="1:52" ht="15.5" x14ac:dyDescent="0.35">
      <c r="A89" s="5" t="s">
        <v>153</v>
      </c>
      <c r="C89">
        <v>18</v>
      </c>
      <c r="D89" s="15">
        <v>0.2</v>
      </c>
      <c r="E89" s="3">
        <f>+$D89*E$58</f>
        <v>2.2187999476286389</v>
      </c>
      <c r="F89" s="15">
        <v>0.2</v>
      </c>
      <c r="G89" s="3">
        <f>+$F89*G$58</f>
        <v>2.5247763745636966</v>
      </c>
      <c r="H89" s="15">
        <v>0.2</v>
      </c>
      <c r="I89" s="3">
        <f>+$H89*I$58</f>
        <v>8.4476413918503274E-2</v>
      </c>
      <c r="J89" s="15">
        <v>0.2</v>
      </c>
      <c r="K89" s="3">
        <f>+$J89*K$58</f>
        <v>4.8064705216008821E-2</v>
      </c>
      <c r="L89" s="15">
        <v>0.2</v>
      </c>
      <c r="M89" s="3">
        <f>+$L89*M$58</f>
        <v>4.4849129562517034E-2</v>
      </c>
      <c r="N89" s="15">
        <v>0.2</v>
      </c>
      <c r="O89" s="3">
        <f>+$N89*O$58</f>
        <v>1.3803432772618665</v>
      </c>
      <c r="P89" s="15">
        <v>0.2</v>
      </c>
      <c r="Q89" s="3">
        <f>+$P89*Q$58</f>
        <v>1.8439566281909716</v>
      </c>
      <c r="R89" s="15">
        <v>0.2</v>
      </c>
      <c r="S89" s="3">
        <f>+$R89*S$58</f>
        <v>2.9223759074456138E-2</v>
      </c>
      <c r="T89" s="15">
        <v>0.2</v>
      </c>
      <c r="U89" s="3">
        <f>+$T89*U$58</f>
        <v>0.12208066109417622</v>
      </c>
      <c r="V89" s="15">
        <v>0.2</v>
      </c>
      <c r="W89" s="3">
        <f>+$V89*W$58</f>
        <v>0.45107151267098644</v>
      </c>
      <c r="X89" s="3">
        <f>+E89+G89+I89+K89+M89+O89+Q89+S89+U89+W89</f>
        <v>8.7476424091818235</v>
      </c>
    </row>
    <row r="90" spans="1:52" ht="15.5" x14ac:dyDescent="0.35">
      <c r="A90" s="5" t="s">
        <v>10</v>
      </c>
      <c r="D90" s="15">
        <f>SUM(D88:D89)</f>
        <v>1</v>
      </c>
      <c r="E90" s="29">
        <f>SUM(E88:E89)</f>
        <v>11.093999738143195</v>
      </c>
      <c r="F90" s="31">
        <f>SUM(F88:F89)</f>
        <v>1</v>
      </c>
      <c r="G90" s="29">
        <f t="shared" ref="G90:U90" si="65">SUM(G88:G89)</f>
        <v>12.623881872818483</v>
      </c>
      <c r="H90" s="31">
        <f>SUM(H88:H89)</f>
        <v>1</v>
      </c>
      <c r="I90" s="29">
        <f t="shared" si="65"/>
        <v>0.42238206959251634</v>
      </c>
      <c r="J90" s="31">
        <f>SUM(J88:J89)</f>
        <v>1</v>
      </c>
      <c r="K90" s="29">
        <f t="shared" si="65"/>
        <v>0.24032352608004409</v>
      </c>
      <c r="L90" s="31">
        <f>SUM(L88:L89)</f>
        <v>1</v>
      </c>
      <c r="M90" s="29">
        <f t="shared" si="65"/>
        <v>0.22424564781258516</v>
      </c>
      <c r="N90" s="31">
        <f>SUM(N88:N89)</f>
        <v>1</v>
      </c>
      <c r="O90" s="29">
        <f t="shared" si="65"/>
        <v>6.9017163863093325</v>
      </c>
      <c r="P90" s="31">
        <f>SUM(P88:P89)</f>
        <v>1</v>
      </c>
      <c r="Q90" s="29">
        <f t="shared" si="65"/>
        <v>9.2197831409548581</v>
      </c>
      <c r="R90" s="31">
        <f>SUM(R88:R89)</f>
        <v>1</v>
      </c>
      <c r="S90" s="29">
        <f t="shared" si="65"/>
        <v>0.14611879537228067</v>
      </c>
      <c r="T90" s="31">
        <f>SUM(T88:T89)</f>
        <v>1</v>
      </c>
      <c r="U90" s="29">
        <f t="shared" si="65"/>
        <v>0.61040330547088106</v>
      </c>
      <c r="V90" s="31">
        <f>SUM(V88:V89)</f>
        <v>1</v>
      </c>
      <c r="W90" s="29">
        <f t="shared" ref="W90" si="66">SUM(W88:W89)</f>
        <v>2.2553575633549321</v>
      </c>
      <c r="X90" s="3">
        <f>+E90+G90+I90+K90+M90+O90+Q90+S90+U90+W90</f>
        <v>43.738212045909108</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2005.9968617424379</v>
      </c>
      <c r="AC91" s="3">
        <f>+G61</f>
        <v>2282.6273677305421</v>
      </c>
      <c r="AD91" s="3">
        <f>+I61</f>
        <v>76.374357856319563</v>
      </c>
      <c r="AE91" s="3">
        <f>+K61</f>
        <v>43.454863033927978</v>
      </c>
      <c r="AF91" s="3">
        <f>+M61</f>
        <v>40.547690318111989</v>
      </c>
      <c r="AG91" s="3">
        <f>+O61</f>
        <v>1247.9558083972056</v>
      </c>
      <c r="AH91" s="3">
        <f>+Q61</f>
        <v>1667.1044243053834</v>
      </c>
      <c r="AI91" s="3">
        <f>+S61</f>
        <v>26.42093490867876</v>
      </c>
      <c r="AJ91" s="3">
        <f>+U61</f>
        <v>110.37201587105295</v>
      </c>
      <c r="AK91" s="3">
        <f>+W61</f>
        <v>407.80965395572372</v>
      </c>
      <c r="AL91" s="3">
        <f>SUM(AB91:AK91)</f>
        <v>7908.6639781193844</v>
      </c>
      <c r="AO91" s="4" t="s">
        <v>0</v>
      </c>
      <c r="AP91" s="4" t="s">
        <v>1</v>
      </c>
      <c r="AQ91" s="4" t="s">
        <v>2</v>
      </c>
      <c r="AR91" s="4" t="s">
        <v>3</v>
      </c>
      <c r="AS91" s="4" t="s">
        <v>4</v>
      </c>
      <c r="AT91" s="4" t="s">
        <v>5</v>
      </c>
      <c r="AU91" s="4" t="s">
        <v>6</v>
      </c>
      <c r="AV91" s="4" t="s">
        <v>7</v>
      </c>
      <c r="AW91" s="4" t="s">
        <v>8</v>
      </c>
      <c r="AX91" s="4" t="s">
        <v>9</v>
      </c>
      <c r="AY91" s="4" t="s">
        <v>10</v>
      </c>
    </row>
    <row r="92" spans="1:52" ht="15.5" x14ac:dyDescent="0.35">
      <c r="A92" s="5" t="s">
        <v>155</v>
      </c>
      <c r="B92" t="s">
        <v>143</v>
      </c>
      <c r="C92">
        <v>25</v>
      </c>
      <c r="D92" s="15">
        <v>0.1</v>
      </c>
      <c r="E92" s="3">
        <f t="shared" ref="E92:E97" si="67">+$D92*E$61</f>
        <v>200.5996861742438</v>
      </c>
      <c r="F92" s="15">
        <v>0.1</v>
      </c>
      <c r="G92" s="3">
        <f>+$F92*G$61</f>
        <v>228.26273677305423</v>
      </c>
      <c r="H92" s="15">
        <v>0</v>
      </c>
      <c r="I92" s="3">
        <f t="shared" ref="I92:I97" si="68">+$H92*I$61</f>
        <v>0</v>
      </c>
      <c r="J92" s="15">
        <v>0</v>
      </c>
      <c r="K92" s="3">
        <f>+$J92*K$61</f>
        <v>0</v>
      </c>
      <c r="L92" s="15">
        <v>0.1</v>
      </c>
      <c r="M92" s="3">
        <f>+$L92*M$61</f>
        <v>4.0547690318111993</v>
      </c>
      <c r="N92" s="15">
        <v>0</v>
      </c>
      <c r="O92" s="3">
        <f>+$N92*O$61</f>
        <v>0</v>
      </c>
      <c r="P92" s="15">
        <v>0</v>
      </c>
      <c r="Q92" s="3">
        <f>+$P92*Q$61</f>
        <v>0</v>
      </c>
      <c r="R92" s="15">
        <v>0</v>
      </c>
      <c r="S92" s="3">
        <f>+$R92*S$61</f>
        <v>0</v>
      </c>
      <c r="T92" s="15">
        <v>0</v>
      </c>
      <c r="U92" s="3">
        <f>+$T92*U$61</f>
        <v>0</v>
      </c>
      <c r="V92" s="15">
        <v>0</v>
      </c>
      <c r="W92" s="3">
        <f>+$V92*W$61</f>
        <v>0</v>
      </c>
      <c r="X92" s="3">
        <f t="shared" ref="X92:X98" si="69">+E92+G92+I92+K92+M92+O92+Q92+S92+U92+W92</f>
        <v>432.91719197910919</v>
      </c>
      <c r="AA92" s="5" t="s">
        <v>155</v>
      </c>
      <c r="AB92" s="15">
        <f t="shared" ref="AB92:AB98" si="70">+D92</f>
        <v>0.1</v>
      </c>
      <c r="AC92" s="15">
        <f t="shared" ref="AC92:AC98" si="71">+F92</f>
        <v>0.1</v>
      </c>
      <c r="AD92" s="15">
        <f t="shared" ref="AD92:AD97" si="72">+H92</f>
        <v>0</v>
      </c>
      <c r="AE92" s="15">
        <f t="shared" ref="AE92:AE97" si="73">+J92</f>
        <v>0</v>
      </c>
      <c r="AF92" s="15">
        <f t="shared" ref="AF92:AF98" si="74">+L92</f>
        <v>0.1</v>
      </c>
      <c r="AG92" s="15">
        <f t="shared" ref="AG92:AG98" si="75">+N92</f>
        <v>0</v>
      </c>
      <c r="AH92" s="15">
        <f t="shared" ref="AH92:AH98" si="76">+P92</f>
        <v>0</v>
      </c>
      <c r="AI92" s="15">
        <f t="shared" ref="AI92:AI98" si="77">+R92</f>
        <v>0</v>
      </c>
      <c r="AJ92" s="15">
        <f t="shared" ref="AJ92:AJ98" si="78">+T92</f>
        <v>0</v>
      </c>
      <c r="AK92" s="15">
        <f t="shared" ref="AK92:AK98" si="79">+V92</f>
        <v>0</v>
      </c>
      <c r="AL92" s="3"/>
      <c r="AN92" s="5" t="s">
        <v>155</v>
      </c>
      <c r="AO92" s="3">
        <f t="shared" ref="AO92:AO98" si="80">+E92</f>
        <v>200.5996861742438</v>
      </c>
      <c r="AP92" s="3">
        <f t="shared" ref="AP92:AP98" si="81">+G92</f>
        <v>228.26273677305423</v>
      </c>
      <c r="AQ92" s="3">
        <f t="shared" ref="AQ92:AQ98" si="82">+I92</f>
        <v>0</v>
      </c>
      <c r="AR92" s="3">
        <f t="shared" ref="AR92:AR98" si="83">+K92</f>
        <v>0</v>
      </c>
      <c r="AS92" s="3">
        <f t="shared" ref="AS92:AS98" si="84">+M92</f>
        <v>4.0547690318111993</v>
      </c>
      <c r="AT92" s="3">
        <f t="shared" ref="AT92:AT98" si="85">+O92</f>
        <v>0</v>
      </c>
      <c r="AU92" s="3">
        <f t="shared" ref="AU92:AU98" si="86">+Q92</f>
        <v>0</v>
      </c>
      <c r="AV92" s="3">
        <f t="shared" ref="AV92:AV98" si="87">+S92</f>
        <v>0</v>
      </c>
      <c r="AW92" s="3">
        <f t="shared" ref="AW92:AW98" si="88">+U92</f>
        <v>0</v>
      </c>
      <c r="AX92" s="3">
        <f t="shared" ref="AX92:AX98" si="89">+W92</f>
        <v>0</v>
      </c>
      <c r="AY92" s="3">
        <f>SUM(AO92:AX92)</f>
        <v>432.91719197910919</v>
      </c>
    </row>
    <row r="93" spans="1:52" ht="15.5" x14ac:dyDescent="0.35">
      <c r="A93" s="5" t="s">
        <v>156</v>
      </c>
      <c r="B93" t="s">
        <v>140</v>
      </c>
      <c r="C93">
        <v>25</v>
      </c>
      <c r="D93" s="15">
        <v>0.05</v>
      </c>
      <c r="E93" s="3">
        <f t="shared" si="67"/>
        <v>100.2998430871219</v>
      </c>
      <c r="F93" s="15">
        <v>0.05</v>
      </c>
      <c r="G93" s="3">
        <f t="shared" ref="G93:G97" si="90">+$F93*G$61</f>
        <v>114.13136838652711</v>
      </c>
      <c r="H93" s="15">
        <v>0.05</v>
      </c>
      <c r="I93" s="3">
        <f t="shared" si="68"/>
        <v>3.8187178928159784</v>
      </c>
      <c r="J93" s="15">
        <v>0.05</v>
      </c>
      <c r="K93" s="3">
        <f>+$J93*K$61</f>
        <v>2.1727431516963991</v>
      </c>
      <c r="L93" s="15">
        <v>0.05</v>
      </c>
      <c r="M93" s="3">
        <f t="shared" ref="M93:M97" si="91">+$L93*M$61</f>
        <v>2.0273845159055996</v>
      </c>
      <c r="N93" s="15">
        <v>0.05</v>
      </c>
      <c r="O93" s="3">
        <f t="shared" ref="O93:O97" si="92">+$N93*O$61</f>
        <v>62.397790419860286</v>
      </c>
      <c r="P93" s="15">
        <v>0.1</v>
      </c>
      <c r="Q93" s="3">
        <f t="shared" ref="Q93:Q97" si="93">+$P93*Q$61</f>
        <v>166.71044243053836</v>
      </c>
      <c r="R93" s="15">
        <v>0.1</v>
      </c>
      <c r="S93" s="3">
        <f t="shared" ref="S93:S97" si="94">+$R93*S$61</f>
        <v>2.6420934908678761</v>
      </c>
      <c r="T93" s="15">
        <v>0.1</v>
      </c>
      <c r="U93" s="3">
        <f t="shared" ref="U93:U97" si="95">+$T93*U$61</f>
        <v>11.037201587105296</v>
      </c>
      <c r="V93" s="15">
        <v>0.25</v>
      </c>
      <c r="W93" s="3">
        <f t="shared" ref="W93:W97" si="96">+$V93*W$61</f>
        <v>101.95241348893093</v>
      </c>
      <c r="X93" s="3">
        <f t="shared" si="69"/>
        <v>567.18999845136977</v>
      </c>
      <c r="AA93" s="5" t="s">
        <v>156</v>
      </c>
      <c r="AB93" s="15">
        <f t="shared" si="70"/>
        <v>0.05</v>
      </c>
      <c r="AC93" s="15">
        <f t="shared" si="71"/>
        <v>0.05</v>
      </c>
      <c r="AD93" s="15">
        <f t="shared" si="72"/>
        <v>0.05</v>
      </c>
      <c r="AE93" s="15">
        <f t="shared" si="73"/>
        <v>0.05</v>
      </c>
      <c r="AF93" s="15">
        <f t="shared" si="74"/>
        <v>0.05</v>
      </c>
      <c r="AG93" s="15">
        <f t="shared" si="75"/>
        <v>0.05</v>
      </c>
      <c r="AH93" s="15">
        <f t="shared" si="76"/>
        <v>0.1</v>
      </c>
      <c r="AI93" s="15">
        <f t="shared" si="77"/>
        <v>0.1</v>
      </c>
      <c r="AJ93" s="15">
        <f t="shared" si="78"/>
        <v>0.1</v>
      </c>
      <c r="AK93" s="15">
        <f t="shared" si="79"/>
        <v>0.25</v>
      </c>
      <c r="AN93" s="5" t="s">
        <v>156</v>
      </c>
      <c r="AO93" s="3">
        <f t="shared" si="80"/>
        <v>100.2998430871219</v>
      </c>
      <c r="AP93" s="3">
        <f t="shared" si="81"/>
        <v>114.13136838652711</v>
      </c>
      <c r="AQ93" s="3">
        <f t="shared" si="82"/>
        <v>3.8187178928159784</v>
      </c>
      <c r="AR93" s="3">
        <f t="shared" si="83"/>
        <v>2.1727431516963991</v>
      </c>
      <c r="AS93" s="3">
        <f t="shared" si="84"/>
        <v>2.0273845159055996</v>
      </c>
      <c r="AT93" s="3">
        <f t="shared" si="85"/>
        <v>62.397790419860286</v>
      </c>
      <c r="AU93" s="3">
        <f t="shared" si="86"/>
        <v>166.71044243053836</v>
      </c>
      <c r="AV93" s="3">
        <f t="shared" si="87"/>
        <v>2.6420934908678761</v>
      </c>
      <c r="AW93" s="3">
        <f t="shared" si="88"/>
        <v>11.037201587105296</v>
      </c>
      <c r="AX93" s="3">
        <f t="shared" si="89"/>
        <v>101.95241348893093</v>
      </c>
      <c r="AY93" s="3">
        <f t="shared" ref="AY93:AY97" si="97">SUM(AO93:AX93)</f>
        <v>567.18999845136977</v>
      </c>
    </row>
    <row r="94" spans="1:52" ht="15.5" x14ac:dyDescent="0.35">
      <c r="A94" s="5" t="s">
        <v>157</v>
      </c>
      <c r="B94" t="s">
        <v>143</v>
      </c>
      <c r="C94">
        <v>25</v>
      </c>
      <c r="D94" s="15">
        <v>0.15</v>
      </c>
      <c r="E94" s="3">
        <f t="shared" si="67"/>
        <v>300.89952926136567</v>
      </c>
      <c r="F94" s="15">
        <v>0.15</v>
      </c>
      <c r="G94" s="3">
        <f t="shared" si="90"/>
        <v>342.39410515958133</v>
      </c>
      <c r="H94" s="15">
        <v>0</v>
      </c>
      <c r="I94" s="3">
        <f t="shared" si="68"/>
        <v>0</v>
      </c>
      <c r="J94" s="15">
        <v>0</v>
      </c>
      <c r="K94" s="3">
        <f t="shared" ref="K94:K97" si="98">+$J94*K$61</f>
        <v>0</v>
      </c>
      <c r="L94" s="15">
        <v>0.15</v>
      </c>
      <c r="M94" s="3">
        <f t="shared" si="91"/>
        <v>6.0821535477167981</v>
      </c>
      <c r="N94" s="15">
        <v>0.3</v>
      </c>
      <c r="O94" s="3">
        <f t="shared" si="92"/>
        <v>374.38674251916166</v>
      </c>
      <c r="P94" s="15">
        <v>0.4</v>
      </c>
      <c r="Q94" s="3">
        <f t="shared" si="93"/>
        <v>666.84176972215346</v>
      </c>
      <c r="R94" s="15">
        <v>0.4</v>
      </c>
      <c r="S94" s="3">
        <f t="shared" si="94"/>
        <v>10.568373963471505</v>
      </c>
      <c r="T94" s="15">
        <v>0.3</v>
      </c>
      <c r="U94" s="3">
        <f t="shared" si="95"/>
        <v>33.111604761315881</v>
      </c>
      <c r="V94" s="15">
        <v>0.3</v>
      </c>
      <c r="W94" s="3">
        <f t="shared" si="96"/>
        <v>122.34289618671711</v>
      </c>
      <c r="X94" s="3">
        <f t="shared" si="69"/>
        <v>1856.6271751214833</v>
      </c>
      <c r="AA94" s="5" t="s">
        <v>157</v>
      </c>
      <c r="AB94" s="15">
        <f t="shared" si="70"/>
        <v>0.15</v>
      </c>
      <c r="AC94" s="15">
        <f t="shared" si="71"/>
        <v>0.15</v>
      </c>
      <c r="AD94" s="15">
        <f t="shared" si="72"/>
        <v>0</v>
      </c>
      <c r="AE94" s="15">
        <f t="shared" si="73"/>
        <v>0</v>
      </c>
      <c r="AF94" s="15">
        <f t="shared" si="74"/>
        <v>0.15</v>
      </c>
      <c r="AG94" s="15">
        <f t="shared" si="75"/>
        <v>0.3</v>
      </c>
      <c r="AH94" s="15">
        <f t="shared" si="76"/>
        <v>0.4</v>
      </c>
      <c r="AI94" s="15">
        <f t="shared" si="77"/>
        <v>0.4</v>
      </c>
      <c r="AJ94" s="15">
        <f t="shared" si="78"/>
        <v>0.3</v>
      </c>
      <c r="AK94" s="15">
        <f t="shared" si="79"/>
        <v>0.3</v>
      </c>
      <c r="AN94" s="5" t="s">
        <v>157</v>
      </c>
      <c r="AO94" s="3">
        <f t="shared" si="80"/>
        <v>300.89952926136567</v>
      </c>
      <c r="AP94" s="3">
        <f t="shared" si="81"/>
        <v>342.39410515958133</v>
      </c>
      <c r="AQ94" s="3">
        <f t="shared" si="82"/>
        <v>0</v>
      </c>
      <c r="AR94" s="3">
        <f t="shared" si="83"/>
        <v>0</v>
      </c>
      <c r="AS94" s="3">
        <f t="shared" si="84"/>
        <v>6.0821535477167981</v>
      </c>
      <c r="AT94" s="3">
        <f t="shared" si="85"/>
        <v>374.38674251916166</v>
      </c>
      <c r="AU94" s="3">
        <f t="shared" si="86"/>
        <v>666.84176972215346</v>
      </c>
      <c r="AV94" s="3">
        <f t="shared" si="87"/>
        <v>10.568373963471505</v>
      </c>
      <c r="AW94" s="3">
        <f t="shared" si="88"/>
        <v>33.111604761315881</v>
      </c>
      <c r="AX94" s="3">
        <f t="shared" si="89"/>
        <v>122.34289618671711</v>
      </c>
      <c r="AY94" s="3">
        <f t="shared" si="97"/>
        <v>1856.6271751214833</v>
      </c>
    </row>
    <row r="95" spans="1:52" ht="15.5" x14ac:dyDescent="0.35">
      <c r="A95" s="5" t="s">
        <v>158</v>
      </c>
      <c r="B95" t="s">
        <v>143</v>
      </c>
      <c r="C95">
        <v>25</v>
      </c>
      <c r="D95" s="15">
        <v>0.05</v>
      </c>
      <c r="E95" s="3">
        <f t="shared" si="67"/>
        <v>100.2998430871219</v>
      </c>
      <c r="F95" s="15">
        <v>0.05</v>
      </c>
      <c r="G95" s="3">
        <f t="shared" si="90"/>
        <v>114.13136838652711</v>
      </c>
      <c r="H95" s="15">
        <v>0</v>
      </c>
      <c r="I95" s="3">
        <f t="shared" si="68"/>
        <v>0</v>
      </c>
      <c r="J95" s="15">
        <v>0</v>
      </c>
      <c r="K95" s="3">
        <f t="shared" si="98"/>
        <v>0</v>
      </c>
      <c r="L95" s="15">
        <v>0</v>
      </c>
      <c r="M95" s="3">
        <f t="shared" si="91"/>
        <v>0</v>
      </c>
      <c r="N95" s="15">
        <v>0.02</v>
      </c>
      <c r="O95" s="3">
        <f t="shared" si="92"/>
        <v>24.959116167944114</v>
      </c>
      <c r="P95" s="15">
        <v>0.02</v>
      </c>
      <c r="Q95" s="3">
        <f t="shared" si="93"/>
        <v>33.34208848610767</v>
      </c>
      <c r="R95" s="15">
        <v>0.05</v>
      </c>
      <c r="S95" s="3">
        <f t="shared" si="94"/>
        <v>1.3210467454339381</v>
      </c>
      <c r="T95" s="15">
        <v>0.05</v>
      </c>
      <c r="U95" s="3">
        <f t="shared" si="95"/>
        <v>5.5186007935526478</v>
      </c>
      <c r="V95" s="15">
        <v>0.05</v>
      </c>
      <c r="W95" s="3">
        <f t="shared" si="96"/>
        <v>20.390482697786187</v>
      </c>
      <c r="X95" s="3">
        <f t="shared" si="69"/>
        <v>299.96254636447355</v>
      </c>
      <c r="AA95" s="5" t="s">
        <v>158</v>
      </c>
      <c r="AB95" s="15">
        <f t="shared" si="70"/>
        <v>0.05</v>
      </c>
      <c r="AC95" s="15">
        <f t="shared" si="71"/>
        <v>0.05</v>
      </c>
      <c r="AD95" s="15">
        <f t="shared" si="72"/>
        <v>0</v>
      </c>
      <c r="AE95" s="15">
        <f t="shared" si="73"/>
        <v>0</v>
      </c>
      <c r="AF95" s="15">
        <f t="shared" si="74"/>
        <v>0</v>
      </c>
      <c r="AG95" s="15">
        <f t="shared" si="75"/>
        <v>0.02</v>
      </c>
      <c r="AH95" s="15">
        <f t="shared" si="76"/>
        <v>0.02</v>
      </c>
      <c r="AI95" s="15">
        <f t="shared" si="77"/>
        <v>0.05</v>
      </c>
      <c r="AJ95" s="15">
        <f t="shared" si="78"/>
        <v>0.05</v>
      </c>
      <c r="AK95" s="15">
        <f t="shared" si="79"/>
        <v>0.05</v>
      </c>
      <c r="AN95" s="5" t="s">
        <v>158</v>
      </c>
      <c r="AO95" s="3">
        <f t="shared" si="80"/>
        <v>100.2998430871219</v>
      </c>
      <c r="AP95" s="3">
        <f t="shared" si="81"/>
        <v>114.13136838652711</v>
      </c>
      <c r="AQ95" s="3">
        <f t="shared" si="82"/>
        <v>0</v>
      </c>
      <c r="AR95" s="3">
        <f t="shared" si="83"/>
        <v>0</v>
      </c>
      <c r="AS95" s="3">
        <f t="shared" si="84"/>
        <v>0</v>
      </c>
      <c r="AT95" s="3">
        <f t="shared" si="85"/>
        <v>24.959116167944114</v>
      </c>
      <c r="AU95" s="3">
        <f t="shared" si="86"/>
        <v>33.34208848610767</v>
      </c>
      <c r="AV95" s="3">
        <f t="shared" si="87"/>
        <v>1.3210467454339381</v>
      </c>
      <c r="AW95" s="3">
        <f t="shared" si="88"/>
        <v>5.5186007935526478</v>
      </c>
      <c r="AX95" s="3">
        <f t="shared" si="89"/>
        <v>20.390482697786187</v>
      </c>
      <c r="AY95" s="3">
        <f t="shared" si="97"/>
        <v>299.96254636447355</v>
      </c>
    </row>
    <row r="96" spans="1:52" ht="15.5" x14ac:dyDescent="0.35">
      <c r="A96" s="5" t="s">
        <v>148</v>
      </c>
      <c r="B96" t="s">
        <v>146</v>
      </c>
      <c r="C96">
        <v>35</v>
      </c>
      <c r="D96" s="15">
        <v>0.15</v>
      </c>
      <c r="E96" s="3">
        <f t="shared" si="67"/>
        <v>300.89952926136567</v>
      </c>
      <c r="F96" s="15">
        <v>0.15</v>
      </c>
      <c r="G96" s="3">
        <f t="shared" si="90"/>
        <v>342.39410515958133</v>
      </c>
      <c r="H96" s="15">
        <v>0.4</v>
      </c>
      <c r="I96" s="3">
        <f t="shared" si="68"/>
        <v>30.549743142527827</v>
      </c>
      <c r="J96" s="15">
        <v>0.2</v>
      </c>
      <c r="K96" s="3">
        <f t="shared" si="98"/>
        <v>8.6909726067855964</v>
      </c>
      <c r="L96" s="15">
        <v>0.1</v>
      </c>
      <c r="M96" s="3">
        <f t="shared" si="91"/>
        <v>4.0547690318111993</v>
      </c>
      <c r="N96" s="15">
        <v>0.15</v>
      </c>
      <c r="O96" s="3">
        <f t="shared" si="92"/>
        <v>187.19337125958083</v>
      </c>
      <c r="P96" s="15">
        <v>0.1</v>
      </c>
      <c r="Q96" s="3">
        <f t="shared" si="93"/>
        <v>166.71044243053836</v>
      </c>
      <c r="R96" s="15">
        <v>0</v>
      </c>
      <c r="S96" s="3">
        <f t="shared" si="94"/>
        <v>0</v>
      </c>
      <c r="T96" s="15">
        <v>0</v>
      </c>
      <c r="U96" s="3">
        <f t="shared" si="95"/>
        <v>0</v>
      </c>
      <c r="V96" s="15">
        <v>0</v>
      </c>
      <c r="W96" s="3">
        <f t="shared" si="96"/>
        <v>0</v>
      </c>
      <c r="X96" s="3">
        <f t="shared" si="69"/>
        <v>1040.4929328921908</v>
      </c>
      <c r="AA96" s="5" t="s">
        <v>148</v>
      </c>
      <c r="AB96" s="15">
        <f t="shared" si="70"/>
        <v>0.15</v>
      </c>
      <c r="AC96" s="15">
        <f t="shared" si="71"/>
        <v>0.15</v>
      </c>
      <c r="AD96" s="15">
        <f t="shared" si="72"/>
        <v>0.4</v>
      </c>
      <c r="AE96" s="15">
        <f t="shared" si="73"/>
        <v>0.2</v>
      </c>
      <c r="AF96" s="15">
        <f t="shared" si="74"/>
        <v>0.1</v>
      </c>
      <c r="AG96" s="15">
        <f t="shared" si="75"/>
        <v>0.15</v>
      </c>
      <c r="AH96" s="15">
        <f t="shared" si="76"/>
        <v>0.1</v>
      </c>
      <c r="AI96" s="15">
        <f t="shared" si="77"/>
        <v>0</v>
      </c>
      <c r="AJ96" s="15">
        <f t="shared" si="78"/>
        <v>0</v>
      </c>
      <c r="AK96" s="15">
        <f t="shared" si="79"/>
        <v>0</v>
      </c>
      <c r="AN96" s="5" t="s">
        <v>148</v>
      </c>
      <c r="AO96" s="3">
        <f t="shared" si="80"/>
        <v>300.89952926136567</v>
      </c>
      <c r="AP96" s="3">
        <f t="shared" si="81"/>
        <v>342.39410515958133</v>
      </c>
      <c r="AQ96" s="3">
        <f t="shared" si="82"/>
        <v>30.549743142527827</v>
      </c>
      <c r="AR96" s="3">
        <f t="shared" si="83"/>
        <v>8.6909726067855964</v>
      </c>
      <c r="AS96" s="3">
        <f t="shared" si="84"/>
        <v>4.0547690318111993</v>
      </c>
      <c r="AT96" s="3">
        <f t="shared" si="85"/>
        <v>187.19337125958083</v>
      </c>
      <c r="AU96" s="3">
        <f t="shared" si="86"/>
        <v>166.71044243053836</v>
      </c>
      <c r="AV96" s="3">
        <f t="shared" si="87"/>
        <v>0</v>
      </c>
      <c r="AW96" s="3">
        <f t="shared" si="88"/>
        <v>0</v>
      </c>
      <c r="AX96" s="3">
        <f t="shared" si="89"/>
        <v>0</v>
      </c>
      <c r="AY96" s="3">
        <f t="shared" si="97"/>
        <v>1040.4929328921908</v>
      </c>
    </row>
    <row r="97" spans="1:52" ht="15.5" x14ac:dyDescent="0.35">
      <c r="A97" s="5" t="s">
        <v>149</v>
      </c>
      <c r="B97" t="s">
        <v>143</v>
      </c>
      <c r="C97">
        <v>25</v>
      </c>
      <c r="D97" s="15">
        <v>0.5</v>
      </c>
      <c r="E97" s="3">
        <f t="shared" si="67"/>
        <v>1002.9984308712189</v>
      </c>
      <c r="F97" s="15">
        <v>0.5</v>
      </c>
      <c r="G97" s="3">
        <f t="shared" si="90"/>
        <v>1141.3136838652711</v>
      </c>
      <c r="H97" s="15">
        <v>0.55000000000000004</v>
      </c>
      <c r="I97" s="3">
        <f t="shared" si="68"/>
        <v>42.005896820975764</v>
      </c>
      <c r="J97" s="15">
        <v>0.75</v>
      </c>
      <c r="K97" s="3">
        <f t="shared" si="98"/>
        <v>32.591147275445984</v>
      </c>
      <c r="L97" s="15">
        <v>0.6</v>
      </c>
      <c r="M97" s="3">
        <f t="shared" si="91"/>
        <v>24.328614190867192</v>
      </c>
      <c r="N97" s="15">
        <v>0.57999999999999996</v>
      </c>
      <c r="O97" s="3">
        <f t="shared" si="92"/>
        <v>723.81436887037921</v>
      </c>
      <c r="P97" s="15">
        <v>0.38</v>
      </c>
      <c r="Q97" s="3">
        <f t="shared" si="93"/>
        <v>633.49968123604572</v>
      </c>
      <c r="R97" s="15">
        <v>0.45</v>
      </c>
      <c r="S97" s="3">
        <f t="shared" si="94"/>
        <v>11.889420708905442</v>
      </c>
      <c r="T97" s="15">
        <v>0.55000000000000004</v>
      </c>
      <c r="U97" s="3">
        <f t="shared" si="95"/>
        <v>60.704608729079126</v>
      </c>
      <c r="V97" s="15">
        <v>0.4</v>
      </c>
      <c r="W97" s="3">
        <f t="shared" si="96"/>
        <v>163.12386158228949</v>
      </c>
      <c r="X97" s="3">
        <f t="shared" si="69"/>
        <v>3836.2697141504782</v>
      </c>
      <c r="AA97" s="5" t="s">
        <v>149</v>
      </c>
      <c r="AB97" s="15">
        <f t="shared" si="70"/>
        <v>0.5</v>
      </c>
      <c r="AC97" s="15">
        <f t="shared" si="71"/>
        <v>0.5</v>
      </c>
      <c r="AD97" s="15">
        <f t="shared" si="72"/>
        <v>0.55000000000000004</v>
      </c>
      <c r="AE97" s="15">
        <f t="shared" si="73"/>
        <v>0.75</v>
      </c>
      <c r="AF97" s="15">
        <f t="shared" si="74"/>
        <v>0.6</v>
      </c>
      <c r="AG97" s="15">
        <f t="shared" si="75"/>
        <v>0.57999999999999996</v>
      </c>
      <c r="AH97" s="15">
        <f t="shared" si="76"/>
        <v>0.38</v>
      </c>
      <c r="AI97" s="15">
        <f t="shared" si="77"/>
        <v>0.45</v>
      </c>
      <c r="AJ97" s="15">
        <f t="shared" si="78"/>
        <v>0.55000000000000004</v>
      </c>
      <c r="AK97" s="15">
        <f t="shared" si="79"/>
        <v>0.4</v>
      </c>
      <c r="AN97" s="5" t="s">
        <v>149</v>
      </c>
      <c r="AO97" s="3">
        <f t="shared" si="80"/>
        <v>1002.9984308712189</v>
      </c>
      <c r="AP97" s="3">
        <f t="shared" si="81"/>
        <v>1141.3136838652711</v>
      </c>
      <c r="AQ97" s="3">
        <f t="shared" si="82"/>
        <v>42.005896820975764</v>
      </c>
      <c r="AR97" s="3">
        <f t="shared" si="83"/>
        <v>32.591147275445984</v>
      </c>
      <c r="AS97" s="3">
        <f t="shared" si="84"/>
        <v>24.328614190867192</v>
      </c>
      <c r="AT97" s="3">
        <f t="shared" si="85"/>
        <v>723.81436887037921</v>
      </c>
      <c r="AU97" s="3">
        <f t="shared" si="86"/>
        <v>633.49968123604572</v>
      </c>
      <c r="AV97" s="3">
        <f t="shared" si="87"/>
        <v>11.889420708905442</v>
      </c>
      <c r="AW97" s="3">
        <f t="shared" si="88"/>
        <v>60.704608729079126</v>
      </c>
      <c r="AX97" s="3">
        <f t="shared" si="89"/>
        <v>163.12386158228949</v>
      </c>
      <c r="AY97" s="3">
        <f t="shared" si="97"/>
        <v>3836.2697141504782</v>
      </c>
    </row>
    <row r="98" spans="1:52" ht="15.5" x14ac:dyDescent="0.35">
      <c r="A98" s="5" t="s">
        <v>10</v>
      </c>
      <c r="D98" s="15">
        <f>SUM(D92:D97)</f>
        <v>1</v>
      </c>
      <c r="E98" s="29">
        <f t="shared" ref="E98:U98" si="99">SUM(E92:E97)</f>
        <v>2005.9968617424379</v>
      </c>
      <c r="F98" s="15">
        <f>SUM(F92:F97)</f>
        <v>1</v>
      </c>
      <c r="G98" s="29">
        <f t="shared" si="99"/>
        <v>2282.6273677305421</v>
      </c>
      <c r="H98" s="15">
        <f>SUM(H92:H97)</f>
        <v>1</v>
      </c>
      <c r="I98" s="29">
        <f t="shared" si="99"/>
        <v>76.374357856319563</v>
      </c>
      <c r="J98" s="15">
        <f>SUM(J92:J97)</f>
        <v>1</v>
      </c>
      <c r="K98" s="29">
        <f t="shared" si="99"/>
        <v>43.454863033927978</v>
      </c>
      <c r="L98" s="15">
        <f>SUM(L92:L97)</f>
        <v>1</v>
      </c>
      <c r="M98" s="29">
        <f t="shared" si="99"/>
        <v>40.547690318111989</v>
      </c>
      <c r="N98" s="15">
        <f>SUM(N92:N97)</f>
        <v>1.1000000000000001</v>
      </c>
      <c r="O98" s="29">
        <f t="shared" si="99"/>
        <v>1372.7513892369261</v>
      </c>
      <c r="P98" s="15">
        <f>SUM(P92:P97)</f>
        <v>1</v>
      </c>
      <c r="Q98" s="29">
        <f t="shared" si="99"/>
        <v>1667.1044243053836</v>
      </c>
      <c r="R98" s="15">
        <f>SUM(R92:R97)</f>
        <v>1</v>
      </c>
      <c r="S98" s="29">
        <f t="shared" si="99"/>
        <v>26.42093490867876</v>
      </c>
      <c r="T98" s="15">
        <f>SUM(T92:T97)</f>
        <v>1</v>
      </c>
      <c r="U98" s="29">
        <f t="shared" si="99"/>
        <v>110.37201587105295</v>
      </c>
      <c r="V98" s="15">
        <f>SUM(V92:V97)</f>
        <v>1</v>
      </c>
      <c r="W98" s="29">
        <f t="shared" ref="W98" si="100">SUM(W92:W97)</f>
        <v>407.80965395572372</v>
      </c>
      <c r="X98" s="3">
        <f t="shared" si="69"/>
        <v>8033.4595589591045</v>
      </c>
      <c r="AA98" s="5" t="s">
        <v>10</v>
      </c>
      <c r="AB98" s="15">
        <f t="shared" si="70"/>
        <v>1</v>
      </c>
      <c r="AC98" s="15">
        <f t="shared" si="71"/>
        <v>1</v>
      </c>
      <c r="AD98" s="15">
        <v>1</v>
      </c>
      <c r="AE98" s="15">
        <f>+H98</f>
        <v>1</v>
      </c>
      <c r="AF98" s="15">
        <f t="shared" si="74"/>
        <v>1</v>
      </c>
      <c r="AG98" s="15">
        <f t="shared" si="75"/>
        <v>1.1000000000000001</v>
      </c>
      <c r="AH98" s="15">
        <f t="shared" si="76"/>
        <v>1</v>
      </c>
      <c r="AI98" s="15">
        <f t="shared" si="77"/>
        <v>1</v>
      </c>
      <c r="AJ98" s="15">
        <f t="shared" si="78"/>
        <v>1</v>
      </c>
      <c r="AK98" s="15">
        <f t="shared" si="79"/>
        <v>1</v>
      </c>
      <c r="AN98" s="5" t="s">
        <v>10</v>
      </c>
      <c r="AO98" s="3">
        <f t="shared" si="80"/>
        <v>2005.9968617424379</v>
      </c>
      <c r="AP98" s="3">
        <f t="shared" si="81"/>
        <v>2282.6273677305421</v>
      </c>
      <c r="AQ98" s="3">
        <f t="shared" si="82"/>
        <v>76.374357856319563</v>
      </c>
      <c r="AR98" s="3">
        <f t="shared" si="83"/>
        <v>43.454863033927978</v>
      </c>
      <c r="AS98" s="3">
        <f t="shared" si="84"/>
        <v>40.547690318111989</v>
      </c>
      <c r="AT98" s="3">
        <f t="shared" si="85"/>
        <v>1372.7513892369261</v>
      </c>
      <c r="AU98" s="3">
        <f t="shared" si="86"/>
        <v>1667.1044243053836</v>
      </c>
      <c r="AV98" s="3">
        <f t="shared" si="87"/>
        <v>26.42093490867876</v>
      </c>
      <c r="AW98" s="3">
        <f t="shared" si="88"/>
        <v>110.37201587105295</v>
      </c>
      <c r="AX98" s="3">
        <f t="shared" si="89"/>
        <v>407.80965395572372</v>
      </c>
      <c r="AY98" s="3">
        <f>SUM(AO98:AX98)</f>
        <v>8033.4595589591045</v>
      </c>
    </row>
    <row r="99" spans="1:52"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2"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2" ht="15.5" x14ac:dyDescent="0.35">
      <c r="A101" s="5" t="s">
        <v>152</v>
      </c>
      <c r="C101">
        <v>16</v>
      </c>
      <c r="D101" s="15">
        <v>0.8</v>
      </c>
      <c r="E101" s="3">
        <f>+D101*E$62</f>
        <v>5.5349698175085731</v>
      </c>
      <c r="F101" s="15">
        <v>0.8</v>
      </c>
      <c r="G101" s="3">
        <f>+F101*G$62</f>
        <v>3.8098693299213178</v>
      </c>
      <c r="H101" s="15">
        <v>0.8</v>
      </c>
      <c r="I101" s="3">
        <f>+H101*I$62</f>
        <v>0.2860477214131818</v>
      </c>
      <c r="J101" s="15">
        <v>0.8</v>
      </c>
      <c r="K101" s="3">
        <f>+J101*K$62</f>
        <v>0.14500539886737548</v>
      </c>
      <c r="L101" s="15">
        <v>0.8</v>
      </c>
      <c r="M101" s="3">
        <f>+L101*M$62</f>
        <v>0.11199760909510335</v>
      </c>
      <c r="N101" s="15">
        <v>0.8</v>
      </c>
      <c r="O101" s="3">
        <f>+N101*O$62</f>
        <v>3.8662867891417481</v>
      </c>
      <c r="P101" s="15">
        <v>0.8</v>
      </c>
      <c r="Q101" s="3">
        <f>+P101*Q$62</f>
        <v>4.4045282245837658</v>
      </c>
      <c r="R101" s="15">
        <v>0.2</v>
      </c>
      <c r="S101" s="3">
        <f>+R101*S$62</f>
        <v>4.618981587110068E-2</v>
      </c>
      <c r="T101" s="15">
        <v>0.8</v>
      </c>
      <c r="U101" s="3">
        <f>+T101*U$62</f>
        <v>0.18930779543801304</v>
      </c>
      <c r="V101" s="15">
        <v>0.8</v>
      </c>
      <c r="W101" s="3">
        <f>+V101*W$62</f>
        <v>1.6221818965991881</v>
      </c>
      <c r="X101" s="3">
        <f>+W101+U101+S101+Q101+O101+M101+K101+I101+G101+E101</f>
        <v>20.016384398439367</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2" ht="15.5" x14ac:dyDescent="0.35">
      <c r="A102" s="5" t="s">
        <v>153</v>
      </c>
      <c r="C102">
        <v>18</v>
      </c>
      <c r="D102" s="15">
        <v>0.2</v>
      </c>
      <c r="E102" s="3">
        <f>+D102*E$62</f>
        <v>1.3837424543771433</v>
      </c>
      <c r="F102" s="15">
        <v>0.2</v>
      </c>
      <c r="G102" s="3">
        <f>+F102*G$62</f>
        <v>0.95246733248032944</v>
      </c>
      <c r="H102" s="15">
        <v>0.2</v>
      </c>
      <c r="I102" s="3">
        <f>+H102*I$62</f>
        <v>7.151193035329545E-2</v>
      </c>
      <c r="J102" s="15">
        <v>0.2</v>
      </c>
      <c r="K102" s="3">
        <f>+J102*K$62</f>
        <v>3.6251349716843871E-2</v>
      </c>
      <c r="L102" s="15">
        <v>0.2</v>
      </c>
      <c r="M102" s="3">
        <f>+L102*M$62</f>
        <v>2.7999402273775838E-2</v>
      </c>
      <c r="N102" s="15">
        <v>0.2</v>
      </c>
      <c r="O102" s="3">
        <f>+N102*O$62</f>
        <v>0.96657169728543701</v>
      </c>
      <c r="P102" s="15">
        <v>0.2</v>
      </c>
      <c r="Q102" s="3">
        <f>+P102*Q$62</f>
        <v>1.1011320561459415</v>
      </c>
      <c r="R102" s="15">
        <v>0.8</v>
      </c>
      <c r="S102" s="3">
        <f>+R102*S$62</f>
        <v>0.18475926348440272</v>
      </c>
      <c r="T102" s="15">
        <v>0.2</v>
      </c>
      <c r="U102" s="3">
        <f>+T102*U$62</f>
        <v>4.7326948859503261E-2</v>
      </c>
      <c r="V102" s="15">
        <v>0.2</v>
      </c>
      <c r="W102" s="3">
        <f>+V102*W$62</f>
        <v>0.40554547414979703</v>
      </c>
      <c r="X102" s="3">
        <f>+W102+U102+S102+Q102+O102+M102+K102+I102+G102+E102</f>
        <v>5.1773079091264691</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2" ht="15.5" x14ac:dyDescent="0.35">
      <c r="A103" s="5" t="s">
        <v>10</v>
      </c>
      <c r="D103" s="15">
        <f t="shared" ref="D103:X103" si="101">SUM(D101:D102)</f>
        <v>1</v>
      </c>
      <c r="E103" s="3">
        <f t="shared" si="101"/>
        <v>6.9187122718857168</v>
      </c>
      <c r="F103" s="15">
        <f t="shared" si="101"/>
        <v>1</v>
      </c>
      <c r="G103" s="3">
        <f t="shared" si="101"/>
        <v>4.7623366624016477</v>
      </c>
      <c r="H103" s="15">
        <f t="shared" si="101"/>
        <v>1</v>
      </c>
      <c r="I103" s="3">
        <f t="shared" si="101"/>
        <v>0.35755965176647725</v>
      </c>
      <c r="J103" s="15">
        <f t="shared" si="101"/>
        <v>1</v>
      </c>
      <c r="K103" s="3">
        <f t="shared" si="101"/>
        <v>0.18125674858421936</v>
      </c>
      <c r="L103" s="15">
        <f t="shared" si="101"/>
        <v>1</v>
      </c>
      <c r="M103" s="3">
        <f t="shared" si="101"/>
        <v>0.13999701136887918</v>
      </c>
      <c r="N103" s="15">
        <f t="shared" si="101"/>
        <v>1</v>
      </c>
      <c r="O103" s="3">
        <f t="shared" si="101"/>
        <v>4.8328584864271846</v>
      </c>
      <c r="P103" s="15">
        <f t="shared" si="101"/>
        <v>1</v>
      </c>
      <c r="Q103" s="3">
        <f t="shared" si="101"/>
        <v>5.5056602807297068</v>
      </c>
      <c r="R103" s="15">
        <f t="shared" ref="R103" si="102">SUM(R101:R102)</f>
        <v>1</v>
      </c>
      <c r="S103" s="3">
        <f t="shared" si="101"/>
        <v>0.23094907935550341</v>
      </c>
      <c r="T103" s="15">
        <f t="shared" ref="T103" si="103">SUM(T101:T102)</f>
        <v>1</v>
      </c>
      <c r="U103" s="3">
        <f t="shared" si="101"/>
        <v>0.2366347442975163</v>
      </c>
      <c r="V103" s="15">
        <f t="shared" ref="V103" si="104">SUM(V101:V102)</f>
        <v>1</v>
      </c>
      <c r="W103" s="3">
        <f t="shared" si="101"/>
        <v>2.0277273707489849</v>
      </c>
      <c r="X103" s="3">
        <f t="shared" si="101"/>
        <v>25.193692307565836</v>
      </c>
      <c r="AA103" s="5" t="s">
        <v>10</v>
      </c>
      <c r="AB103" s="15">
        <f>+D103</f>
        <v>1</v>
      </c>
      <c r="AC103" s="15">
        <f>+F103</f>
        <v>1</v>
      </c>
      <c r="AD103" s="15">
        <f>+G103</f>
        <v>4.7623366624016477</v>
      </c>
      <c r="AE103" s="15">
        <f>+H103</f>
        <v>1</v>
      </c>
      <c r="AF103" s="15">
        <f>+L103</f>
        <v>1</v>
      </c>
      <c r="AG103" s="15">
        <f>+N103</f>
        <v>1</v>
      </c>
      <c r="AH103" s="15">
        <f>+P103</f>
        <v>1</v>
      </c>
      <c r="AI103" s="15">
        <f>+R103</f>
        <v>1</v>
      </c>
      <c r="AJ103" s="15">
        <f>+T103</f>
        <v>1</v>
      </c>
      <c r="AK103" s="15">
        <f>+V103</f>
        <v>1</v>
      </c>
    </row>
    <row r="104" spans="1:52"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2"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7</v>
      </c>
      <c r="AJ105" s="4" t="s">
        <v>8</v>
      </c>
      <c r="AK105" s="4" t="s">
        <v>9</v>
      </c>
      <c r="AL105" t="s">
        <v>126</v>
      </c>
      <c r="AN105" s="4" t="s">
        <v>163</v>
      </c>
      <c r="AO105" s="4" t="s">
        <v>0</v>
      </c>
      <c r="AP105" s="4" t="s">
        <v>1</v>
      </c>
      <c r="AQ105" s="4" t="s">
        <v>2</v>
      </c>
      <c r="AR105" s="4" t="s">
        <v>3</v>
      </c>
      <c r="AS105" s="4" t="s">
        <v>4</v>
      </c>
      <c r="AT105" s="4" t="s">
        <v>5</v>
      </c>
      <c r="AU105" s="4" t="s">
        <v>6</v>
      </c>
      <c r="AV105" s="4" t="s">
        <v>7</v>
      </c>
      <c r="AW105" s="4" t="s">
        <v>8</v>
      </c>
      <c r="AX105" s="4" t="s">
        <v>9</v>
      </c>
      <c r="AY105" s="4" t="s">
        <v>10</v>
      </c>
    </row>
    <row r="106" spans="1:52" ht="15.5" x14ac:dyDescent="0.35">
      <c r="A106" s="5" t="s">
        <v>164</v>
      </c>
      <c r="B106" t="s">
        <v>165</v>
      </c>
      <c r="C106">
        <v>15</v>
      </c>
      <c r="D106" s="15">
        <v>0.25</v>
      </c>
      <c r="E106" s="3">
        <f>+D106*(E$40-E$103)</f>
        <v>312.75724338137934</v>
      </c>
      <c r="F106" s="15">
        <v>0.25</v>
      </c>
      <c r="G106" s="3">
        <f t="shared" ref="G106:G113" si="105">+F106*(G$40-G$103)</f>
        <v>215.27926412538358</v>
      </c>
      <c r="H106" s="15">
        <v>0.1</v>
      </c>
      <c r="I106" s="3">
        <f t="shared" ref="I106:I113" si="106">+H106*(I$40-I$103)</f>
        <v>6.4653286123956661</v>
      </c>
      <c r="J106" s="15">
        <v>0.1</v>
      </c>
      <c r="K106" s="3">
        <f t="shared" ref="K106:K113" si="107">+J106*(K$40-K$103)</f>
        <v>3.2774515721273847</v>
      </c>
      <c r="L106" s="15">
        <v>0.3</v>
      </c>
      <c r="M106" s="3">
        <f t="shared" ref="M106:M113" si="108">+L106*(M$40-M$103)</f>
        <v>7.5942015167100179</v>
      </c>
      <c r="N106" s="15">
        <v>0.05</v>
      </c>
      <c r="O106" s="3">
        <f t="shared" ref="O106:O113" si="109">+N106*(O$40-O$103)</f>
        <v>43.693434225016688</v>
      </c>
      <c r="P106" s="15">
        <v>0.05</v>
      </c>
      <c r="Q106" s="3">
        <f t="shared" ref="Q106:Q113" si="110">+P106*(Q$40-Q$103)</f>
        <v>49.776174083506305</v>
      </c>
      <c r="R106" s="15">
        <v>0.1</v>
      </c>
      <c r="S106" s="3">
        <f t="shared" ref="S106:S113" si="111">+R106*(S$40-S$103)</f>
        <v>4.1759792621645113</v>
      </c>
      <c r="T106" s="15">
        <v>0</v>
      </c>
      <c r="U106" s="3">
        <f t="shared" ref="U106:U113" si="112">+T106*(U$40-U$103)</f>
        <v>0</v>
      </c>
      <c r="V106" s="15">
        <v>0</v>
      </c>
      <c r="W106" s="3">
        <f t="shared" ref="W106:W113" si="113">+V106*(W$40-W$103)</f>
        <v>0</v>
      </c>
      <c r="X106" s="3">
        <f>+W106+U106+S106+Q106+O106+M106+K106+I106+G106+E106</f>
        <v>643.01907677868348</v>
      </c>
      <c r="AA106" s="5" t="s">
        <v>164</v>
      </c>
      <c r="AB106" s="15">
        <f t="shared" ref="AB106:AB113" si="114">+D106</f>
        <v>0.25</v>
      </c>
      <c r="AC106" s="15">
        <f t="shared" ref="AC106:AC113" si="115">+F106</f>
        <v>0.25</v>
      </c>
      <c r="AD106" s="15">
        <f t="shared" ref="AD106:AD113" si="116">+H106</f>
        <v>0.1</v>
      </c>
      <c r="AE106" s="15">
        <f t="shared" ref="AE106:AE111" si="117">+J106</f>
        <v>0.1</v>
      </c>
      <c r="AF106" s="15">
        <f t="shared" ref="AF106:AF113" si="118">+L106</f>
        <v>0.3</v>
      </c>
      <c r="AG106" s="15">
        <f t="shared" ref="AG106:AG113" si="119">+N106</f>
        <v>0.05</v>
      </c>
      <c r="AH106" s="15">
        <f t="shared" ref="AH106:AH113" si="120">+P106</f>
        <v>0.05</v>
      </c>
      <c r="AI106" s="15">
        <f t="shared" ref="AI106:AI113" si="121">+R106</f>
        <v>0.1</v>
      </c>
      <c r="AJ106" s="15">
        <f t="shared" ref="AJ106:AJ113" si="122">+T106</f>
        <v>0</v>
      </c>
      <c r="AK106" s="15">
        <f t="shared" ref="AK106:AK113" si="123">+V106</f>
        <v>0</v>
      </c>
      <c r="AN106" s="5" t="s">
        <v>164</v>
      </c>
      <c r="AO106" s="3">
        <f t="shared" ref="AO106:AO113" si="124">+E106</f>
        <v>312.75724338137934</v>
      </c>
      <c r="AP106" s="3">
        <f t="shared" ref="AP106:AP113" si="125">+G106</f>
        <v>215.27926412538358</v>
      </c>
      <c r="AQ106" s="3">
        <f t="shared" ref="AQ106:AQ113" si="126">+I106</f>
        <v>6.4653286123956661</v>
      </c>
      <c r="AR106" s="3">
        <f t="shared" ref="AR106:AR113" si="127">+K106</f>
        <v>3.2774515721273847</v>
      </c>
      <c r="AS106" s="3">
        <f t="shared" ref="AS106:AS113" si="128">+M106</f>
        <v>7.5942015167100179</v>
      </c>
      <c r="AT106" s="3">
        <f t="shared" ref="AT106:AT113" si="129">+O106</f>
        <v>43.693434225016688</v>
      </c>
      <c r="AU106" s="3">
        <f t="shared" ref="AU106:AU113" si="130">+Q106</f>
        <v>49.776174083506305</v>
      </c>
      <c r="AV106" s="3">
        <f t="shared" ref="AV106:AV113" si="131">+S106</f>
        <v>4.1759792621645113</v>
      </c>
      <c r="AW106" s="3">
        <f t="shared" ref="AW106:AW113" si="132">+U106</f>
        <v>0</v>
      </c>
      <c r="AX106" s="3">
        <f t="shared" ref="AX106:AX113" si="133">+W106</f>
        <v>0</v>
      </c>
      <c r="AY106" s="3">
        <f>SUM(AO106:AX106)</f>
        <v>643.01907677868337</v>
      </c>
    </row>
    <row r="107" spans="1:52" ht="15.5" x14ac:dyDescent="0.35">
      <c r="A107" s="5" t="s">
        <v>166</v>
      </c>
      <c r="B107" t="s">
        <v>167</v>
      </c>
      <c r="C107">
        <v>25</v>
      </c>
      <c r="D107" s="15">
        <v>0</v>
      </c>
      <c r="E107" s="3">
        <f t="shared" ref="E107:E113" si="134">+D107*(E$40-E$103)</f>
        <v>0</v>
      </c>
      <c r="F107" s="15">
        <v>0</v>
      </c>
      <c r="G107" s="3">
        <f t="shared" si="105"/>
        <v>0</v>
      </c>
      <c r="H107" s="15">
        <v>0.1</v>
      </c>
      <c r="I107" s="3">
        <f t="shared" si="106"/>
        <v>6.4653286123956661</v>
      </c>
      <c r="J107" s="15">
        <v>0.1</v>
      </c>
      <c r="K107" s="3">
        <f t="shared" si="107"/>
        <v>3.2774515721273847</v>
      </c>
      <c r="L107" s="15">
        <v>0</v>
      </c>
      <c r="M107" s="3">
        <f t="shared" si="108"/>
        <v>0</v>
      </c>
      <c r="N107" s="15">
        <v>0.05</v>
      </c>
      <c r="O107" s="3">
        <f t="shared" si="109"/>
        <v>43.693434225016688</v>
      </c>
      <c r="P107" s="15">
        <v>0.05</v>
      </c>
      <c r="Q107" s="3">
        <f t="shared" si="110"/>
        <v>49.776174083506305</v>
      </c>
      <c r="R107" s="15">
        <v>0</v>
      </c>
      <c r="S107" s="3">
        <f t="shared" si="111"/>
        <v>0</v>
      </c>
      <c r="T107" s="15">
        <v>0</v>
      </c>
      <c r="U107" s="3">
        <f t="shared" si="112"/>
        <v>0</v>
      </c>
      <c r="V107" s="15">
        <v>0</v>
      </c>
      <c r="W107" s="3">
        <f t="shared" si="113"/>
        <v>0</v>
      </c>
      <c r="X107" s="3">
        <f>+W107+U107+S107+Q107+O107+M107+K107+I107+G107+E107</f>
        <v>103.21238849304605</v>
      </c>
      <c r="Y107" s="3">
        <f>+X106+X107</f>
        <v>746.23146527172958</v>
      </c>
      <c r="Z107" s="23">
        <f>+Y107/(X$48-X$49-X77-X85)</f>
        <v>0.99252839176636354</v>
      </c>
      <c r="AA107" s="5" t="s">
        <v>166</v>
      </c>
      <c r="AB107" s="15">
        <f t="shared" si="114"/>
        <v>0</v>
      </c>
      <c r="AC107" s="15">
        <f t="shared" si="115"/>
        <v>0</v>
      </c>
      <c r="AD107" s="15">
        <f t="shared" si="116"/>
        <v>0.1</v>
      </c>
      <c r="AE107" s="15">
        <f t="shared" si="117"/>
        <v>0.1</v>
      </c>
      <c r="AF107" s="15">
        <f t="shared" si="118"/>
        <v>0</v>
      </c>
      <c r="AG107" s="15">
        <f t="shared" si="119"/>
        <v>0.05</v>
      </c>
      <c r="AH107" s="15">
        <f t="shared" si="120"/>
        <v>0.05</v>
      </c>
      <c r="AI107" s="15">
        <f t="shared" si="121"/>
        <v>0</v>
      </c>
      <c r="AJ107" s="15">
        <f t="shared" si="122"/>
        <v>0</v>
      </c>
      <c r="AK107" s="15">
        <f t="shared" si="123"/>
        <v>0</v>
      </c>
      <c r="AN107" s="5" t="s">
        <v>166</v>
      </c>
      <c r="AO107" s="3">
        <f t="shared" si="124"/>
        <v>0</v>
      </c>
      <c r="AP107" s="3">
        <f t="shared" si="125"/>
        <v>0</v>
      </c>
      <c r="AQ107" s="3">
        <f t="shared" si="126"/>
        <v>6.4653286123956661</v>
      </c>
      <c r="AR107" s="3">
        <f t="shared" si="127"/>
        <v>3.2774515721273847</v>
      </c>
      <c r="AS107" s="3">
        <f t="shared" si="128"/>
        <v>0</v>
      </c>
      <c r="AT107" s="3">
        <f t="shared" si="129"/>
        <v>43.693434225016688</v>
      </c>
      <c r="AU107" s="3">
        <f t="shared" si="130"/>
        <v>49.776174083506305</v>
      </c>
      <c r="AV107" s="3">
        <f t="shared" si="131"/>
        <v>0</v>
      </c>
      <c r="AW107" s="3">
        <f t="shared" si="132"/>
        <v>0</v>
      </c>
      <c r="AX107" s="3">
        <f t="shared" si="133"/>
        <v>0</v>
      </c>
      <c r="AY107" s="3">
        <f t="shared" ref="AY107:AY113" si="135">SUM(AO107:AX107)</f>
        <v>103.21238849304603</v>
      </c>
      <c r="AZ107" s="3">
        <f>+AY106+AY107</f>
        <v>746.23146527172935</v>
      </c>
    </row>
    <row r="108" spans="1:52" ht="15.5" x14ac:dyDescent="0.35">
      <c r="A108" s="5" t="s">
        <v>155</v>
      </c>
      <c r="B108" t="s">
        <v>143</v>
      </c>
      <c r="C108">
        <v>25</v>
      </c>
      <c r="D108" s="15">
        <v>0.05</v>
      </c>
      <c r="E108" s="3">
        <f t="shared" si="134"/>
        <v>62.551448676275868</v>
      </c>
      <c r="F108" s="15">
        <v>0.05</v>
      </c>
      <c r="G108" s="3">
        <f t="shared" si="105"/>
        <v>43.05585282507672</v>
      </c>
      <c r="H108" s="15">
        <v>0</v>
      </c>
      <c r="I108" s="3">
        <f t="shared" si="106"/>
        <v>0</v>
      </c>
      <c r="J108" s="15">
        <v>0</v>
      </c>
      <c r="K108" s="3">
        <f t="shared" si="107"/>
        <v>0</v>
      </c>
      <c r="L108" s="15">
        <v>0.1</v>
      </c>
      <c r="M108" s="3">
        <f t="shared" si="108"/>
        <v>2.5314005055700064</v>
      </c>
      <c r="N108" s="15">
        <v>0</v>
      </c>
      <c r="O108" s="3">
        <f t="shared" si="109"/>
        <v>0</v>
      </c>
      <c r="P108" s="15">
        <v>0.2</v>
      </c>
      <c r="Q108" s="3">
        <f t="shared" si="110"/>
        <v>199.10469633402522</v>
      </c>
      <c r="R108" s="15">
        <v>0.2</v>
      </c>
      <c r="S108" s="3">
        <f t="shared" si="111"/>
        <v>8.3519585243290226</v>
      </c>
      <c r="T108" s="15">
        <v>0.2</v>
      </c>
      <c r="U108" s="3">
        <f t="shared" si="112"/>
        <v>8.5575728437774536</v>
      </c>
      <c r="V108" s="15">
        <v>0.2</v>
      </c>
      <c r="W108" s="3">
        <f t="shared" si="113"/>
        <v>73.329995280358759</v>
      </c>
      <c r="X108" s="3">
        <f>+W108+U108+S108+Q108+O108+M108+K108+I108+G108+E108</f>
        <v>397.48292498941305</v>
      </c>
      <c r="AA108" s="5" t="s">
        <v>155</v>
      </c>
      <c r="AB108" s="15">
        <f t="shared" si="114"/>
        <v>0.05</v>
      </c>
      <c r="AC108" s="15">
        <f t="shared" si="115"/>
        <v>0.05</v>
      </c>
      <c r="AD108" s="15">
        <f t="shared" si="116"/>
        <v>0</v>
      </c>
      <c r="AE108" s="15">
        <f t="shared" si="117"/>
        <v>0</v>
      </c>
      <c r="AF108" s="15">
        <f t="shared" si="118"/>
        <v>0.1</v>
      </c>
      <c r="AG108" s="15">
        <f t="shared" si="119"/>
        <v>0</v>
      </c>
      <c r="AH108" s="15">
        <f t="shared" si="120"/>
        <v>0.2</v>
      </c>
      <c r="AI108" s="15">
        <f t="shared" si="121"/>
        <v>0.2</v>
      </c>
      <c r="AJ108" s="15">
        <f t="shared" si="122"/>
        <v>0.2</v>
      </c>
      <c r="AK108" s="15">
        <f t="shared" si="123"/>
        <v>0.2</v>
      </c>
      <c r="AN108" s="5" t="s">
        <v>155</v>
      </c>
      <c r="AO108" s="3">
        <f t="shared" si="124"/>
        <v>62.551448676275868</v>
      </c>
      <c r="AP108" s="3">
        <f t="shared" si="125"/>
        <v>43.05585282507672</v>
      </c>
      <c r="AQ108" s="3">
        <f t="shared" si="126"/>
        <v>0</v>
      </c>
      <c r="AR108" s="3">
        <f t="shared" si="127"/>
        <v>0</v>
      </c>
      <c r="AS108" s="3">
        <f t="shared" si="128"/>
        <v>2.5314005055700064</v>
      </c>
      <c r="AT108" s="3">
        <f t="shared" si="129"/>
        <v>0</v>
      </c>
      <c r="AU108" s="3">
        <f t="shared" si="130"/>
        <v>199.10469633402522</v>
      </c>
      <c r="AV108" s="3">
        <f t="shared" si="131"/>
        <v>8.3519585243290226</v>
      </c>
      <c r="AW108" s="3">
        <f t="shared" si="132"/>
        <v>8.5575728437774536</v>
      </c>
      <c r="AX108" s="3">
        <f t="shared" si="133"/>
        <v>73.329995280358759</v>
      </c>
      <c r="AY108" s="3">
        <f t="shared" si="135"/>
        <v>397.48292498941305</v>
      </c>
    </row>
    <row r="109" spans="1:52" ht="15.5" x14ac:dyDescent="0.35">
      <c r="A109" s="5" t="s">
        <v>168</v>
      </c>
      <c r="B109" t="s">
        <v>140</v>
      </c>
      <c r="C109">
        <v>25</v>
      </c>
      <c r="D109" s="15">
        <v>0.05</v>
      </c>
      <c r="E109" s="3">
        <f t="shared" si="134"/>
        <v>62.551448676275868</v>
      </c>
      <c r="F109" s="15">
        <v>0.05</v>
      </c>
      <c r="G109" s="3">
        <f t="shared" si="105"/>
        <v>43.05585282507672</v>
      </c>
      <c r="H109" s="15">
        <v>0.05</v>
      </c>
      <c r="I109" s="3">
        <f t="shared" si="106"/>
        <v>3.2326643061978331</v>
      </c>
      <c r="J109" s="15">
        <v>0.05</v>
      </c>
      <c r="K109" s="3">
        <f t="shared" si="107"/>
        <v>1.6387257860636923</v>
      </c>
      <c r="L109" s="15">
        <v>0.1</v>
      </c>
      <c r="M109" s="3">
        <f t="shared" si="108"/>
        <v>2.5314005055700064</v>
      </c>
      <c r="N109" s="15">
        <v>0.15</v>
      </c>
      <c r="O109" s="3">
        <v>0</v>
      </c>
      <c r="P109" s="15">
        <v>0.1</v>
      </c>
      <c r="Q109" s="3">
        <f t="shared" si="110"/>
        <v>99.55234816701261</v>
      </c>
      <c r="R109" s="15">
        <v>0.1</v>
      </c>
      <c r="S109" s="3">
        <f t="shared" si="111"/>
        <v>4.1759792621645113</v>
      </c>
      <c r="T109" s="15">
        <v>0.1</v>
      </c>
      <c r="U109" s="3">
        <f t="shared" si="112"/>
        <v>4.2787864218887268</v>
      </c>
      <c r="V109" s="15">
        <v>0.1</v>
      </c>
      <c r="W109" s="3">
        <f t="shared" si="113"/>
        <v>36.664997640179379</v>
      </c>
      <c r="X109" s="3">
        <f t="shared" ref="X109:X111" si="136">+W109+U109+S109+Q109+O109+M109+K109+I109+G109+E109</f>
        <v>257.68220359042937</v>
      </c>
      <c r="AA109" s="5" t="s">
        <v>168</v>
      </c>
      <c r="AB109" s="15">
        <f t="shared" si="114"/>
        <v>0.05</v>
      </c>
      <c r="AC109" s="15">
        <f t="shared" si="115"/>
        <v>0.05</v>
      </c>
      <c r="AD109" s="15">
        <f t="shared" si="116"/>
        <v>0.05</v>
      </c>
      <c r="AE109" s="15">
        <f t="shared" si="117"/>
        <v>0.05</v>
      </c>
      <c r="AF109" s="15">
        <f t="shared" si="118"/>
        <v>0.1</v>
      </c>
      <c r="AG109" s="15">
        <f t="shared" si="119"/>
        <v>0.15</v>
      </c>
      <c r="AH109" s="15">
        <f t="shared" si="120"/>
        <v>0.1</v>
      </c>
      <c r="AI109" s="15">
        <f t="shared" si="121"/>
        <v>0.1</v>
      </c>
      <c r="AJ109" s="15">
        <f t="shared" si="122"/>
        <v>0.1</v>
      </c>
      <c r="AK109" s="15">
        <f t="shared" si="123"/>
        <v>0.1</v>
      </c>
      <c r="AN109" s="5" t="s">
        <v>168</v>
      </c>
      <c r="AO109" s="3">
        <f t="shared" si="124"/>
        <v>62.551448676275868</v>
      </c>
      <c r="AP109" s="3">
        <f t="shared" si="125"/>
        <v>43.05585282507672</v>
      </c>
      <c r="AQ109" s="3">
        <f t="shared" si="126"/>
        <v>3.2326643061978331</v>
      </c>
      <c r="AR109" s="3">
        <f t="shared" si="127"/>
        <v>1.6387257860636923</v>
      </c>
      <c r="AS109" s="3">
        <f t="shared" si="128"/>
        <v>2.5314005055700064</v>
      </c>
      <c r="AT109" s="3">
        <f t="shared" si="129"/>
        <v>0</v>
      </c>
      <c r="AU109" s="3">
        <f t="shared" si="130"/>
        <v>99.55234816701261</v>
      </c>
      <c r="AV109" s="3">
        <f t="shared" si="131"/>
        <v>4.1759792621645113</v>
      </c>
      <c r="AW109" s="3">
        <f t="shared" si="132"/>
        <v>4.2787864218887268</v>
      </c>
      <c r="AX109" s="3">
        <f t="shared" si="133"/>
        <v>36.664997640179379</v>
      </c>
      <c r="AY109" s="3">
        <f t="shared" si="135"/>
        <v>257.68220359042937</v>
      </c>
    </row>
    <row r="110" spans="1:52" ht="15.5" x14ac:dyDescent="0.35">
      <c r="A110" s="5" t="s">
        <v>157</v>
      </c>
      <c r="B110" t="s">
        <v>143</v>
      </c>
      <c r="C110">
        <v>25</v>
      </c>
      <c r="D110" s="15">
        <v>0.1</v>
      </c>
      <c r="E110" s="3">
        <f t="shared" si="134"/>
        <v>125.10289735255174</v>
      </c>
      <c r="F110" s="15">
        <v>0.05</v>
      </c>
      <c r="G110" s="3">
        <f t="shared" si="105"/>
        <v>43.05585282507672</v>
      </c>
      <c r="H110" s="15">
        <v>0.1</v>
      </c>
      <c r="I110" s="3">
        <f t="shared" si="106"/>
        <v>6.4653286123956661</v>
      </c>
      <c r="J110" s="15">
        <v>0.1</v>
      </c>
      <c r="K110" s="3">
        <f t="shared" si="107"/>
        <v>3.2774515721273847</v>
      </c>
      <c r="L110" s="15">
        <v>0.1</v>
      </c>
      <c r="M110" s="3">
        <f t="shared" si="108"/>
        <v>2.5314005055700064</v>
      </c>
      <c r="N110" s="15">
        <v>0.1</v>
      </c>
      <c r="O110" s="3">
        <f t="shared" si="109"/>
        <v>87.386868450033376</v>
      </c>
      <c r="P110" s="15">
        <v>0.1</v>
      </c>
      <c r="Q110" s="3">
        <f t="shared" si="110"/>
        <v>99.55234816701261</v>
      </c>
      <c r="R110" s="15">
        <v>0.1</v>
      </c>
      <c r="S110" s="3">
        <f t="shared" si="111"/>
        <v>4.1759792621645113</v>
      </c>
      <c r="T110" s="15">
        <v>0.1</v>
      </c>
      <c r="U110" s="3">
        <f t="shared" si="112"/>
        <v>4.2787864218887268</v>
      </c>
      <c r="V110" s="15">
        <v>0.1</v>
      </c>
      <c r="W110" s="3">
        <f t="shared" si="113"/>
        <v>36.664997640179379</v>
      </c>
      <c r="X110" s="3">
        <f t="shared" si="136"/>
        <v>412.4919108090001</v>
      </c>
      <c r="AA110" s="5" t="s">
        <v>157</v>
      </c>
      <c r="AB110" s="15">
        <f t="shared" si="114"/>
        <v>0.1</v>
      </c>
      <c r="AC110" s="15">
        <f t="shared" si="115"/>
        <v>0.05</v>
      </c>
      <c r="AD110" s="15">
        <f t="shared" si="116"/>
        <v>0.1</v>
      </c>
      <c r="AE110" s="15">
        <f t="shared" si="117"/>
        <v>0.1</v>
      </c>
      <c r="AF110" s="15">
        <f t="shared" si="118"/>
        <v>0.1</v>
      </c>
      <c r="AG110" s="15">
        <f t="shared" si="119"/>
        <v>0.1</v>
      </c>
      <c r="AH110" s="15">
        <f t="shared" si="120"/>
        <v>0.1</v>
      </c>
      <c r="AI110" s="15">
        <f t="shared" si="121"/>
        <v>0.1</v>
      </c>
      <c r="AJ110" s="15">
        <f t="shared" si="122"/>
        <v>0.1</v>
      </c>
      <c r="AK110" s="15">
        <f t="shared" si="123"/>
        <v>0.1</v>
      </c>
      <c r="AN110" s="5" t="s">
        <v>157</v>
      </c>
      <c r="AO110" s="3">
        <f t="shared" si="124"/>
        <v>125.10289735255174</v>
      </c>
      <c r="AP110" s="3">
        <f t="shared" si="125"/>
        <v>43.05585282507672</v>
      </c>
      <c r="AQ110" s="3">
        <f t="shared" si="126"/>
        <v>6.4653286123956661</v>
      </c>
      <c r="AR110" s="3">
        <f t="shared" si="127"/>
        <v>3.2774515721273847</v>
      </c>
      <c r="AS110" s="3">
        <f t="shared" si="128"/>
        <v>2.5314005055700064</v>
      </c>
      <c r="AT110" s="3">
        <f t="shared" si="129"/>
        <v>87.386868450033376</v>
      </c>
      <c r="AU110" s="3">
        <f t="shared" si="130"/>
        <v>99.55234816701261</v>
      </c>
      <c r="AV110" s="3">
        <f t="shared" si="131"/>
        <v>4.1759792621645113</v>
      </c>
      <c r="AW110" s="3">
        <f t="shared" si="132"/>
        <v>4.2787864218887268</v>
      </c>
      <c r="AX110" s="3">
        <f t="shared" si="133"/>
        <v>36.664997640179379</v>
      </c>
      <c r="AY110" s="3">
        <f t="shared" si="135"/>
        <v>412.49191080900016</v>
      </c>
    </row>
    <row r="111" spans="1:52" ht="15.5" x14ac:dyDescent="0.35">
      <c r="A111" s="5" t="s">
        <v>158</v>
      </c>
      <c r="B111" t="s">
        <v>143</v>
      </c>
      <c r="C111">
        <v>25</v>
      </c>
      <c r="D111" s="15">
        <v>0</v>
      </c>
      <c r="E111" s="3">
        <f t="shared" si="134"/>
        <v>0</v>
      </c>
      <c r="F111" s="15">
        <v>0</v>
      </c>
      <c r="G111" s="3">
        <f t="shared" si="105"/>
        <v>0</v>
      </c>
      <c r="H111" s="15">
        <v>0</v>
      </c>
      <c r="I111" s="3">
        <f t="shared" si="106"/>
        <v>0</v>
      </c>
      <c r="J111" s="15">
        <v>0</v>
      </c>
      <c r="K111" s="3">
        <f t="shared" si="107"/>
        <v>0</v>
      </c>
      <c r="L111" s="15">
        <v>0</v>
      </c>
      <c r="M111" s="3">
        <f t="shared" si="108"/>
        <v>0</v>
      </c>
      <c r="N111" s="15">
        <v>0</v>
      </c>
      <c r="O111" s="3">
        <f t="shared" si="109"/>
        <v>0</v>
      </c>
      <c r="P111" s="15">
        <v>0</v>
      </c>
      <c r="Q111" s="3">
        <f t="shared" si="110"/>
        <v>0</v>
      </c>
      <c r="R111" s="15">
        <v>0</v>
      </c>
      <c r="S111" s="3">
        <f t="shared" si="111"/>
        <v>0</v>
      </c>
      <c r="T111" s="15">
        <v>0</v>
      </c>
      <c r="U111" s="3">
        <f t="shared" si="112"/>
        <v>0</v>
      </c>
      <c r="V111" s="15">
        <v>0</v>
      </c>
      <c r="W111" s="3">
        <f t="shared" si="113"/>
        <v>0</v>
      </c>
      <c r="X111" s="3">
        <f t="shared" si="136"/>
        <v>0</v>
      </c>
      <c r="AA111" s="5" t="s">
        <v>158</v>
      </c>
      <c r="AB111" s="15">
        <f t="shared" si="114"/>
        <v>0</v>
      </c>
      <c r="AC111" s="15">
        <f t="shared" si="115"/>
        <v>0</v>
      </c>
      <c r="AD111" s="15">
        <f t="shared" si="116"/>
        <v>0</v>
      </c>
      <c r="AE111" s="15">
        <f t="shared" si="117"/>
        <v>0</v>
      </c>
      <c r="AF111" s="15">
        <f t="shared" si="118"/>
        <v>0</v>
      </c>
      <c r="AG111" s="15">
        <f t="shared" si="119"/>
        <v>0</v>
      </c>
      <c r="AH111" s="15">
        <f t="shared" si="120"/>
        <v>0</v>
      </c>
      <c r="AI111" s="15">
        <f t="shared" si="121"/>
        <v>0</v>
      </c>
      <c r="AJ111" s="15">
        <f t="shared" si="122"/>
        <v>0</v>
      </c>
      <c r="AK111" s="15">
        <f t="shared" si="123"/>
        <v>0</v>
      </c>
      <c r="AN111" s="5" t="s">
        <v>158</v>
      </c>
      <c r="AO111" s="3">
        <f t="shared" si="124"/>
        <v>0</v>
      </c>
      <c r="AP111" s="3">
        <f t="shared" si="125"/>
        <v>0</v>
      </c>
      <c r="AQ111" s="3">
        <f t="shared" si="126"/>
        <v>0</v>
      </c>
      <c r="AR111" s="3">
        <f t="shared" si="127"/>
        <v>0</v>
      </c>
      <c r="AS111" s="3">
        <f t="shared" si="128"/>
        <v>0</v>
      </c>
      <c r="AT111" s="3">
        <f t="shared" si="129"/>
        <v>0</v>
      </c>
      <c r="AU111" s="3">
        <f t="shared" si="130"/>
        <v>0</v>
      </c>
      <c r="AV111" s="3">
        <f t="shared" si="131"/>
        <v>0</v>
      </c>
      <c r="AW111" s="3">
        <f t="shared" si="132"/>
        <v>0</v>
      </c>
      <c r="AX111" s="3">
        <f t="shared" si="133"/>
        <v>0</v>
      </c>
      <c r="AY111" s="3">
        <f t="shared" si="135"/>
        <v>0</v>
      </c>
    </row>
    <row r="112" spans="1:52" ht="15.5" x14ac:dyDescent="0.35">
      <c r="A112" s="5" t="s">
        <v>148</v>
      </c>
      <c r="B112" t="s">
        <v>146</v>
      </c>
      <c r="C112">
        <v>35</v>
      </c>
      <c r="D112" s="15">
        <v>0.05</v>
      </c>
      <c r="E112" s="3">
        <f t="shared" si="134"/>
        <v>62.551448676275868</v>
      </c>
      <c r="F112" s="15">
        <v>0.05</v>
      </c>
      <c r="G112" s="3">
        <f t="shared" si="105"/>
        <v>43.05585282507672</v>
      </c>
      <c r="H112" s="15">
        <v>0.2</v>
      </c>
      <c r="I112" s="3">
        <f t="shared" si="106"/>
        <v>12.930657224791332</v>
      </c>
      <c r="J112" s="15">
        <v>0.3</v>
      </c>
      <c r="K112" s="3">
        <f t="shared" si="107"/>
        <v>9.8323547163821523</v>
      </c>
      <c r="L112" s="15">
        <v>0</v>
      </c>
      <c r="M112" s="3">
        <f t="shared" si="108"/>
        <v>0</v>
      </c>
      <c r="N112" s="15">
        <v>0.1</v>
      </c>
      <c r="O112" s="3">
        <f t="shared" si="109"/>
        <v>87.386868450033376</v>
      </c>
      <c r="P112" s="15">
        <v>0</v>
      </c>
      <c r="Q112" s="3">
        <f t="shared" si="110"/>
        <v>0</v>
      </c>
      <c r="R112" s="15">
        <v>0</v>
      </c>
      <c r="S112" s="3">
        <f t="shared" si="111"/>
        <v>0</v>
      </c>
      <c r="T112" s="15">
        <v>0</v>
      </c>
      <c r="U112" s="3">
        <f t="shared" si="112"/>
        <v>0</v>
      </c>
      <c r="V112" s="15">
        <v>0</v>
      </c>
      <c r="W112" s="3">
        <f t="shared" si="113"/>
        <v>0</v>
      </c>
      <c r="X112" s="3">
        <f>+W112+U112+S112+Q112+O112+M112+K112+I112+G112+E112</f>
        <v>215.75718189255946</v>
      </c>
      <c r="AA112" s="5" t="s">
        <v>148</v>
      </c>
      <c r="AB112" s="15">
        <f t="shared" si="114"/>
        <v>0.05</v>
      </c>
      <c r="AC112" s="15">
        <f t="shared" si="115"/>
        <v>0.05</v>
      </c>
      <c r="AD112" s="15">
        <f t="shared" si="116"/>
        <v>0.2</v>
      </c>
      <c r="AE112" s="15">
        <f>+H112</f>
        <v>0.2</v>
      </c>
      <c r="AF112" s="15">
        <f t="shared" si="118"/>
        <v>0</v>
      </c>
      <c r="AG112" s="15">
        <f t="shared" si="119"/>
        <v>0.1</v>
      </c>
      <c r="AH112" s="15">
        <f t="shared" si="120"/>
        <v>0</v>
      </c>
      <c r="AI112" s="15">
        <f t="shared" si="121"/>
        <v>0</v>
      </c>
      <c r="AJ112" s="15">
        <f t="shared" si="122"/>
        <v>0</v>
      </c>
      <c r="AK112" s="15">
        <f t="shared" si="123"/>
        <v>0</v>
      </c>
      <c r="AN112" s="5" t="s">
        <v>148</v>
      </c>
      <c r="AO112" s="3">
        <f t="shared" si="124"/>
        <v>62.551448676275868</v>
      </c>
      <c r="AP112" s="3">
        <f t="shared" si="125"/>
        <v>43.05585282507672</v>
      </c>
      <c r="AQ112" s="3">
        <f t="shared" si="126"/>
        <v>12.930657224791332</v>
      </c>
      <c r="AR112" s="3">
        <f t="shared" si="127"/>
        <v>9.8323547163821523</v>
      </c>
      <c r="AS112" s="3">
        <f t="shared" si="128"/>
        <v>0</v>
      </c>
      <c r="AT112" s="3">
        <f t="shared" si="129"/>
        <v>87.386868450033376</v>
      </c>
      <c r="AU112" s="3">
        <f t="shared" si="130"/>
        <v>0</v>
      </c>
      <c r="AV112" s="3">
        <f t="shared" si="131"/>
        <v>0</v>
      </c>
      <c r="AW112" s="3">
        <f t="shared" si="132"/>
        <v>0</v>
      </c>
      <c r="AX112" s="3">
        <f t="shared" si="133"/>
        <v>0</v>
      </c>
      <c r="AY112" s="3">
        <f>SUM(AO112:AX112)</f>
        <v>215.75718189255946</v>
      </c>
    </row>
    <row r="113" spans="1:51" ht="15.5" x14ac:dyDescent="0.35">
      <c r="A113" s="5" t="s">
        <v>149</v>
      </c>
      <c r="B113" t="s">
        <v>143</v>
      </c>
      <c r="C113">
        <v>25</v>
      </c>
      <c r="D113" s="15">
        <v>0.5</v>
      </c>
      <c r="E113" s="3">
        <f t="shared" si="134"/>
        <v>625.51448676275868</v>
      </c>
      <c r="F113" s="15">
        <v>0.55000000000000004</v>
      </c>
      <c r="G113" s="3">
        <f t="shared" si="105"/>
        <v>473.61438107584388</v>
      </c>
      <c r="H113" s="15">
        <v>0.45</v>
      </c>
      <c r="I113" s="3">
        <f t="shared" si="106"/>
        <v>29.093978755780498</v>
      </c>
      <c r="J113" s="15">
        <v>0.35</v>
      </c>
      <c r="K113" s="3">
        <f t="shared" si="107"/>
        <v>11.471080502445844</v>
      </c>
      <c r="L113" s="15">
        <v>0.4</v>
      </c>
      <c r="M113" s="3">
        <f t="shared" si="108"/>
        <v>10.125602022280026</v>
      </c>
      <c r="N113" s="15">
        <v>0.55000000000000004</v>
      </c>
      <c r="O113" s="3">
        <f t="shared" si="109"/>
        <v>480.62777647518357</v>
      </c>
      <c r="P113" s="15">
        <v>0.5</v>
      </c>
      <c r="Q113" s="3">
        <f t="shared" si="110"/>
        <v>497.76174083506305</v>
      </c>
      <c r="R113" s="15">
        <v>0.5</v>
      </c>
      <c r="S113" s="3">
        <f t="shared" si="111"/>
        <v>20.879896310822556</v>
      </c>
      <c r="T113" s="15">
        <v>0.6</v>
      </c>
      <c r="U113" s="3">
        <f t="shared" si="112"/>
        <v>25.672718531332357</v>
      </c>
      <c r="V113" s="15">
        <v>0.6</v>
      </c>
      <c r="W113" s="3">
        <f t="shared" si="113"/>
        <v>219.98998584107625</v>
      </c>
      <c r="X113" s="3">
        <f>+W113+U113+S113+Q113+O113+M113+K113+I113+G113+E113</f>
        <v>2394.7516471125864</v>
      </c>
      <c r="AA113" s="5" t="s">
        <v>149</v>
      </c>
      <c r="AB113" s="15">
        <f t="shared" si="114"/>
        <v>0.5</v>
      </c>
      <c r="AC113" s="15">
        <f t="shared" si="115"/>
        <v>0.55000000000000004</v>
      </c>
      <c r="AD113" s="15">
        <f t="shared" si="116"/>
        <v>0.45</v>
      </c>
      <c r="AE113" s="15">
        <f>+H113</f>
        <v>0.45</v>
      </c>
      <c r="AF113" s="15">
        <f t="shared" si="118"/>
        <v>0.4</v>
      </c>
      <c r="AG113" s="15">
        <f t="shared" si="119"/>
        <v>0.55000000000000004</v>
      </c>
      <c r="AH113" s="15">
        <f t="shared" si="120"/>
        <v>0.5</v>
      </c>
      <c r="AI113" s="15">
        <f t="shared" si="121"/>
        <v>0.5</v>
      </c>
      <c r="AJ113" s="15">
        <f t="shared" si="122"/>
        <v>0.6</v>
      </c>
      <c r="AK113" s="15">
        <f t="shared" si="123"/>
        <v>0.6</v>
      </c>
      <c r="AN113" s="5" t="s">
        <v>149</v>
      </c>
      <c r="AO113" s="3">
        <f t="shared" si="124"/>
        <v>625.51448676275868</v>
      </c>
      <c r="AP113" s="3">
        <f t="shared" si="125"/>
        <v>473.61438107584388</v>
      </c>
      <c r="AQ113" s="3">
        <f t="shared" si="126"/>
        <v>29.093978755780498</v>
      </c>
      <c r="AR113" s="3">
        <f t="shared" si="127"/>
        <v>11.471080502445844</v>
      </c>
      <c r="AS113" s="3">
        <f t="shared" si="128"/>
        <v>10.125602022280026</v>
      </c>
      <c r="AT113" s="3">
        <f t="shared" si="129"/>
        <v>480.62777647518357</v>
      </c>
      <c r="AU113" s="3">
        <f t="shared" si="130"/>
        <v>497.76174083506305</v>
      </c>
      <c r="AV113" s="3">
        <f t="shared" si="131"/>
        <v>20.879896310822556</v>
      </c>
      <c r="AW113" s="3">
        <f t="shared" si="132"/>
        <v>25.672718531332357</v>
      </c>
      <c r="AX113" s="3">
        <f t="shared" si="133"/>
        <v>219.98998584107625</v>
      </c>
      <c r="AY113" s="3">
        <f t="shared" si="135"/>
        <v>2394.7516471125869</v>
      </c>
    </row>
    <row r="114" spans="1:51" ht="15.5" x14ac:dyDescent="0.35">
      <c r="A114" s="5" t="s">
        <v>10</v>
      </c>
      <c r="D114" s="15">
        <f t="shared" ref="D114:W114" si="137">SUM(D106:D113)</f>
        <v>1</v>
      </c>
      <c r="E114" s="29">
        <f t="shared" si="137"/>
        <v>1251.0289735255174</v>
      </c>
      <c r="F114" s="15">
        <f t="shared" si="137"/>
        <v>1</v>
      </c>
      <c r="G114" s="29">
        <f t="shared" si="137"/>
        <v>861.11705650153431</v>
      </c>
      <c r="H114" s="15">
        <f t="shared" si="137"/>
        <v>1</v>
      </c>
      <c r="I114" s="29">
        <f t="shared" si="137"/>
        <v>64.653286123956661</v>
      </c>
      <c r="J114" s="15">
        <f t="shared" si="137"/>
        <v>0.99999999999999989</v>
      </c>
      <c r="K114" s="29">
        <f t="shared" si="137"/>
        <v>32.774515721273843</v>
      </c>
      <c r="L114" s="15">
        <f t="shared" si="137"/>
        <v>1</v>
      </c>
      <c r="M114" s="29">
        <f t="shared" si="137"/>
        <v>25.314005055700065</v>
      </c>
      <c r="N114" s="15">
        <f t="shared" si="137"/>
        <v>1</v>
      </c>
      <c r="O114" s="29">
        <f t="shared" si="137"/>
        <v>742.78838182528375</v>
      </c>
      <c r="P114" s="15">
        <f t="shared" si="137"/>
        <v>1</v>
      </c>
      <c r="Q114" s="29">
        <f t="shared" si="137"/>
        <v>995.5234816701261</v>
      </c>
      <c r="R114" s="15">
        <f t="shared" si="137"/>
        <v>1</v>
      </c>
      <c r="S114" s="29">
        <f t="shared" si="137"/>
        <v>41.759792621645111</v>
      </c>
      <c r="T114" s="15">
        <f t="shared" si="137"/>
        <v>1</v>
      </c>
      <c r="U114" s="29">
        <f t="shared" si="137"/>
        <v>42.787864218887265</v>
      </c>
      <c r="V114" s="15">
        <f t="shared" si="137"/>
        <v>1</v>
      </c>
      <c r="W114" s="29">
        <f t="shared" si="137"/>
        <v>366.64997640179377</v>
      </c>
      <c r="X114" s="3">
        <f>SUM(X106:X113)</f>
        <v>4424.3973336657182</v>
      </c>
      <c r="Y114" s="3">
        <f>+X103+X114</f>
        <v>4449.5910259732836</v>
      </c>
      <c r="Z114" s="3">
        <f>+E114+G114+I114+K114+M114+O114+Q114+S114+U114+W114</f>
        <v>4424.3973336657173</v>
      </c>
      <c r="AN114" s="5" t="s">
        <v>10</v>
      </c>
      <c r="AO114" s="3">
        <f>SUM(AO106:AO113)</f>
        <v>1251.0289735255174</v>
      </c>
      <c r="AP114" s="3">
        <f t="shared" ref="AP114:AX114" si="138">SUM(AP106:AP113)</f>
        <v>861.11705650153431</v>
      </c>
      <c r="AQ114" s="3">
        <f t="shared" si="138"/>
        <v>64.653286123956661</v>
      </c>
      <c r="AR114" s="3">
        <f t="shared" si="138"/>
        <v>32.774515721273843</v>
      </c>
      <c r="AS114" s="3">
        <f t="shared" si="138"/>
        <v>25.314005055700065</v>
      </c>
      <c r="AT114" s="3">
        <f t="shared" si="138"/>
        <v>742.78838182528375</v>
      </c>
      <c r="AU114" s="3">
        <f t="shared" si="138"/>
        <v>995.5234816701261</v>
      </c>
      <c r="AV114" s="3">
        <f t="shared" si="138"/>
        <v>41.759792621645111</v>
      </c>
      <c r="AW114" s="3">
        <f t="shared" si="138"/>
        <v>42.787864218887265</v>
      </c>
      <c r="AX114" s="3">
        <f t="shared" si="138"/>
        <v>366.64997640179377</v>
      </c>
      <c r="AY114" s="3">
        <f>SUM(AY106:AY113)</f>
        <v>4424.3973336657182</v>
      </c>
    </row>
    <row r="115" spans="1:51" ht="15.5" x14ac:dyDescent="0.35">
      <c r="A115" s="4" t="s">
        <v>245</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1" ht="15.5" x14ac:dyDescent="0.35">
      <c r="A116" s="4" t="s">
        <v>176</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1" ht="15.5" x14ac:dyDescent="0.35">
      <c r="A117" s="5" t="s">
        <v>152</v>
      </c>
      <c r="C117">
        <v>16</v>
      </c>
      <c r="D117" s="15">
        <v>0.2</v>
      </c>
      <c r="E117" s="3">
        <f>+D117*E$63</f>
        <v>2.1183948817429039</v>
      </c>
      <c r="F117" s="15">
        <v>0.2</v>
      </c>
      <c r="G117" s="3">
        <f>+F117*G$63</f>
        <v>1.3345501273682696</v>
      </c>
      <c r="H117" s="15">
        <v>0.2</v>
      </c>
      <c r="I117" s="3">
        <f>+H117*I$63</f>
        <v>0.18994942965669648</v>
      </c>
      <c r="J117" s="15">
        <v>0.2</v>
      </c>
      <c r="K117" s="3">
        <f>+J117*K$63</f>
        <v>4.0049066318839088E-2</v>
      </c>
      <c r="L117" s="15">
        <v>0.2</v>
      </c>
      <c r="M117" s="3">
        <f>+L117*M$63</f>
        <v>4.4603914897558605E-2</v>
      </c>
      <c r="N117" s="15">
        <v>0.2</v>
      </c>
      <c r="O117" s="3">
        <f>+N117*O$63</f>
        <v>1.9300238996439416</v>
      </c>
      <c r="P117" s="15">
        <v>0.2</v>
      </c>
      <c r="Q117" s="3">
        <f>+P117*Q$63</f>
        <v>1.6079886439373086</v>
      </c>
      <c r="R117" s="15">
        <v>0.8</v>
      </c>
      <c r="S117" s="3">
        <f>+R117*S$63</f>
        <v>0.28778434199608627</v>
      </c>
      <c r="T117" s="15">
        <v>0.2</v>
      </c>
      <c r="U117" s="3">
        <f>+T117*U$63</f>
        <v>4.6368853064479285E-2</v>
      </c>
      <c r="V117" s="15">
        <v>0.2</v>
      </c>
      <c r="W117" s="3">
        <f>+V117*W$63</f>
        <v>0.47828916856844739</v>
      </c>
      <c r="X117" s="3">
        <f>+W117+U117+S117+Q117+O117+M117+K117+I117+G117+E117</f>
        <v>8.0780023271945325</v>
      </c>
      <c r="Y117" s="3"/>
    </row>
    <row r="118" spans="1:51" ht="15.5" x14ac:dyDescent="0.35">
      <c r="A118" s="5" t="s">
        <v>153</v>
      </c>
      <c r="C118">
        <v>18</v>
      </c>
      <c r="D118" s="15">
        <v>0.8</v>
      </c>
      <c r="E118" s="29">
        <f>+D118*E$63</f>
        <v>8.4735795269716156</v>
      </c>
      <c r="F118" s="15">
        <v>0.8</v>
      </c>
      <c r="G118" s="29">
        <f>+F118*G$63</f>
        <v>5.3382005094730784</v>
      </c>
      <c r="H118" s="15">
        <v>0.8</v>
      </c>
      <c r="I118" s="29">
        <f>+H118*I$63</f>
        <v>0.75979771862678591</v>
      </c>
      <c r="J118" s="15">
        <v>0.8</v>
      </c>
      <c r="K118" s="29">
        <f>+J118*K$63</f>
        <v>0.16019626527535635</v>
      </c>
      <c r="L118" s="15">
        <v>0.8</v>
      </c>
      <c r="M118" s="29">
        <f>+L118*M$63</f>
        <v>0.17841565959023442</v>
      </c>
      <c r="N118" s="15">
        <v>0.8</v>
      </c>
      <c r="O118" s="29">
        <f>+N118*O$63</f>
        <v>7.7200955985757664</v>
      </c>
      <c r="P118" s="15">
        <v>0.8</v>
      </c>
      <c r="Q118" s="29">
        <f>+P118*Q$63</f>
        <v>6.4319545757492342</v>
      </c>
      <c r="R118" s="15">
        <v>0.2</v>
      </c>
      <c r="S118" s="29">
        <f>+R118*S$63</f>
        <v>7.1946085499021567E-2</v>
      </c>
      <c r="T118" s="15">
        <v>0.8</v>
      </c>
      <c r="U118" s="29">
        <f>+T118*U$63</f>
        <v>0.18547541225791714</v>
      </c>
      <c r="V118" s="15">
        <v>0.8</v>
      </c>
      <c r="W118" s="29">
        <f>+V118*W$63</f>
        <v>1.9131566742737895</v>
      </c>
      <c r="X118" s="3">
        <f>+W118+U118+S118+Q118+O118+M118+K118+I118+G118+E118</f>
        <v>31.232818026292801</v>
      </c>
      <c r="Y118" s="3"/>
    </row>
    <row r="119" spans="1:51" ht="15.5" x14ac:dyDescent="0.35">
      <c r="A119" s="5" t="s">
        <v>10</v>
      </c>
      <c r="D119" s="15">
        <f t="shared" ref="D119:V119" si="139">SUM(D117:D118)</f>
        <v>1</v>
      </c>
      <c r="E119" s="29">
        <f>SUM(E117:E118)</f>
        <v>10.59197440871452</v>
      </c>
      <c r="F119" s="15">
        <f t="shared" si="139"/>
        <v>1</v>
      </c>
      <c r="G119" s="29">
        <f>SUM(G117:G118)</f>
        <v>6.6727506368413483</v>
      </c>
      <c r="H119" s="15">
        <f t="shared" si="139"/>
        <v>1</v>
      </c>
      <c r="I119" s="29">
        <f>SUM(I117:I118)</f>
        <v>0.94974714828348239</v>
      </c>
      <c r="J119" s="15">
        <f t="shared" si="139"/>
        <v>1</v>
      </c>
      <c r="K119" s="29">
        <f>SUM(K117:K118)</f>
        <v>0.20024533159419544</v>
      </c>
      <c r="L119" s="15">
        <f t="shared" si="139"/>
        <v>1</v>
      </c>
      <c r="M119" s="29">
        <f>SUM(M117:M118)</f>
        <v>0.22301957448779303</v>
      </c>
      <c r="N119" s="15">
        <f t="shared" si="139"/>
        <v>1</v>
      </c>
      <c r="O119" s="29">
        <f>SUM(O117:O118)</f>
        <v>9.6501194982197074</v>
      </c>
      <c r="P119" s="15">
        <f t="shared" si="139"/>
        <v>1</v>
      </c>
      <c r="Q119" s="29">
        <f>SUM(Q117:Q118)</f>
        <v>8.0399432196865419</v>
      </c>
      <c r="R119" s="15">
        <f t="shared" si="139"/>
        <v>1</v>
      </c>
      <c r="S119" s="29">
        <f>SUM(S117:S118)</f>
        <v>0.35973042749510786</v>
      </c>
      <c r="T119" s="15">
        <f t="shared" si="139"/>
        <v>1</v>
      </c>
      <c r="U119" s="29">
        <f>SUM(U117:U118)</f>
        <v>0.23184426532239644</v>
      </c>
      <c r="V119" s="15">
        <f t="shared" si="139"/>
        <v>1</v>
      </c>
      <c r="W119" s="29">
        <f>SUM(W117:W118)</f>
        <v>2.3914458428422369</v>
      </c>
      <c r="X119" s="3">
        <f t="shared" ref="X119" si="140">SUM(X117:X118)</f>
        <v>39.31082035348733</v>
      </c>
      <c r="Y119" s="3"/>
    </row>
    <row r="120" spans="1:51"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177</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155</v>
      </c>
      <c r="B121" t="s">
        <v>143</v>
      </c>
      <c r="C121">
        <v>25</v>
      </c>
      <c r="D121" s="15">
        <v>0.1</v>
      </c>
      <c r="E121" s="3">
        <f t="shared" ref="E121:E127" si="141">+D121*(E$39-E$118)</f>
        <v>191.73399493302139</v>
      </c>
      <c r="F121" s="15">
        <v>0.1</v>
      </c>
      <c r="G121" s="3">
        <f t="shared" ref="G121:G127" si="142">+F121*(G$39-G$118)</f>
        <v>120.78891880071356</v>
      </c>
      <c r="H121" s="15">
        <v>0</v>
      </c>
      <c r="I121" s="3">
        <f>+H121*(I$39-I$118)</f>
        <v>0</v>
      </c>
      <c r="J121" s="15">
        <v>0</v>
      </c>
      <c r="K121" s="3">
        <f>+J121*(K$39-K$118)</f>
        <v>0</v>
      </c>
      <c r="L121" s="15">
        <v>0.1</v>
      </c>
      <c r="M121" s="3">
        <f>+L121*(M$39-M$118)</f>
        <v>4.0370597883644859</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316.55997352209943</v>
      </c>
      <c r="Y121" s="3"/>
      <c r="AA121" s="5" t="s">
        <v>155</v>
      </c>
      <c r="AB121" s="15">
        <f t="shared" ref="AB121:AB126" si="143">+D121</f>
        <v>0.1</v>
      </c>
      <c r="AC121" s="15">
        <f t="shared" ref="AC121:AC126" si="144">+F121</f>
        <v>0.1</v>
      </c>
      <c r="AD121" s="15">
        <f t="shared" ref="AD121:AD126" si="145">+H121</f>
        <v>0</v>
      </c>
      <c r="AE121" s="15">
        <f t="shared" ref="AE121:AE126" si="146">+J121</f>
        <v>0</v>
      </c>
      <c r="AF121" s="15">
        <f t="shared" ref="AF121:AF126" si="147">+L121</f>
        <v>0.1</v>
      </c>
      <c r="AG121" s="15">
        <f t="shared" ref="AG121:AG126" si="148">+N121</f>
        <v>0</v>
      </c>
      <c r="AH121" s="15">
        <f t="shared" ref="AH121:AH126" si="149">+P121</f>
        <v>0</v>
      </c>
      <c r="AI121" s="15">
        <f t="shared" ref="AI121:AI126" si="150">+R121</f>
        <v>0</v>
      </c>
      <c r="AJ121" s="15">
        <f t="shared" ref="AJ121:AJ126" si="151">+T121</f>
        <v>0</v>
      </c>
      <c r="AK121" s="15">
        <f t="shared" ref="AK121:AK126" si="152">+V121</f>
        <v>0</v>
      </c>
      <c r="AN121" s="5" t="s">
        <v>155</v>
      </c>
      <c r="AO121" s="3">
        <f t="shared" ref="AO121:AO126" si="153">+E121</f>
        <v>191.73399493302139</v>
      </c>
      <c r="AP121" s="3">
        <f t="shared" ref="AP121:AP126" si="154">+G121</f>
        <v>120.78891880071356</v>
      </c>
      <c r="AQ121" s="3">
        <f t="shared" ref="AQ121:AQ126" si="155">+I121</f>
        <v>0</v>
      </c>
      <c r="AR121" s="3">
        <f t="shared" ref="AR121:AR126" si="156">+K121</f>
        <v>0</v>
      </c>
      <c r="AS121" s="3">
        <f t="shared" ref="AS121:AS126" si="157">+M121</f>
        <v>4.0370597883644859</v>
      </c>
      <c r="AT121" s="3">
        <f t="shared" ref="AT121:AT126" si="158">+O121</f>
        <v>0</v>
      </c>
      <c r="AU121" s="3">
        <f t="shared" ref="AU121:AU126" si="159">+Q121</f>
        <v>0</v>
      </c>
      <c r="AV121" s="3">
        <f t="shared" ref="AV121:AV126" si="160">+S121</f>
        <v>0</v>
      </c>
      <c r="AW121" s="3">
        <f t="shared" ref="AW121:AW126" si="161">+U121</f>
        <v>0</v>
      </c>
      <c r="AX121" s="3">
        <f t="shared" ref="AX121:AX126" si="162">+W121</f>
        <v>0</v>
      </c>
      <c r="AY121" s="3">
        <f>SUM(AO121:AX121)</f>
        <v>316.55997352209948</v>
      </c>
    </row>
    <row r="122" spans="1:51" ht="15.5" x14ac:dyDescent="0.35">
      <c r="A122" s="5" t="s">
        <v>168</v>
      </c>
      <c r="B122" t="s">
        <v>140</v>
      </c>
      <c r="C122">
        <v>25</v>
      </c>
      <c r="D122" s="15">
        <v>0.05</v>
      </c>
      <c r="E122" s="3">
        <f t="shared" si="141"/>
        <v>95.866997466510696</v>
      </c>
      <c r="F122" s="15">
        <v>0.05</v>
      </c>
      <c r="G122" s="3">
        <f t="shared" si="142"/>
        <v>60.39445940035678</v>
      </c>
      <c r="H122" s="15">
        <v>0.05</v>
      </c>
      <c r="I122" s="3">
        <f t="shared" ref="I122:I127" si="163">+H122*(I$39-I$118)</f>
        <v>8.5960750984639542</v>
      </c>
      <c r="J122" s="15">
        <v>0.05</v>
      </c>
      <c r="K122" s="3">
        <f t="shared" ref="K122:K127" si="164">+J122*(K$39-K$118)</f>
        <v>1.812402292138009</v>
      </c>
      <c r="L122" s="15">
        <v>0.05</v>
      </c>
      <c r="M122" s="3">
        <f t="shared" ref="M122:M127" si="165">+L122*(M$39-M$118)</f>
        <v>2.0185298941822429</v>
      </c>
      <c r="N122" s="15">
        <v>0.05</v>
      </c>
      <c r="O122" s="3">
        <f t="shared" ref="O122:O127" si="166">+N122*(O$39-O$118)</f>
        <v>87.34235429479584</v>
      </c>
      <c r="P122" s="15">
        <v>0.1</v>
      </c>
      <c r="Q122" s="3">
        <f t="shared" ref="Q122:Q127" si="167">+P122*(Q$39-Q$118)</f>
        <v>145.53759035490768</v>
      </c>
      <c r="R122" s="15">
        <v>0.1</v>
      </c>
      <c r="S122" s="3">
        <f t="shared" ref="S122:S127" si="168">+R122*(S$39-S$118)</f>
        <v>6.5333586186338763</v>
      </c>
      <c r="T122" s="15">
        <v>0.2</v>
      </c>
      <c r="U122" s="3">
        <f t="shared" ref="U122:U127" si="169">+T122*(U$39-U$118)</f>
        <v>8.3936054747264688</v>
      </c>
      <c r="V122" s="15">
        <v>0.1</v>
      </c>
      <c r="W122" s="3">
        <f t="shared" ref="W122:W127" si="170">+V122*(W$39-W$118)</f>
        <v>43.289517838795113</v>
      </c>
      <c r="X122" s="3">
        <f t="shared" ref="X122:X126" si="171">+W122+U122+S122+Q122+O122+M122+K122+I122+G122+E122</f>
        <v>459.78489073351057</v>
      </c>
      <c r="Y122" s="3"/>
      <c r="AA122" s="5" t="s">
        <v>168</v>
      </c>
      <c r="AB122" s="15">
        <f t="shared" si="143"/>
        <v>0.05</v>
      </c>
      <c r="AC122" s="15">
        <f t="shared" si="144"/>
        <v>0.05</v>
      </c>
      <c r="AD122" s="15">
        <f t="shared" si="145"/>
        <v>0.05</v>
      </c>
      <c r="AE122" s="15">
        <f t="shared" si="146"/>
        <v>0.05</v>
      </c>
      <c r="AF122" s="15">
        <f t="shared" si="147"/>
        <v>0.05</v>
      </c>
      <c r="AG122" s="15">
        <f t="shared" si="148"/>
        <v>0.05</v>
      </c>
      <c r="AH122" s="15">
        <f t="shared" si="149"/>
        <v>0.1</v>
      </c>
      <c r="AI122" s="15">
        <f t="shared" si="150"/>
        <v>0.1</v>
      </c>
      <c r="AJ122" s="15">
        <f t="shared" si="151"/>
        <v>0.2</v>
      </c>
      <c r="AK122" s="15">
        <f t="shared" si="152"/>
        <v>0.1</v>
      </c>
      <c r="AN122" s="5" t="s">
        <v>168</v>
      </c>
      <c r="AO122" s="3">
        <f t="shared" si="153"/>
        <v>95.866997466510696</v>
      </c>
      <c r="AP122" s="3">
        <f t="shared" si="154"/>
        <v>60.39445940035678</v>
      </c>
      <c r="AQ122" s="3">
        <f t="shared" si="155"/>
        <v>8.5960750984639542</v>
      </c>
      <c r="AR122" s="3">
        <f t="shared" si="156"/>
        <v>1.812402292138009</v>
      </c>
      <c r="AS122" s="3">
        <f t="shared" si="157"/>
        <v>2.0185298941822429</v>
      </c>
      <c r="AT122" s="3">
        <f t="shared" si="158"/>
        <v>87.34235429479584</v>
      </c>
      <c r="AU122" s="3">
        <f t="shared" si="159"/>
        <v>145.53759035490768</v>
      </c>
      <c r="AV122" s="3">
        <f t="shared" si="160"/>
        <v>6.5333586186338763</v>
      </c>
      <c r="AW122" s="3">
        <f t="shared" si="161"/>
        <v>8.3936054747264688</v>
      </c>
      <c r="AX122" s="3">
        <f t="shared" si="162"/>
        <v>43.289517838795113</v>
      </c>
      <c r="AY122" s="3">
        <f t="shared" ref="AY122:AY126" si="172">SUM(AO122:AX122)</f>
        <v>459.78489073351068</v>
      </c>
    </row>
    <row r="123" spans="1:51" ht="15.5" x14ac:dyDescent="0.35">
      <c r="A123" s="5" t="s">
        <v>157</v>
      </c>
      <c r="B123" t="s">
        <v>143</v>
      </c>
      <c r="C123">
        <v>25</v>
      </c>
      <c r="D123" s="15">
        <v>0.1</v>
      </c>
      <c r="E123" s="3">
        <f t="shared" si="141"/>
        <v>191.73399493302139</v>
      </c>
      <c r="F123" s="15">
        <v>0.1</v>
      </c>
      <c r="G123" s="3">
        <f t="shared" si="142"/>
        <v>120.78891880071356</v>
      </c>
      <c r="H123" s="15">
        <v>0.1</v>
      </c>
      <c r="I123" s="3">
        <f t="shared" si="163"/>
        <v>17.192150196927908</v>
      </c>
      <c r="J123" s="15">
        <v>0.1</v>
      </c>
      <c r="K123" s="3">
        <f t="shared" si="164"/>
        <v>3.6248045842760179</v>
      </c>
      <c r="L123" s="15">
        <v>0.1</v>
      </c>
      <c r="M123" s="3">
        <f t="shared" si="165"/>
        <v>4.0370597883644859</v>
      </c>
      <c r="N123" s="15">
        <v>0.1</v>
      </c>
      <c r="O123" s="3">
        <f t="shared" si="166"/>
        <v>174.68470858959168</v>
      </c>
      <c r="P123" s="15">
        <v>0.1</v>
      </c>
      <c r="Q123" s="3">
        <f t="shared" si="167"/>
        <v>145.53759035490768</v>
      </c>
      <c r="R123" s="15">
        <v>0.1</v>
      </c>
      <c r="S123" s="3">
        <f t="shared" si="168"/>
        <v>6.5333586186338763</v>
      </c>
      <c r="T123" s="15">
        <v>0.1</v>
      </c>
      <c r="U123" s="3">
        <f t="shared" si="169"/>
        <v>4.1968027373632344</v>
      </c>
      <c r="V123" s="15">
        <v>0.1</v>
      </c>
      <c r="W123" s="3">
        <f t="shared" si="170"/>
        <v>43.289517838795113</v>
      </c>
      <c r="X123" s="3">
        <f t="shared" si="171"/>
        <v>711.61890644259506</v>
      </c>
      <c r="Y123" s="3"/>
      <c r="AA123" s="5" t="s">
        <v>157</v>
      </c>
      <c r="AB123" s="15">
        <f t="shared" si="143"/>
        <v>0.1</v>
      </c>
      <c r="AC123" s="15">
        <f t="shared" si="144"/>
        <v>0.1</v>
      </c>
      <c r="AD123" s="15">
        <f t="shared" si="145"/>
        <v>0.1</v>
      </c>
      <c r="AE123" s="15">
        <f t="shared" si="146"/>
        <v>0.1</v>
      </c>
      <c r="AF123" s="15">
        <f t="shared" si="147"/>
        <v>0.1</v>
      </c>
      <c r="AG123" s="15">
        <f t="shared" si="148"/>
        <v>0.1</v>
      </c>
      <c r="AH123" s="15">
        <f t="shared" si="149"/>
        <v>0.1</v>
      </c>
      <c r="AI123" s="15">
        <f t="shared" si="150"/>
        <v>0.1</v>
      </c>
      <c r="AJ123" s="15">
        <f t="shared" si="151"/>
        <v>0.1</v>
      </c>
      <c r="AK123" s="15">
        <f t="shared" si="152"/>
        <v>0.1</v>
      </c>
      <c r="AN123" s="5" t="s">
        <v>157</v>
      </c>
      <c r="AO123" s="3">
        <f t="shared" si="153"/>
        <v>191.73399493302139</v>
      </c>
      <c r="AP123" s="3">
        <f t="shared" si="154"/>
        <v>120.78891880071356</v>
      </c>
      <c r="AQ123" s="3">
        <f t="shared" si="155"/>
        <v>17.192150196927908</v>
      </c>
      <c r="AR123" s="3">
        <f t="shared" si="156"/>
        <v>3.6248045842760179</v>
      </c>
      <c r="AS123" s="3">
        <f t="shared" si="157"/>
        <v>4.0370597883644859</v>
      </c>
      <c r="AT123" s="3">
        <f t="shared" si="158"/>
        <v>174.68470858959168</v>
      </c>
      <c r="AU123" s="3">
        <f t="shared" si="159"/>
        <v>145.53759035490768</v>
      </c>
      <c r="AV123" s="3">
        <f t="shared" si="160"/>
        <v>6.5333586186338763</v>
      </c>
      <c r="AW123" s="3">
        <f t="shared" si="161"/>
        <v>4.1968027373632344</v>
      </c>
      <c r="AX123" s="3">
        <f t="shared" si="162"/>
        <v>43.289517838795113</v>
      </c>
      <c r="AY123" s="3">
        <f t="shared" si="172"/>
        <v>711.61890644259495</v>
      </c>
    </row>
    <row r="124" spans="1:51" ht="15.5" x14ac:dyDescent="0.35">
      <c r="A124" s="5" t="s">
        <v>158</v>
      </c>
      <c r="B124" t="s">
        <v>143</v>
      </c>
      <c r="C124">
        <v>25</v>
      </c>
      <c r="D124" s="15">
        <v>0.02</v>
      </c>
      <c r="E124" s="3">
        <f t="shared" si="141"/>
        <v>38.346798986604277</v>
      </c>
      <c r="F124" s="15">
        <v>0.02</v>
      </c>
      <c r="G124" s="3">
        <f t="shared" si="142"/>
        <v>24.15778376014271</v>
      </c>
      <c r="H124" s="15">
        <v>0</v>
      </c>
      <c r="I124" s="3">
        <f t="shared" si="163"/>
        <v>0</v>
      </c>
      <c r="J124" s="15">
        <v>0</v>
      </c>
      <c r="K124" s="3">
        <f t="shared" si="164"/>
        <v>0</v>
      </c>
      <c r="L124" s="15">
        <v>0.02</v>
      </c>
      <c r="M124" s="3">
        <f t="shared" si="165"/>
        <v>0.80741195767289708</v>
      </c>
      <c r="N124" s="15">
        <v>0.02</v>
      </c>
      <c r="O124" s="3">
        <f t="shared" si="166"/>
        <v>34.936941717918337</v>
      </c>
      <c r="P124" s="15">
        <v>0</v>
      </c>
      <c r="Q124" s="3">
        <f t="shared" si="167"/>
        <v>0</v>
      </c>
      <c r="R124" s="15">
        <v>0</v>
      </c>
      <c r="S124" s="3">
        <f t="shared" si="168"/>
        <v>0</v>
      </c>
      <c r="T124" s="15">
        <v>0</v>
      </c>
      <c r="U124" s="3">
        <f t="shared" si="169"/>
        <v>0</v>
      </c>
      <c r="V124" s="15">
        <v>0</v>
      </c>
      <c r="W124" s="3">
        <f t="shared" si="170"/>
        <v>0</v>
      </c>
      <c r="X124" s="3">
        <f t="shared" si="171"/>
        <v>98.248936422338232</v>
      </c>
      <c r="Y124" s="3"/>
      <c r="AA124" s="5" t="s">
        <v>158</v>
      </c>
      <c r="AB124" s="15">
        <f t="shared" si="143"/>
        <v>0.02</v>
      </c>
      <c r="AC124" s="15">
        <f t="shared" si="144"/>
        <v>0.02</v>
      </c>
      <c r="AD124" s="15">
        <f t="shared" si="145"/>
        <v>0</v>
      </c>
      <c r="AE124" s="15">
        <f t="shared" si="146"/>
        <v>0</v>
      </c>
      <c r="AF124" s="15">
        <f t="shared" si="147"/>
        <v>0.02</v>
      </c>
      <c r="AG124" s="15">
        <f t="shared" si="148"/>
        <v>0.02</v>
      </c>
      <c r="AH124" s="15">
        <f t="shared" si="149"/>
        <v>0</v>
      </c>
      <c r="AI124" s="15">
        <f t="shared" si="150"/>
        <v>0</v>
      </c>
      <c r="AJ124" s="15">
        <f t="shared" si="151"/>
        <v>0</v>
      </c>
      <c r="AK124" s="15">
        <f t="shared" si="152"/>
        <v>0</v>
      </c>
      <c r="AN124" s="5" t="s">
        <v>158</v>
      </c>
      <c r="AO124" s="3">
        <f t="shared" si="153"/>
        <v>38.346798986604277</v>
      </c>
      <c r="AP124" s="3">
        <f t="shared" si="154"/>
        <v>24.15778376014271</v>
      </c>
      <c r="AQ124" s="3">
        <f t="shared" si="155"/>
        <v>0</v>
      </c>
      <c r="AR124" s="3">
        <f t="shared" si="156"/>
        <v>0</v>
      </c>
      <c r="AS124" s="3">
        <f t="shared" si="157"/>
        <v>0.80741195767289708</v>
      </c>
      <c r="AT124" s="3">
        <f t="shared" si="158"/>
        <v>34.936941717918337</v>
      </c>
      <c r="AU124" s="3">
        <f t="shared" si="159"/>
        <v>0</v>
      </c>
      <c r="AV124" s="3">
        <f t="shared" si="160"/>
        <v>0</v>
      </c>
      <c r="AW124" s="3">
        <f t="shared" si="161"/>
        <v>0</v>
      </c>
      <c r="AX124" s="3">
        <f t="shared" si="162"/>
        <v>0</v>
      </c>
      <c r="AY124" s="3">
        <f t="shared" si="172"/>
        <v>98.248936422338232</v>
      </c>
    </row>
    <row r="125" spans="1:51" ht="15.5" x14ac:dyDescent="0.35">
      <c r="A125" s="5" t="s">
        <v>148</v>
      </c>
      <c r="B125" t="s">
        <v>146</v>
      </c>
      <c r="C125">
        <v>35</v>
      </c>
      <c r="D125" s="15">
        <v>0.3</v>
      </c>
      <c r="E125" s="3">
        <f t="shared" si="141"/>
        <v>575.20198479906412</v>
      </c>
      <c r="F125" s="15">
        <v>0.35</v>
      </c>
      <c r="G125" s="3">
        <f t="shared" si="142"/>
        <v>422.76121580249742</v>
      </c>
      <c r="H125" s="15">
        <v>0.2</v>
      </c>
      <c r="I125" s="3">
        <f t="shared" si="163"/>
        <v>34.384300393855817</v>
      </c>
      <c r="J125" s="15">
        <v>0.35</v>
      </c>
      <c r="K125" s="3">
        <f t="shared" si="164"/>
        <v>12.686816044966061</v>
      </c>
      <c r="L125" s="15">
        <v>0.05</v>
      </c>
      <c r="M125" s="3">
        <f t="shared" si="165"/>
        <v>2.0185298941822429</v>
      </c>
      <c r="N125" s="15">
        <v>0.25</v>
      </c>
      <c r="O125" s="3">
        <f t="shared" si="166"/>
        <v>436.71177147397918</v>
      </c>
      <c r="P125" s="15">
        <v>0.05</v>
      </c>
      <c r="Q125" s="3">
        <f t="shared" si="167"/>
        <v>72.768795177453839</v>
      </c>
      <c r="R125" s="15">
        <v>0.05</v>
      </c>
      <c r="S125" s="3">
        <f t="shared" si="168"/>
        <v>3.2666793093169382</v>
      </c>
      <c r="T125" s="15">
        <v>0</v>
      </c>
      <c r="U125" s="3">
        <f t="shared" si="169"/>
        <v>0</v>
      </c>
      <c r="V125" s="15">
        <v>0</v>
      </c>
      <c r="W125" s="3">
        <f t="shared" si="170"/>
        <v>0</v>
      </c>
      <c r="X125" s="3">
        <f t="shared" si="171"/>
        <v>1559.8000928953156</v>
      </c>
      <c r="Y125" s="3"/>
      <c r="AA125" s="5" t="s">
        <v>148</v>
      </c>
      <c r="AB125" s="15">
        <f t="shared" si="143"/>
        <v>0.3</v>
      </c>
      <c r="AC125" s="15">
        <f t="shared" si="144"/>
        <v>0.35</v>
      </c>
      <c r="AD125" s="15">
        <f t="shared" si="145"/>
        <v>0.2</v>
      </c>
      <c r="AE125" s="15">
        <f t="shared" si="146"/>
        <v>0.35</v>
      </c>
      <c r="AF125" s="15">
        <f t="shared" si="147"/>
        <v>0.05</v>
      </c>
      <c r="AG125" s="15">
        <f t="shared" si="148"/>
        <v>0.25</v>
      </c>
      <c r="AH125" s="15">
        <f t="shared" si="149"/>
        <v>0.05</v>
      </c>
      <c r="AI125" s="15">
        <f t="shared" si="150"/>
        <v>0.05</v>
      </c>
      <c r="AJ125" s="15">
        <f t="shared" si="151"/>
        <v>0</v>
      </c>
      <c r="AK125" s="15">
        <f t="shared" si="152"/>
        <v>0</v>
      </c>
      <c r="AN125" s="5" t="s">
        <v>148</v>
      </c>
      <c r="AO125" s="3">
        <f t="shared" si="153"/>
        <v>575.20198479906412</v>
      </c>
      <c r="AP125" s="3">
        <f t="shared" si="154"/>
        <v>422.76121580249742</v>
      </c>
      <c r="AQ125" s="3">
        <f t="shared" si="155"/>
        <v>34.384300393855817</v>
      </c>
      <c r="AR125" s="3">
        <f t="shared" si="156"/>
        <v>12.686816044966061</v>
      </c>
      <c r="AS125" s="3">
        <f t="shared" si="157"/>
        <v>2.0185298941822429</v>
      </c>
      <c r="AT125" s="3">
        <f t="shared" si="158"/>
        <v>436.71177147397918</v>
      </c>
      <c r="AU125" s="3">
        <f t="shared" si="159"/>
        <v>72.768795177453839</v>
      </c>
      <c r="AV125" s="3">
        <f t="shared" si="160"/>
        <v>3.2666793093169382</v>
      </c>
      <c r="AW125" s="3">
        <f t="shared" si="161"/>
        <v>0</v>
      </c>
      <c r="AX125" s="3">
        <f t="shared" si="162"/>
        <v>0</v>
      </c>
      <c r="AY125" s="3">
        <f t="shared" si="172"/>
        <v>1559.8000928953154</v>
      </c>
    </row>
    <row r="126" spans="1:51" ht="15.5" x14ac:dyDescent="0.35">
      <c r="A126" s="5" t="s">
        <v>149</v>
      </c>
      <c r="B126" t="s">
        <v>143</v>
      </c>
      <c r="C126">
        <v>25</v>
      </c>
      <c r="D126" s="15">
        <v>0.43</v>
      </c>
      <c r="E126" s="3">
        <f t="shared" si="141"/>
        <v>824.45617821199198</v>
      </c>
      <c r="F126" s="15">
        <v>0.38</v>
      </c>
      <c r="G126" s="3">
        <f t="shared" si="142"/>
        <v>458.99789144271153</v>
      </c>
      <c r="H126" s="15">
        <v>0.65</v>
      </c>
      <c r="I126" s="3">
        <f t="shared" si="163"/>
        <v>111.74897628003141</v>
      </c>
      <c r="J126" s="15">
        <v>0.5</v>
      </c>
      <c r="K126" s="3">
        <f t="shared" si="164"/>
        <v>18.124022921380089</v>
      </c>
      <c r="L126" s="15">
        <v>0.68</v>
      </c>
      <c r="M126" s="3">
        <f t="shared" si="165"/>
        <v>27.452006560878502</v>
      </c>
      <c r="N126" s="15">
        <v>0.57999999999999996</v>
      </c>
      <c r="O126" s="3">
        <f t="shared" si="166"/>
        <v>1013.1713098196317</v>
      </c>
      <c r="P126" s="15">
        <v>0.75</v>
      </c>
      <c r="Q126" s="3">
        <f t="shared" si="167"/>
        <v>1091.5319276618077</v>
      </c>
      <c r="R126" s="15">
        <v>0.75</v>
      </c>
      <c r="S126" s="3">
        <f t="shared" si="168"/>
        <v>49.000189639754069</v>
      </c>
      <c r="T126" s="15">
        <v>0.7</v>
      </c>
      <c r="U126" s="3">
        <f t="shared" si="169"/>
        <v>29.37761916154264</v>
      </c>
      <c r="V126" s="15">
        <v>0.8</v>
      </c>
      <c r="W126" s="3">
        <f t="shared" si="170"/>
        <v>346.31614271036091</v>
      </c>
      <c r="X126" s="3">
        <f t="shared" si="171"/>
        <v>3970.1762644100909</v>
      </c>
      <c r="Y126" s="3"/>
      <c r="AA126" s="5" t="s">
        <v>149</v>
      </c>
      <c r="AB126" s="15">
        <f t="shared" si="143"/>
        <v>0.43</v>
      </c>
      <c r="AC126" s="15">
        <f t="shared" si="144"/>
        <v>0.38</v>
      </c>
      <c r="AD126" s="15">
        <f t="shared" si="145"/>
        <v>0.65</v>
      </c>
      <c r="AE126" s="15">
        <f t="shared" si="146"/>
        <v>0.5</v>
      </c>
      <c r="AF126" s="15">
        <f t="shared" si="147"/>
        <v>0.68</v>
      </c>
      <c r="AG126" s="15">
        <f t="shared" si="148"/>
        <v>0.57999999999999996</v>
      </c>
      <c r="AH126" s="15">
        <f t="shared" si="149"/>
        <v>0.75</v>
      </c>
      <c r="AI126" s="15">
        <f t="shared" si="150"/>
        <v>0.75</v>
      </c>
      <c r="AJ126" s="15">
        <f t="shared" si="151"/>
        <v>0.7</v>
      </c>
      <c r="AK126" s="15">
        <f t="shared" si="152"/>
        <v>0.8</v>
      </c>
      <c r="AN126" s="5" t="s">
        <v>149</v>
      </c>
      <c r="AO126" s="3">
        <f t="shared" si="153"/>
        <v>824.45617821199198</v>
      </c>
      <c r="AP126" s="3">
        <f t="shared" si="154"/>
        <v>458.99789144271153</v>
      </c>
      <c r="AQ126" s="3">
        <f t="shared" si="155"/>
        <v>111.74897628003141</v>
      </c>
      <c r="AR126" s="3">
        <f t="shared" si="156"/>
        <v>18.124022921380089</v>
      </c>
      <c r="AS126" s="3">
        <f t="shared" si="157"/>
        <v>27.452006560878502</v>
      </c>
      <c r="AT126" s="3">
        <f t="shared" si="158"/>
        <v>1013.1713098196317</v>
      </c>
      <c r="AU126" s="3">
        <f t="shared" si="159"/>
        <v>1091.5319276618077</v>
      </c>
      <c r="AV126" s="3">
        <f t="shared" si="160"/>
        <v>49.000189639754069</v>
      </c>
      <c r="AW126" s="3">
        <f t="shared" si="161"/>
        <v>29.37761916154264</v>
      </c>
      <c r="AX126" s="3">
        <f t="shared" si="162"/>
        <v>346.31614271036091</v>
      </c>
      <c r="AY126" s="3">
        <f t="shared" si="172"/>
        <v>3970.17626441009</v>
      </c>
    </row>
    <row r="127" spans="1:51" ht="15.5" x14ac:dyDescent="0.35">
      <c r="A127" s="5" t="s">
        <v>10</v>
      </c>
      <c r="D127" s="15">
        <f t="shared" ref="D127:F127" si="173">SUM(D121:D126)</f>
        <v>1</v>
      </c>
      <c r="E127" s="3">
        <f t="shared" si="141"/>
        <v>1917.3399493302138</v>
      </c>
      <c r="F127" s="15">
        <f t="shared" si="173"/>
        <v>1</v>
      </c>
      <c r="G127" s="3">
        <f t="shared" si="142"/>
        <v>1207.8891880071355</v>
      </c>
      <c r="H127" s="15">
        <f t="shared" ref="H127" si="174">SUM(H121:H126)</f>
        <v>1</v>
      </c>
      <c r="I127" s="3">
        <f t="shared" si="163"/>
        <v>171.92150196927909</v>
      </c>
      <c r="J127" s="15">
        <f t="shared" ref="J127" si="175">SUM(J121:J126)</f>
        <v>1</v>
      </c>
      <c r="K127" s="3">
        <f t="shared" si="164"/>
        <v>36.248045842760177</v>
      </c>
      <c r="L127" s="15">
        <f t="shared" ref="L127" si="176">SUM(L121:L126)</f>
        <v>1</v>
      </c>
      <c r="M127" s="3">
        <f t="shared" si="165"/>
        <v>40.370597883644855</v>
      </c>
      <c r="N127" s="15">
        <f t="shared" ref="N127" si="177">SUM(N121:N126)</f>
        <v>1</v>
      </c>
      <c r="O127" s="3">
        <f t="shared" si="166"/>
        <v>1746.8470858959167</v>
      </c>
      <c r="P127" s="15">
        <f t="shared" ref="P127" si="178">SUM(P121:P126)</f>
        <v>1</v>
      </c>
      <c r="Q127" s="3">
        <f t="shared" si="167"/>
        <v>1455.3759035490768</v>
      </c>
      <c r="R127" s="15">
        <f t="shared" ref="R127" si="179">SUM(R121:R126)</f>
        <v>1</v>
      </c>
      <c r="S127" s="3">
        <f t="shared" si="168"/>
        <v>65.333586186338763</v>
      </c>
      <c r="T127" s="15">
        <f t="shared" ref="T127" si="180">SUM(T121:T126)</f>
        <v>1</v>
      </c>
      <c r="U127" s="3">
        <f t="shared" si="169"/>
        <v>41.968027373632346</v>
      </c>
      <c r="V127" s="15">
        <f t="shared" ref="V127" si="181">SUM(V121:V126)</f>
        <v>1</v>
      </c>
      <c r="W127" s="3">
        <f t="shared" si="170"/>
        <v>432.89517838795109</v>
      </c>
      <c r="X127" s="3">
        <f t="shared" ref="X127" si="182">SUM(X121:X126)</f>
        <v>7116.1890644259493</v>
      </c>
      <c r="Y127" s="3"/>
      <c r="AA127" s="5" t="s">
        <v>10</v>
      </c>
      <c r="AN127" s="5" t="s">
        <v>10</v>
      </c>
      <c r="AO127" s="3">
        <f>SUM(AO121:AO126)</f>
        <v>1917.3399493302138</v>
      </c>
      <c r="AP127" s="3">
        <f t="shared" ref="AP127:AY127" si="183">SUM(AP121:AP126)</f>
        <v>1207.8891880071355</v>
      </c>
      <c r="AQ127" s="3">
        <f t="shared" si="183"/>
        <v>171.92150196927909</v>
      </c>
      <c r="AR127" s="3">
        <f t="shared" si="183"/>
        <v>36.248045842760177</v>
      </c>
      <c r="AS127" s="3">
        <f t="shared" si="183"/>
        <v>40.370597883644862</v>
      </c>
      <c r="AT127" s="3">
        <f t="shared" si="183"/>
        <v>1746.8470858959167</v>
      </c>
      <c r="AU127" s="3">
        <f t="shared" si="183"/>
        <v>1455.3759035490768</v>
      </c>
      <c r="AV127" s="3">
        <f t="shared" si="183"/>
        <v>65.333586186338763</v>
      </c>
      <c r="AW127" s="3">
        <f t="shared" si="183"/>
        <v>41.968027373632339</v>
      </c>
      <c r="AX127" s="3">
        <f t="shared" si="183"/>
        <v>432.89517838795115</v>
      </c>
      <c r="AY127" s="3">
        <f t="shared" si="183"/>
        <v>7116.1890644259493</v>
      </c>
    </row>
    <row r="128" spans="1:51"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24246.605517746364</v>
      </c>
      <c r="F129" s="11"/>
      <c r="G129" s="12">
        <f>+G36</f>
        <v>16646.759920922057</v>
      </c>
      <c r="H129" s="11"/>
      <c r="I129" s="12">
        <f>+I36</f>
        <v>1086.0328932725911</v>
      </c>
      <c r="J129" s="11"/>
      <c r="K129" s="12">
        <f>+K36</f>
        <v>348.42754169506384</v>
      </c>
      <c r="L129" s="11"/>
      <c r="M129" s="12">
        <f>+M36</f>
        <v>625.80421777930007</v>
      </c>
      <c r="N129" s="11"/>
      <c r="O129" s="12">
        <f>+O36</f>
        <v>18298.018851339981</v>
      </c>
      <c r="P129" s="11"/>
      <c r="Q129" s="12">
        <f>+Q36</f>
        <v>20246.489641254579</v>
      </c>
      <c r="R129" s="11"/>
      <c r="S129" s="12">
        <f>+S36</f>
        <v>1087.8671754508846</v>
      </c>
      <c r="T129" s="11"/>
      <c r="U129" s="12">
        <f>+U36</f>
        <v>852.0007660107558</v>
      </c>
      <c r="V129" s="11"/>
      <c r="W129" s="12">
        <f>+W36</f>
        <v>6604.7617898844364</v>
      </c>
      <c r="X129" s="12">
        <f>+X36</f>
        <v>90042.768315356021</v>
      </c>
      <c r="AA129" s="5" t="s">
        <v>30</v>
      </c>
      <c r="AB129" s="12">
        <f>+E129</f>
        <v>24246.605517746364</v>
      </c>
      <c r="AC129" s="12">
        <f>+G129</f>
        <v>16646.759920922057</v>
      </c>
      <c r="AD129" s="12">
        <f>+I129</f>
        <v>1086.0328932725911</v>
      </c>
      <c r="AE129" s="12">
        <f>+K129</f>
        <v>348.42754169506384</v>
      </c>
      <c r="AF129" s="12">
        <f>+M129</f>
        <v>625.80421777930007</v>
      </c>
      <c r="AG129" s="12">
        <f>+O129</f>
        <v>18298.018851339981</v>
      </c>
      <c r="AH129" s="12">
        <f>+Q129</f>
        <v>20246.489641254579</v>
      </c>
      <c r="AI129" s="12">
        <f>+S129</f>
        <v>1087.8671754508846</v>
      </c>
      <c r="AJ129" s="12">
        <f>+U129</f>
        <v>852.0007660107558</v>
      </c>
      <c r="AK129" s="12">
        <f>+W129</f>
        <v>6604.7617898844364</v>
      </c>
      <c r="AL129" s="12">
        <f>+X129</f>
        <v>90042.768315356021</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4">+E130</f>
        <v>0</v>
      </c>
      <c r="AC130" s="12">
        <f t="shared" ref="AC130:AC146" si="185">+G130</f>
        <v>0</v>
      </c>
      <c r="AD130" s="12">
        <f t="shared" ref="AD130:AD146" si="186">+I130</f>
        <v>0</v>
      </c>
      <c r="AE130" s="12">
        <f t="shared" ref="AE130:AE146" si="187">+K130</f>
        <v>0</v>
      </c>
      <c r="AF130" s="12">
        <f t="shared" ref="AF130:AF146" si="188">+M130</f>
        <v>0</v>
      </c>
      <c r="AG130" s="12">
        <f t="shared" ref="AG130:AG146" si="189">+O130</f>
        <v>0</v>
      </c>
      <c r="AH130" s="12">
        <f t="shared" ref="AH130:AH146" si="190">+Q130</f>
        <v>0</v>
      </c>
      <c r="AI130" s="12">
        <f t="shared" ref="AI130:AI146" si="191">+S130</f>
        <v>0</v>
      </c>
      <c r="AJ130" s="12">
        <f t="shared" ref="AJ130:AJ145" si="192">+U130</f>
        <v>0</v>
      </c>
      <c r="AK130" s="12">
        <f t="shared" ref="AK130:AL145" si="193">+W130</f>
        <v>0</v>
      </c>
      <c r="AL130" s="12">
        <f t="shared" si="193"/>
        <v>0</v>
      </c>
      <c r="AM130" s="5"/>
      <c r="AN130" s="5"/>
    </row>
    <row r="131" spans="1:40" ht="15.5" x14ac:dyDescent="0.35">
      <c r="A131" s="5" t="s">
        <v>61</v>
      </c>
      <c r="E131" s="12">
        <f>+E114</f>
        <v>1251.0289735255174</v>
      </c>
      <c r="F131" s="11"/>
      <c r="G131" s="12">
        <f>+G114</f>
        <v>861.11705650153431</v>
      </c>
      <c r="H131" s="11"/>
      <c r="I131" s="12">
        <f>+I114</f>
        <v>64.653286123956661</v>
      </c>
      <c r="J131" s="11"/>
      <c r="K131" s="12">
        <f>+K114</f>
        <v>32.774515721273843</v>
      </c>
      <c r="L131" s="11"/>
      <c r="M131" s="12">
        <f>+M114</f>
        <v>25.314005055700065</v>
      </c>
      <c r="N131" s="11"/>
      <c r="O131" s="12">
        <f>+O114</f>
        <v>742.78838182528375</v>
      </c>
      <c r="P131" s="11"/>
      <c r="Q131" s="12">
        <f>+Q114</f>
        <v>995.5234816701261</v>
      </c>
      <c r="R131" s="11"/>
      <c r="S131" s="12">
        <f>+S114</f>
        <v>41.759792621645111</v>
      </c>
      <c r="T131" s="11"/>
      <c r="U131" s="12">
        <f>+U114</f>
        <v>42.787864218887265</v>
      </c>
      <c r="V131" s="11"/>
      <c r="W131" s="12">
        <f>+W114</f>
        <v>366.64997640179377</v>
      </c>
      <c r="X131" s="12">
        <f>+X114</f>
        <v>4424.3973336657182</v>
      </c>
      <c r="AA131" s="5" t="s">
        <v>61</v>
      </c>
      <c r="AB131" s="12">
        <f t="shared" si="184"/>
        <v>1251.0289735255174</v>
      </c>
      <c r="AC131" s="12">
        <f t="shared" si="185"/>
        <v>861.11705650153431</v>
      </c>
      <c r="AD131" s="12">
        <f t="shared" si="186"/>
        <v>64.653286123956661</v>
      </c>
      <c r="AE131" s="12">
        <f t="shared" si="187"/>
        <v>32.774515721273843</v>
      </c>
      <c r="AF131" s="12">
        <f t="shared" si="188"/>
        <v>25.314005055700065</v>
      </c>
      <c r="AG131" s="12">
        <f t="shared" si="189"/>
        <v>742.78838182528375</v>
      </c>
      <c r="AH131" s="12">
        <f t="shared" si="190"/>
        <v>995.5234816701261</v>
      </c>
      <c r="AI131" s="12">
        <f t="shared" si="191"/>
        <v>41.759792621645111</v>
      </c>
      <c r="AJ131" s="12">
        <f t="shared" si="192"/>
        <v>42.787864218887265</v>
      </c>
      <c r="AK131" s="12">
        <f t="shared" si="193"/>
        <v>366.64997640179377</v>
      </c>
      <c r="AL131" s="12">
        <f t="shared" si="193"/>
        <v>4424.3973336657182</v>
      </c>
      <c r="AM131" s="5"/>
      <c r="AN131" s="5"/>
    </row>
    <row r="132" spans="1:40" ht="15.5" x14ac:dyDescent="0.35">
      <c r="A132" s="5" t="s">
        <v>62</v>
      </c>
      <c r="E132" s="12">
        <f>+E98+E85</f>
        <v>2782.3058587116934</v>
      </c>
      <c r="F132" s="11"/>
      <c r="G132" s="12">
        <f>+G98+G85</f>
        <v>3217.1455014123007</v>
      </c>
      <c r="H132" s="11"/>
      <c r="I132" s="12">
        <f>+I98+I85</f>
        <v>120.58011594529032</v>
      </c>
      <c r="J132" s="11"/>
      <c r="K132" s="12">
        <f>+K98+K85</f>
        <v>81.886723621024586</v>
      </c>
      <c r="L132" s="11"/>
      <c r="M132" s="12">
        <f>+M98+M85</f>
        <v>48.962936061846655</v>
      </c>
      <c r="N132" s="11"/>
      <c r="O132" s="12">
        <f>+O98+O85</f>
        <v>1807.6213522199428</v>
      </c>
      <c r="P132" s="11"/>
      <c r="Q132" s="12">
        <f>+Q98+Q85</f>
        <v>2360.6804941932523</v>
      </c>
      <c r="R132" s="11"/>
      <c r="S132" s="12">
        <f>+S98+S85</f>
        <v>141.52929709733073</v>
      </c>
      <c r="T132" s="11"/>
      <c r="U132" s="12">
        <f>+U98+U85</f>
        <v>110.37201587105295</v>
      </c>
      <c r="V132" s="11"/>
      <c r="W132" s="12">
        <f>+W98+W85</f>
        <v>535.42836578820265</v>
      </c>
      <c r="X132" s="12">
        <f>+X98+X85</f>
        <v>11206.512660921937</v>
      </c>
      <c r="AA132" s="5" t="s">
        <v>62</v>
      </c>
      <c r="AB132" s="12">
        <f t="shared" si="184"/>
        <v>2782.3058587116934</v>
      </c>
      <c r="AC132" s="12">
        <f t="shared" si="185"/>
        <v>3217.1455014123007</v>
      </c>
      <c r="AD132" s="12">
        <f t="shared" si="186"/>
        <v>120.58011594529032</v>
      </c>
      <c r="AE132" s="12">
        <f t="shared" si="187"/>
        <v>81.886723621024586</v>
      </c>
      <c r="AF132" s="12">
        <f t="shared" si="188"/>
        <v>48.962936061846655</v>
      </c>
      <c r="AG132" s="12">
        <f t="shared" si="189"/>
        <v>1807.6213522199428</v>
      </c>
      <c r="AH132" s="12">
        <f t="shared" si="190"/>
        <v>2360.6804941932523</v>
      </c>
      <c r="AI132" s="12">
        <f t="shared" si="191"/>
        <v>141.52929709733073</v>
      </c>
      <c r="AJ132" s="12">
        <f t="shared" si="192"/>
        <v>110.37201587105295</v>
      </c>
      <c r="AK132" s="12">
        <f t="shared" si="193"/>
        <v>535.42836578820265</v>
      </c>
      <c r="AL132" s="12">
        <f t="shared" si="193"/>
        <v>11206.512660921937</v>
      </c>
      <c r="AM132" s="5"/>
      <c r="AN132" s="5"/>
    </row>
    <row r="133" spans="1:40" ht="15.5" x14ac:dyDescent="0.35">
      <c r="A133" s="5" t="s">
        <v>63</v>
      </c>
      <c r="E133" s="12">
        <f>+E130+E131+E132</f>
        <v>4033.3348322372108</v>
      </c>
      <c r="F133" s="11"/>
      <c r="G133" s="12">
        <f>+G130+G131+G132</f>
        <v>4078.2625579138348</v>
      </c>
      <c r="H133" s="11"/>
      <c r="I133" s="12">
        <f>+I130+I131+I132</f>
        <v>185.23340206924698</v>
      </c>
      <c r="J133" s="11"/>
      <c r="K133" s="12">
        <f>+K130+K131+K132</f>
        <v>114.66123934229843</v>
      </c>
      <c r="L133" s="11"/>
      <c r="M133" s="12">
        <f>+M130+M131+M132</f>
        <v>74.276941117546727</v>
      </c>
      <c r="N133" s="11"/>
      <c r="O133" s="12">
        <f>+O130+O131+O132</f>
        <v>2550.4097340452263</v>
      </c>
      <c r="P133" s="11"/>
      <c r="Q133" s="12">
        <f>+Q130+Q131+Q132</f>
        <v>3356.2039758633782</v>
      </c>
      <c r="R133" s="11"/>
      <c r="S133" s="12">
        <f>+S130+S131+S132</f>
        <v>183.28908971897584</v>
      </c>
      <c r="T133" s="11"/>
      <c r="U133" s="12">
        <f>+U130+U131+U132</f>
        <v>153.1598800899402</v>
      </c>
      <c r="V133" s="11"/>
      <c r="W133" s="12">
        <f>+W130+W131+W132</f>
        <v>902.07834218999642</v>
      </c>
      <c r="X133" s="12">
        <f>+X130+X131+X132</f>
        <v>15630.909994587655</v>
      </c>
      <c r="AA133" s="5" t="s">
        <v>63</v>
      </c>
      <c r="AB133" s="12">
        <f t="shared" si="184"/>
        <v>4033.3348322372108</v>
      </c>
      <c r="AC133" s="12">
        <f t="shared" si="185"/>
        <v>4078.2625579138348</v>
      </c>
      <c r="AD133" s="12">
        <f t="shared" si="186"/>
        <v>185.23340206924698</v>
      </c>
      <c r="AE133" s="12">
        <f t="shared" si="187"/>
        <v>114.66123934229843</v>
      </c>
      <c r="AF133" s="12">
        <f t="shared" si="188"/>
        <v>74.276941117546727</v>
      </c>
      <c r="AG133" s="12">
        <f t="shared" si="189"/>
        <v>2550.4097340452263</v>
      </c>
      <c r="AH133" s="12">
        <f t="shared" si="190"/>
        <v>3356.2039758633782</v>
      </c>
      <c r="AI133" s="12">
        <f t="shared" si="191"/>
        <v>183.28908971897584</v>
      </c>
      <c r="AJ133" s="12">
        <f t="shared" si="192"/>
        <v>153.1598800899402</v>
      </c>
      <c r="AK133" s="12">
        <f t="shared" si="193"/>
        <v>902.07834218999642</v>
      </c>
      <c r="AL133" s="12">
        <f t="shared" si="193"/>
        <v>15630.909994587655</v>
      </c>
      <c r="AM133" s="5"/>
      <c r="AN133" s="5"/>
    </row>
    <row r="134" spans="1:40" ht="15.5" x14ac:dyDescent="0.35">
      <c r="A134" s="5" t="s">
        <v>12</v>
      </c>
      <c r="E134" s="12">
        <f>+E73+E79</f>
        <v>547.70961058167734</v>
      </c>
      <c r="F134" s="4"/>
      <c r="G134" s="12">
        <f>+G73+G79</f>
        <v>659.33096882635084</v>
      </c>
      <c r="H134" s="4"/>
      <c r="I134" s="12">
        <f>+I73+I79</f>
        <v>22.347355333564657</v>
      </c>
      <c r="J134" s="4"/>
      <c r="K134" s="12">
        <f>+K73+K79</f>
        <v>19.428474520022945</v>
      </c>
      <c r="L134" s="4"/>
      <c r="M134" s="12">
        <f>+M73+M79</f>
        <v>5.9372118412181276</v>
      </c>
      <c r="N134" s="4"/>
      <c r="O134" s="12">
        <f>+O73+O79</f>
        <v>263.32699015422077</v>
      </c>
      <c r="P134" s="4"/>
      <c r="Q134" s="12">
        <f>+Q73+Q79</f>
        <v>419.98140702511262</v>
      </c>
      <c r="R134" s="4"/>
      <c r="S134" s="12">
        <f>+S73+S79</f>
        <v>81.212450809117797</v>
      </c>
      <c r="T134" s="4"/>
      <c r="U134" s="12">
        <f>+U73+U79</f>
        <v>0</v>
      </c>
      <c r="V134" s="4"/>
      <c r="W134" s="12">
        <f>+W73+W79</f>
        <v>128.32449656357863</v>
      </c>
      <c r="X134" s="12">
        <f>SUM(E134:W134)</f>
        <v>2147.5989656548636</v>
      </c>
      <c r="AA134" s="5" t="s">
        <v>12</v>
      </c>
      <c r="AB134" s="12">
        <f t="shared" si="184"/>
        <v>547.70961058167734</v>
      </c>
      <c r="AC134" s="12">
        <f t="shared" si="185"/>
        <v>659.33096882635084</v>
      </c>
      <c r="AD134" s="12">
        <f t="shared" si="186"/>
        <v>22.347355333564657</v>
      </c>
      <c r="AE134" s="12">
        <f t="shared" si="187"/>
        <v>19.428474520022945</v>
      </c>
      <c r="AF134" s="12">
        <f t="shared" si="188"/>
        <v>5.9372118412181276</v>
      </c>
      <c r="AG134" s="12">
        <f t="shared" si="189"/>
        <v>263.32699015422077</v>
      </c>
      <c r="AH134" s="12">
        <f t="shared" si="190"/>
        <v>419.98140702511262</v>
      </c>
      <c r="AI134" s="12">
        <f t="shared" si="191"/>
        <v>81.212450809117797</v>
      </c>
      <c r="AJ134" s="12">
        <f t="shared" si="192"/>
        <v>0</v>
      </c>
      <c r="AK134" s="12">
        <f t="shared" si="193"/>
        <v>128.32449656357863</v>
      </c>
      <c r="AL134" s="12">
        <f t="shared" si="193"/>
        <v>2147.5989656548636</v>
      </c>
      <c r="AM134" s="5"/>
      <c r="AN134" s="5"/>
    </row>
    <row r="135" spans="1:40" ht="15.5" x14ac:dyDescent="0.35">
      <c r="A135" s="5" t="s">
        <v>13</v>
      </c>
      <c r="E135" s="12">
        <f>+E80+E81+E106+E107</f>
        <v>545.649942472156</v>
      </c>
      <c r="F135" s="4"/>
      <c r="G135" s="12">
        <f>+G80+G81+G106+G107</f>
        <v>495.63470422991116</v>
      </c>
      <c r="H135" s="4"/>
      <c r="I135" s="12">
        <f>+I80+I81+I106+I107</f>
        <v>35.033536269276709</v>
      </c>
      <c r="J135" s="4"/>
      <c r="K135" s="12">
        <f>+K80+K81+K106+K107</f>
        <v>25.77083343780307</v>
      </c>
      <c r="L135" s="4"/>
      <c r="M135" s="12">
        <f>+M80+M81+M106+M107</f>
        <v>10.118775239830418</v>
      </c>
      <c r="N135" s="4"/>
      <c r="O135" s="12">
        <f>+O80+O81+O106+O107</f>
        <v>261.33485364324002</v>
      </c>
      <c r="P135" s="4"/>
      <c r="Q135" s="12">
        <f>+Q80+Q81+Q106+Q107</f>
        <v>376.98277612216003</v>
      </c>
      <c r="R135" s="4"/>
      <c r="S135" s="12">
        <f>+S80+S81+S106+S107</f>
        <v>38.708487918760099</v>
      </c>
      <c r="T135" s="4"/>
      <c r="U135" s="12">
        <f>+U80+U81+U106+U107</f>
        <v>0</v>
      </c>
      <c r="V135" s="4"/>
      <c r="W135" s="12">
        <f>+W80+W81+W106+W107</f>
        <v>0</v>
      </c>
      <c r="X135" s="12">
        <f>SUM(E135:W135)</f>
        <v>1789.2339093331375</v>
      </c>
      <c r="Y135" s="3">
        <f>+X134+X135</f>
        <v>3936.8328749880011</v>
      </c>
      <c r="AA135" s="5" t="s">
        <v>13</v>
      </c>
      <c r="AB135" s="12">
        <f t="shared" si="184"/>
        <v>545.649942472156</v>
      </c>
      <c r="AC135" s="12">
        <f t="shared" si="185"/>
        <v>495.63470422991116</v>
      </c>
      <c r="AD135" s="12">
        <f t="shared" si="186"/>
        <v>35.033536269276709</v>
      </c>
      <c r="AE135" s="12">
        <f t="shared" si="187"/>
        <v>25.77083343780307</v>
      </c>
      <c r="AF135" s="12">
        <f t="shared" si="188"/>
        <v>10.118775239830418</v>
      </c>
      <c r="AG135" s="12">
        <f t="shared" si="189"/>
        <v>261.33485364324002</v>
      </c>
      <c r="AH135" s="12">
        <f t="shared" si="190"/>
        <v>376.98277612216003</v>
      </c>
      <c r="AI135" s="12">
        <f t="shared" si="191"/>
        <v>38.708487918760099</v>
      </c>
      <c r="AJ135" s="12">
        <f t="shared" si="192"/>
        <v>0</v>
      </c>
      <c r="AK135" s="12">
        <f t="shared" si="193"/>
        <v>0</v>
      </c>
      <c r="AL135" s="12">
        <f t="shared" si="193"/>
        <v>1789.2339093331375</v>
      </c>
      <c r="AM135" s="6">
        <f>10*AL135/1000</f>
        <v>17.892339093331376</v>
      </c>
      <c r="AN135" s="6">
        <f>5*AL135/1000</f>
        <v>8.9461695466656881</v>
      </c>
    </row>
    <row r="136" spans="1:40" ht="15.5" x14ac:dyDescent="0.35">
      <c r="A136" s="5" t="s">
        <v>36</v>
      </c>
      <c r="E136" s="12">
        <f>+E92+E93+E108+E109+E121+E122</f>
        <v>713.60341901344952</v>
      </c>
      <c r="F136" s="4"/>
      <c r="G136" s="12">
        <f>+G92+G93+G108+G109+G121+G122</f>
        <v>609.68918901080519</v>
      </c>
      <c r="H136" s="4"/>
      <c r="I136" s="12">
        <f>+I92+I93+I108+I109+I121+I122</f>
        <v>15.647457297477766</v>
      </c>
      <c r="J136" s="4"/>
      <c r="K136" s="12">
        <f>+K92+K93+K108+K109+K121+K122</f>
        <v>5.6238712298981</v>
      </c>
      <c r="L136" s="4"/>
      <c r="M136" s="12">
        <f>+M92+M93+M108+M109+M121+M122</f>
        <v>17.200544241403541</v>
      </c>
      <c r="N136" s="4"/>
      <c r="O136" s="12">
        <f>+O92+O93+O108+O109+O121+O122</f>
        <v>149.74014471465614</v>
      </c>
      <c r="P136" s="4"/>
      <c r="Q136" s="12">
        <f>+Q92+Q93+Q108+Q109+Q121+Q122</f>
        <v>610.9050772864839</v>
      </c>
      <c r="R136" s="4"/>
      <c r="S136" s="12">
        <f>+S92+S93+S108+S109+S121+S122</f>
        <v>21.703389895995286</v>
      </c>
      <c r="T136" s="4"/>
      <c r="U136" s="12">
        <f>+U92+U93+U108+U109+U121+U122</f>
        <v>32.267166327497947</v>
      </c>
      <c r="V136" s="4"/>
      <c r="W136" s="12">
        <f>+W92+W93+W108+W109+W121+W122</f>
        <v>255.23692424826419</v>
      </c>
      <c r="X136" s="12">
        <f>SUM(E136:W136)</f>
        <v>2431.6171832659311</v>
      </c>
      <c r="AA136" s="5" t="s">
        <v>36</v>
      </c>
      <c r="AB136" s="12">
        <f>+E136</f>
        <v>713.60341901344952</v>
      </c>
      <c r="AC136" s="12">
        <f t="shared" si="185"/>
        <v>609.68918901080519</v>
      </c>
      <c r="AD136" s="12">
        <f t="shared" si="186"/>
        <v>15.647457297477766</v>
      </c>
      <c r="AE136" s="12">
        <f t="shared" si="187"/>
        <v>5.6238712298981</v>
      </c>
      <c r="AF136" s="12">
        <f t="shared" si="188"/>
        <v>17.200544241403541</v>
      </c>
      <c r="AG136" s="12">
        <f t="shared" si="189"/>
        <v>149.74014471465614</v>
      </c>
      <c r="AH136" s="12">
        <f t="shared" si="190"/>
        <v>610.9050772864839</v>
      </c>
      <c r="AI136" s="12">
        <f t="shared" si="191"/>
        <v>21.703389895995286</v>
      </c>
      <c r="AJ136" s="12">
        <f t="shared" si="192"/>
        <v>32.267166327497947</v>
      </c>
      <c r="AK136" s="12">
        <f t="shared" si="193"/>
        <v>255.23692424826419</v>
      </c>
      <c r="AL136" s="12">
        <f t="shared" si="193"/>
        <v>2431.6171832659311</v>
      </c>
      <c r="AM136" s="6"/>
      <c r="AN136" s="6"/>
    </row>
    <row r="137" spans="1:40" ht="15.5" x14ac:dyDescent="0.35">
      <c r="A137" s="5" t="s">
        <v>172</v>
      </c>
      <c r="E137" s="3">
        <f>+E77+E79+E82+E90+E93+E103+E109+E119+E122</f>
        <v>835.03258623032923</v>
      </c>
      <c r="F137" s="3"/>
      <c r="G137" s="3">
        <f>+G77+G79+G82+G90+G93+G103+G109+G119+G122</f>
        <v>900.97161861037296</v>
      </c>
      <c r="H137" s="3"/>
      <c r="I137" s="3">
        <f>+I77+I79+I82+I90+I93+I103+I109+I119+I122</f>
        <v>39.724501500684894</v>
      </c>
      <c r="J137" s="3"/>
      <c r="K137" s="3">
        <f>+K77+K79+K82+K90+K93+K103+K109+K119+K122</f>
        <v>25.674171356179503</v>
      </c>
      <c r="L137" s="3"/>
      <c r="M137" s="3">
        <f>+M77+M79+M82+M90+M93+M103+M109+M119+M122</f>
        <v>13.101788990545234</v>
      </c>
      <c r="N137" s="3"/>
      <c r="O137" s="3">
        <f>+O77+O79+O82+O90+O93+O103+O109+O119+O122</f>
        <v>434.45182923983305</v>
      </c>
      <c r="P137" s="3"/>
      <c r="Q137" s="3">
        <f>+Q77+Q79+Q82+Q90+Q93+Q103+Q109+Q119+Q122</f>
        <v>854.54717461894234</v>
      </c>
      <c r="R137" s="3"/>
      <c r="S137" s="3">
        <f>+S77+S79+S82+S90+S93+S103+S109+S119+S122</f>
        <v>95.300680483006943</v>
      </c>
      <c r="T137" s="3"/>
      <c r="U137" s="3">
        <f>+U77+U79+U82+U90+U93+U103+U109+U119+U122</f>
        <v>24.788475798811284</v>
      </c>
      <c r="V137" s="3"/>
      <c r="W137" s="3">
        <f>+W77+W79+W82+W90+W93+W103+W109+W119+W122</f>
        <v>316.90595630843023</v>
      </c>
      <c r="X137" s="3">
        <f>SUM(E137:W137)</f>
        <v>3540.4987831371359</v>
      </c>
      <c r="Y137" s="1">
        <f>+X137/(X137+X138)</f>
        <v>3.9320190275995044E-2</v>
      </c>
      <c r="Z137" s="1">
        <f>+X137/80415</f>
        <v>4.4027840367308786E-2</v>
      </c>
      <c r="AA137" s="5" t="s">
        <v>15</v>
      </c>
      <c r="AB137" s="12">
        <f t="shared" si="184"/>
        <v>835.03258623032923</v>
      </c>
      <c r="AC137" s="12">
        <f t="shared" si="185"/>
        <v>900.97161861037296</v>
      </c>
      <c r="AD137" s="12">
        <f t="shared" si="186"/>
        <v>39.724501500684894</v>
      </c>
      <c r="AE137" s="12">
        <f t="shared" si="187"/>
        <v>25.674171356179503</v>
      </c>
      <c r="AF137" s="12">
        <f t="shared" si="188"/>
        <v>13.101788990545234</v>
      </c>
      <c r="AG137" s="12">
        <f t="shared" si="189"/>
        <v>434.45182923983305</v>
      </c>
      <c r="AH137" s="12">
        <f t="shared" si="190"/>
        <v>854.54717461894234</v>
      </c>
      <c r="AI137" s="12">
        <f t="shared" si="191"/>
        <v>95.300680483006943</v>
      </c>
      <c r="AJ137" s="12">
        <f t="shared" si="192"/>
        <v>24.788475798811284</v>
      </c>
      <c r="AK137" s="12">
        <f t="shared" si="193"/>
        <v>316.90595630843023</v>
      </c>
      <c r="AL137" s="12">
        <f t="shared" si="193"/>
        <v>3540.4987831371359</v>
      </c>
      <c r="AM137" s="6"/>
      <c r="AN137" s="6"/>
    </row>
    <row r="138" spans="1:40" ht="15.5" x14ac:dyDescent="0.35">
      <c r="A138" s="5" t="s">
        <v>16</v>
      </c>
      <c r="E138" s="3">
        <f>+E36-E137</f>
        <v>23411.572931516035</v>
      </c>
      <c r="F138" s="3"/>
      <c r="G138" s="3">
        <f>+G36-G137</f>
        <v>15745.788302311685</v>
      </c>
      <c r="H138" s="3"/>
      <c r="I138" s="3">
        <f>+I36-I137</f>
        <v>1046.3083917719061</v>
      </c>
      <c r="J138" s="3"/>
      <c r="K138" s="3">
        <f>+K36-K137</f>
        <v>322.75337033888434</v>
      </c>
      <c r="L138" s="3"/>
      <c r="M138" s="3">
        <f>+M36-M137</f>
        <v>612.70242878875479</v>
      </c>
      <c r="N138" s="3"/>
      <c r="O138" s="3">
        <f>+O36-O137</f>
        <v>17863.567022100149</v>
      </c>
      <c r="P138" s="3"/>
      <c r="Q138" s="3">
        <f>+Q36-Q137</f>
        <v>19391.942466635635</v>
      </c>
      <c r="R138" s="3"/>
      <c r="S138" s="3">
        <f>+S36-S137</f>
        <v>992.56649496787759</v>
      </c>
      <c r="T138" s="3"/>
      <c r="U138" s="3">
        <f>+U36-U137</f>
        <v>827.21229021194449</v>
      </c>
      <c r="V138" s="3"/>
      <c r="W138" s="3">
        <f t="shared" ref="W138" si="194">+W36-W137</f>
        <v>6287.8558335760063</v>
      </c>
      <c r="X138" s="3">
        <f>SUM(E138:W138)</f>
        <v>86502.269532218867</v>
      </c>
      <c r="AA138" s="5" t="s">
        <v>16</v>
      </c>
      <c r="AB138" s="12">
        <f t="shared" si="184"/>
        <v>23411.572931516035</v>
      </c>
      <c r="AC138" s="12">
        <f t="shared" si="185"/>
        <v>15745.788302311685</v>
      </c>
      <c r="AD138" s="12">
        <f t="shared" si="186"/>
        <v>1046.3083917719061</v>
      </c>
      <c r="AE138" s="12">
        <f t="shared" si="187"/>
        <v>322.75337033888434</v>
      </c>
      <c r="AF138" s="12">
        <f t="shared" si="188"/>
        <v>612.70242878875479</v>
      </c>
      <c r="AG138" s="12">
        <f t="shared" si="189"/>
        <v>17863.567022100149</v>
      </c>
      <c r="AH138" s="12">
        <f t="shared" si="190"/>
        <v>19391.942466635635</v>
      </c>
      <c r="AI138" s="12">
        <f t="shared" si="191"/>
        <v>992.56649496787759</v>
      </c>
      <c r="AJ138" s="12">
        <f t="shared" si="192"/>
        <v>827.21229021194449</v>
      </c>
      <c r="AK138" s="12">
        <f t="shared" si="193"/>
        <v>6287.8558335760063</v>
      </c>
      <c r="AL138" s="12">
        <f t="shared" si="193"/>
        <v>86502.269532218867</v>
      </c>
      <c r="AM138" s="6"/>
      <c r="AN138" s="6"/>
    </row>
    <row r="139" spans="1:40" ht="15.5" x14ac:dyDescent="0.35">
      <c r="A139" s="5" t="s">
        <v>17</v>
      </c>
      <c r="E139" s="7">
        <f>-E137/E129</f>
        <v>-3.4439154199096426E-2</v>
      </c>
      <c r="F139" s="7"/>
      <c r="G139" s="7">
        <f>-G137/G129</f>
        <v>-5.4122941815122214E-2</v>
      </c>
      <c r="H139" s="7"/>
      <c r="I139" s="7">
        <f>-I137/I129</f>
        <v>-3.6577622783580059E-2</v>
      </c>
      <c r="J139" s="7"/>
      <c r="K139" s="7">
        <f>-K137/K129</f>
        <v>-7.3685826416813441E-2</v>
      </c>
      <c r="L139" s="7"/>
      <c r="M139" s="7">
        <f>-M137/M129</f>
        <v>-2.093592311831588E-2</v>
      </c>
      <c r="N139" s="7"/>
      <c r="O139" s="7">
        <f>-O137/O129</f>
        <v>-2.3743107533634317E-2</v>
      </c>
      <c r="P139" s="7"/>
      <c r="Q139" s="7">
        <f>-Q137/Q129</f>
        <v>-4.2207177133447522E-2</v>
      </c>
      <c r="R139" s="7"/>
      <c r="S139" s="7">
        <f>-S137/S129</f>
        <v>-8.7603231932710898E-2</v>
      </c>
      <c r="T139" s="7"/>
      <c r="U139" s="7">
        <f>-U137/U129</f>
        <v>-2.9094429004889358E-2</v>
      </c>
      <c r="V139" s="7"/>
      <c r="W139" s="7">
        <f>-W137/W129</f>
        <v>-4.7981436180452336E-2</v>
      </c>
      <c r="X139" s="7">
        <f>-X137/X129</f>
        <v>-3.9320190275995037E-2</v>
      </c>
      <c r="AA139" s="5" t="s">
        <v>17</v>
      </c>
      <c r="AB139" s="35">
        <f t="shared" si="184"/>
        <v>-3.4439154199096426E-2</v>
      </c>
      <c r="AC139" s="35">
        <f t="shared" si="185"/>
        <v>-5.4122941815122214E-2</v>
      </c>
      <c r="AD139" s="35">
        <f t="shared" si="186"/>
        <v>-3.6577622783580059E-2</v>
      </c>
      <c r="AE139" s="35">
        <f t="shared" si="187"/>
        <v>-7.3685826416813441E-2</v>
      </c>
      <c r="AF139" s="35">
        <f t="shared" si="188"/>
        <v>-2.093592311831588E-2</v>
      </c>
      <c r="AG139" s="35">
        <f t="shared" si="189"/>
        <v>-2.3743107533634317E-2</v>
      </c>
      <c r="AH139" s="35">
        <f t="shared" si="190"/>
        <v>-4.2207177133447522E-2</v>
      </c>
      <c r="AI139" s="35">
        <f t="shared" si="191"/>
        <v>-8.7603231932710898E-2</v>
      </c>
      <c r="AJ139" s="35">
        <f t="shared" si="192"/>
        <v>-2.9094429004889358E-2</v>
      </c>
      <c r="AK139" s="35">
        <f t="shared" si="193"/>
        <v>-4.7981436180452336E-2</v>
      </c>
      <c r="AL139" s="35">
        <f t="shared" si="193"/>
        <v>-3.9320190275995037E-2</v>
      </c>
      <c r="AM139" s="6"/>
      <c r="AN139" s="6"/>
    </row>
    <row r="140" spans="1:40" ht="15.5" x14ac:dyDescent="0.35">
      <c r="A140" s="5" t="s">
        <v>18</v>
      </c>
      <c r="E140" s="1">
        <f>+E35</f>
        <v>0.7727184733668</v>
      </c>
      <c r="F140" s="3"/>
      <c r="G140" s="1">
        <f>+G35</f>
        <v>0.73659751556751074</v>
      </c>
      <c r="H140" s="3"/>
      <c r="I140" s="1">
        <f>+I35</f>
        <v>1.0742768540686933</v>
      </c>
      <c r="J140" s="3"/>
      <c r="K140" s="1">
        <f>+K35</f>
        <v>0.89294892845265483</v>
      </c>
      <c r="L140" s="3"/>
      <c r="M140" s="1">
        <f>+M35</f>
        <v>0.67113641625873455</v>
      </c>
      <c r="N140" s="3"/>
      <c r="O140" s="1">
        <f>+O35</f>
        <v>1.1760836063639792E-2</v>
      </c>
      <c r="P140" s="3"/>
      <c r="Q140" s="1">
        <f>+Q35</f>
        <v>3.7659367797091052E-2</v>
      </c>
      <c r="R140" s="3"/>
      <c r="S140" s="1">
        <f>+S35</f>
        <v>0.20043439577963845</v>
      </c>
      <c r="T140" s="3"/>
      <c r="U140" s="1">
        <f>+U35</f>
        <v>0.11924871907769785</v>
      </c>
      <c r="V140" s="3"/>
      <c r="W140" s="1">
        <f>+W35</f>
        <v>0</v>
      </c>
      <c r="X140" s="1">
        <f>+X35</f>
        <v>0</v>
      </c>
      <c r="AA140" s="5" t="s">
        <v>18</v>
      </c>
      <c r="AB140" s="33">
        <f t="shared" si="184"/>
        <v>0.7727184733668</v>
      </c>
      <c r="AC140" s="33">
        <f t="shared" si="185"/>
        <v>0.73659751556751074</v>
      </c>
      <c r="AD140" s="33">
        <f t="shared" si="186"/>
        <v>1.0742768540686933</v>
      </c>
      <c r="AE140" s="33">
        <f t="shared" si="187"/>
        <v>0.89294892845265483</v>
      </c>
      <c r="AF140" s="33">
        <f t="shared" si="188"/>
        <v>0.67113641625873455</v>
      </c>
      <c r="AG140" s="33">
        <f t="shared" si="189"/>
        <v>1.1760836063639792E-2</v>
      </c>
      <c r="AH140" s="33">
        <f t="shared" si="190"/>
        <v>3.7659367797091052E-2</v>
      </c>
      <c r="AI140" s="33">
        <f t="shared" si="191"/>
        <v>0.20043439577963845</v>
      </c>
      <c r="AJ140" s="33">
        <f t="shared" si="192"/>
        <v>0.11924871907769785</v>
      </c>
      <c r="AK140" s="12">
        <f t="shared" si="193"/>
        <v>0</v>
      </c>
      <c r="AL140" s="12"/>
      <c r="AM140" s="6"/>
      <c r="AN140" s="6"/>
    </row>
    <row r="141" spans="1:40" ht="15.5" x14ac:dyDescent="0.35">
      <c r="A141" s="5" t="s">
        <v>19</v>
      </c>
      <c r="E141" s="1">
        <f>+E34/E138</f>
        <v>0.80027941970436189</v>
      </c>
      <c r="F141" s="1"/>
      <c r="G141" s="1">
        <f>+G34/G138</f>
        <v>0.77874551369395617</v>
      </c>
      <c r="H141" s="1"/>
      <c r="I141" s="1">
        <f>+I34/I138</f>
        <v>1.1150632157544036</v>
      </c>
      <c r="J141" s="1"/>
      <c r="K141" s="1">
        <f>+K34/K138</f>
        <v>0.96398063844638415</v>
      </c>
      <c r="L141" s="1"/>
      <c r="M141" s="1">
        <f>+M34/M138</f>
        <v>0.68548773477247982</v>
      </c>
      <c r="N141" s="1"/>
      <c r="O141" s="1">
        <f>+O34/O138</f>
        <v>1.204686610091716E-2</v>
      </c>
      <c r="P141" s="1"/>
      <c r="Q141" s="1">
        <f>+Q34/Q138</f>
        <v>3.9318907907851454E-2</v>
      </c>
      <c r="R141" s="1"/>
      <c r="S141" s="1">
        <f>+S34/S138</f>
        <v>0.21967898483925413</v>
      </c>
      <c r="T141" s="1"/>
      <c r="U141" s="1">
        <f>+U34/U138</f>
        <v>0.12282215968281675</v>
      </c>
      <c r="V141" s="1"/>
      <c r="W141" s="1">
        <f>+W34/W138</f>
        <v>0</v>
      </c>
      <c r="X141" s="1">
        <f>+X34/X138</f>
        <v>0.39528333978872565</v>
      </c>
      <c r="AA141" s="5" t="s">
        <v>19</v>
      </c>
      <c r="AB141" s="33">
        <f t="shared" si="184"/>
        <v>0.80027941970436189</v>
      </c>
      <c r="AC141" s="33">
        <f t="shared" si="185"/>
        <v>0.77874551369395617</v>
      </c>
      <c r="AD141" s="33">
        <f t="shared" si="186"/>
        <v>1.1150632157544036</v>
      </c>
      <c r="AE141" s="33">
        <f t="shared" si="187"/>
        <v>0.96398063844638415</v>
      </c>
      <c r="AF141" s="33">
        <f t="shared" si="188"/>
        <v>0.68548773477247982</v>
      </c>
      <c r="AG141" s="33">
        <f t="shared" si="189"/>
        <v>1.204686610091716E-2</v>
      </c>
      <c r="AH141" s="33">
        <f t="shared" si="190"/>
        <v>3.9318907907851454E-2</v>
      </c>
      <c r="AI141" s="33">
        <f t="shared" si="191"/>
        <v>0.21967898483925413</v>
      </c>
      <c r="AJ141" s="33">
        <f t="shared" si="192"/>
        <v>0.12282215968281675</v>
      </c>
      <c r="AK141" s="12">
        <f t="shared" si="193"/>
        <v>0</v>
      </c>
      <c r="AL141" s="12"/>
      <c r="AM141" s="6"/>
      <c r="AN141" s="6"/>
    </row>
    <row r="142" spans="1:40" ht="15.5" x14ac:dyDescent="0.35">
      <c r="A142" s="5" t="s">
        <v>173</v>
      </c>
      <c r="E142" s="1">
        <f>+E141-E35</f>
        <v>2.7560946337561898E-2</v>
      </c>
      <c r="F142" s="1"/>
      <c r="G142" s="1">
        <f>+G141-G35</f>
        <v>4.214799812644543E-2</v>
      </c>
      <c r="H142" s="1"/>
      <c r="I142" s="1">
        <f>+I141-I35</f>
        <v>4.078636168571026E-2</v>
      </c>
      <c r="J142" s="1"/>
      <c r="K142" s="1">
        <f>+K141-K35</f>
        <v>7.1031709993729319E-2</v>
      </c>
      <c r="L142" s="1"/>
      <c r="M142" s="1">
        <f>+M141-M35</f>
        <v>1.435131851374527E-2</v>
      </c>
      <c r="N142" s="1"/>
      <c r="O142" s="1">
        <f>+O141-O35</f>
        <v>2.8603003727736831E-4</v>
      </c>
      <c r="P142" s="1"/>
      <c r="Q142" s="1">
        <f>+Q141-Q35</f>
        <v>1.6595401107604019E-3</v>
      </c>
      <c r="R142" s="1"/>
      <c r="S142" s="1">
        <f>+S141-S35</f>
        <v>1.924458905961568E-2</v>
      </c>
      <c r="T142" s="1"/>
      <c r="U142" s="1">
        <f>+U141-U35</f>
        <v>3.5734406051188966E-3</v>
      </c>
      <c r="V142" s="1"/>
      <c r="W142" s="1">
        <f>+W141-W35</f>
        <v>0</v>
      </c>
      <c r="X142" s="1">
        <f>+X141-X35</f>
        <v>0.39528333978872565</v>
      </c>
      <c r="AA142" s="5" t="s">
        <v>20</v>
      </c>
      <c r="AB142" s="33">
        <f t="shared" si="184"/>
        <v>2.7560946337561898E-2</v>
      </c>
      <c r="AC142" s="33">
        <f t="shared" si="185"/>
        <v>4.214799812644543E-2</v>
      </c>
      <c r="AD142" s="33">
        <f t="shared" si="186"/>
        <v>4.078636168571026E-2</v>
      </c>
      <c r="AE142" s="33">
        <f t="shared" si="187"/>
        <v>7.1031709993729319E-2</v>
      </c>
      <c r="AF142" s="33">
        <f t="shared" si="188"/>
        <v>1.435131851374527E-2</v>
      </c>
      <c r="AG142" s="33">
        <f t="shared" si="189"/>
        <v>2.8603003727736831E-4</v>
      </c>
      <c r="AH142" s="33">
        <f t="shared" si="190"/>
        <v>1.6595401107604019E-3</v>
      </c>
      <c r="AI142" s="33">
        <f t="shared" si="191"/>
        <v>1.924458905961568E-2</v>
      </c>
      <c r="AJ142" s="33">
        <f t="shared" si="192"/>
        <v>3.5734406051188966E-3</v>
      </c>
      <c r="AK142" s="12">
        <f t="shared" si="193"/>
        <v>0</v>
      </c>
      <c r="AL142" s="12"/>
      <c r="AM142" s="6"/>
      <c r="AN142" s="6"/>
    </row>
    <row r="143" spans="1:40" ht="15.5" x14ac:dyDescent="0.35">
      <c r="A143" s="5" t="s">
        <v>21</v>
      </c>
      <c r="E143" s="3">
        <f>+E43</f>
        <v>1311.4437098559797</v>
      </c>
      <c r="F143" s="1"/>
      <c r="G143" s="3">
        <f>+G43</f>
        <v>1189.3221448994841</v>
      </c>
      <c r="H143" s="1"/>
      <c r="I143" s="3">
        <f>+I43</f>
        <v>112.44607284833853</v>
      </c>
      <c r="J143" s="1"/>
      <c r="K143" s="3">
        <f>+K43</f>
        <v>92.844603384509753</v>
      </c>
      <c r="L143" s="1"/>
      <c r="M143" s="3">
        <f>+M43</f>
        <v>6.6370039551000382</v>
      </c>
      <c r="N143" s="1"/>
      <c r="O143" s="3">
        <f>+O43</f>
        <v>1089.691070858783</v>
      </c>
      <c r="P143" s="1"/>
      <c r="Q143" s="3">
        <f>+Q43</f>
        <v>440.19309864062279</v>
      </c>
      <c r="R143" s="1"/>
      <c r="S143" s="3">
        <f>+S43</f>
        <v>16.477497543342288</v>
      </c>
      <c r="T143" s="1"/>
      <c r="U143" s="3">
        <f>+U43</f>
        <v>8.9768982287255419</v>
      </c>
      <c r="V143" s="1"/>
      <c r="W143" s="3">
        <f>+W43</f>
        <v>0</v>
      </c>
      <c r="X143" s="3">
        <f>+X43</f>
        <v>4268.0321002148858</v>
      </c>
      <c r="Y143" s="3">
        <f>SUM(E143:W143)</f>
        <v>4268.0321002148858</v>
      </c>
      <c r="AA143" s="5" t="s">
        <v>21</v>
      </c>
      <c r="AB143" s="12">
        <f t="shared" si="184"/>
        <v>1311.4437098559797</v>
      </c>
      <c r="AC143" s="12">
        <f t="shared" si="185"/>
        <v>1189.3221448994841</v>
      </c>
      <c r="AD143" s="12">
        <f t="shared" si="186"/>
        <v>112.44607284833853</v>
      </c>
      <c r="AE143" s="12">
        <f t="shared" si="187"/>
        <v>92.844603384509753</v>
      </c>
      <c r="AF143" s="12">
        <f t="shared" si="188"/>
        <v>6.6370039551000382</v>
      </c>
      <c r="AG143" s="12">
        <f t="shared" si="189"/>
        <v>1089.691070858783</v>
      </c>
      <c r="AH143" s="12">
        <f t="shared" si="190"/>
        <v>440.19309864062279</v>
      </c>
      <c r="AI143" s="12">
        <f t="shared" si="191"/>
        <v>16.477497543342288</v>
      </c>
      <c r="AJ143" s="12">
        <f t="shared" si="192"/>
        <v>8.9768982287255419</v>
      </c>
      <c r="AK143" s="12">
        <f t="shared" si="193"/>
        <v>0</v>
      </c>
      <c r="AL143" s="12">
        <f t="shared" si="193"/>
        <v>4268.0321002148858</v>
      </c>
      <c r="AM143" s="6"/>
      <c r="AN143" s="6"/>
    </row>
    <row r="144" spans="1:40" ht="15.5" x14ac:dyDescent="0.35">
      <c r="A144" s="5" t="s">
        <v>22</v>
      </c>
      <c r="E144" s="3">
        <f>+E112+E96+E83+E125+E107</f>
        <v>938.6529627367056</v>
      </c>
      <c r="G144" s="3">
        <f>+G112+G96+G83+G125+G107</f>
        <v>808.21117378715553</v>
      </c>
      <c r="I144" s="3">
        <f>+I112+I96+I83+I125+I107</f>
        <v>84.330029373570653</v>
      </c>
      <c r="K144" s="3">
        <f>+K112+K96+K83+K125+K107</f>
        <v>34.487594940261197</v>
      </c>
      <c r="M144" s="3">
        <f>+M112+M96+M83+M125+M107</f>
        <v>6.0732989259934422</v>
      </c>
      <c r="O144" s="3">
        <f>+O112+O96+O83+O125+O107</f>
        <v>754.98544540861008</v>
      </c>
      <c r="Q144" s="3">
        <f>+Q112+Q96+Q83+Q125+Q107</f>
        <v>289.25541169149852</v>
      </c>
      <c r="S144" s="3">
        <f>+S112+S96+S83+S125+S107</f>
        <v>3.2666793093169382</v>
      </c>
      <c r="U144" s="3">
        <f>+U112+U96+U83+U125+U107</f>
        <v>0</v>
      </c>
      <c r="W144" s="3">
        <f>+W112+W96+W83+W125+W107</f>
        <v>0</v>
      </c>
      <c r="X144" s="3">
        <f>+X112+X96+X83+X125+X107</f>
        <v>2919.2625961731119</v>
      </c>
      <c r="AA144" s="5" t="s">
        <v>22</v>
      </c>
      <c r="AB144" s="12">
        <f t="shared" si="184"/>
        <v>938.6529627367056</v>
      </c>
      <c r="AC144" s="12">
        <f t="shared" si="185"/>
        <v>808.21117378715553</v>
      </c>
      <c r="AD144" s="12">
        <f t="shared" si="186"/>
        <v>84.330029373570653</v>
      </c>
      <c r="AE144" s="12">
        <f t="shared" si="187"/>
        <v>34.487594940261197</v>
      </c>
      <c r="AF144" s="12">
        <f t="shared" si="188"/>
        <v>6.0732989259934422</v>
      </c>
      <c r="AG144" s="12">
        <f t="shared" si="189"/>
        <v>754.98544540861008</v>
      </c>
      <c r="AH144" s="12">
        <f t="shared" si="190"/>
        <v>289.25541169149852</v>
      </c>
      <c r="AI144" s="12">
        <f t="shared" si="191"/>
        <v>3.2666793093169382</v>
      </c>
      <c r="AJ144" s="12">
        <f t="shared" si="192"/>
        <v>0</v>
      </c>
      <c r="AK144" s="12">
        <f t="shared" si="193"/>
        <v>0</v>
      </c>
      <c r="AL144" s="12">
        <f t="shared" si="193"/>
        <v>2919.2625961731119</v>
      </c>
      <c r="AM144" s="6"/>
      <c r="AN144" s="6"/>
    </row>
    <row r="145" spans="1:41" ht="15.5" x14ac:dyDescent="0.35">
      <c r="A145" s="5" t="s">
        <v>23</v>
      </c>
      <c r="E145" s="3">
        <f>+E43-E144</f>
        <v>372.7907471192741</v>
      </c>
      <c r="G145" s="3">
        <f>+G43-G144</f>
        <v>381.11097111232857</v>
      </c>
      <c r="I145" s="3">
        <f>+I43-I144</f>
        <v>28.116043474767878</v>
      </c>
      <c r="K145" s="3">
        <f>+K43-K144</f>
        <v>58.357008444248557</v>
      </c>
      <c r="M145" s="3">
        <f>+M43-M144</f>
        <v>0.56370502910659592</v>
      </c>
      <c r="O145" s="3">
        <f>+O43-O144</f>
        <v>334.70562545017287</v>
      </c>
      <c r="Q145" s="3">
        <f>+Q43-Q144</f>
        <v>150.93768694912427</v>
      </c>
      <c r="S145" s="3">
        <f>+S43-S144</f>
        <v>13.21081823402535</v>
      </c>
      <c r="U145" s="3">
        <f>+U43-U144</f>
        <v>8.9768982287255419</v>
      </c>
      <c r="W145" s="3">
        <f>+W43-W144</f>
        <v>0</v>
      </c>
      <c r="X145" s="3">
        <f>+X43-X144</f>
        <v>1348.7695040417739</v>
      </c>
      <c r="AA145" s="5" t="s">
        <v>23</v>
      </c>
      <c r="AB145" s="12">
        <f t="shared" si="184"/>
        <v>372.7907471192741</v>
      </c>
      <c r="AC145" s="12">
        <f t="shared" si="185"/>
        <v>381.11097111232857</v>
      </c>
      <c r="AD145" s="12">
        <f t="shared" si="186"/>
        <v>28.116043474767878</v>
      </c>
      <c r="AE145" s="12">
        <f t="shared" si="187"/>
        <v>58.357008444248557</v>
      </c>
      <c r="AF145" s="12">
        <f t="shared" si="188"/>
        <v>0.56370502910659592</v>
      </c>
      <c r="AG145" s="12">
        <f t="shared" si="189"/>
        <v>334.70562545017287</v>
      </c>
      <c r="AH145" s="12">
        <f t="shared" si="190"/>
        <v>150.93768694912427</v>
      </c>
      <c r="AI145" s="12">
        <f t="shared" si="191"/>
        <v>13.21081823402535</v>
      </c>
      <c r="AJ145" s="12">
        <f t="shared" si="192"/>
        <v>8.9768982287255419</v>
      </c>
      <c r="AK145" s="12">
        <f t="shared" si="193"/>
        <v>0</v>
      </c>
      <c r="AL145" s="12">
        <f t="shared" si="193"/>
        <v>1348.7695040417739</v>
      </c>
      <c r="AM145" s="6">
        <f>10*AL145/1000</f>
        <v>13.487695040417739</v>
      </c>
      <c r="AN145" s="6">
        <f>5*AL145/1000</f>
        <v>6.7438475202088695</v>
      </c>
    </row>
    <row r="146" spans="1:41" ht="15.5" x14ac:dyDescent="0.35">
      <c r="A146" s="5" t="s">
        <v>174</v>
      </c>
      <c r="E146" s="15">
        <f>-E145/E143</f>
        <v>-0.28425981558919772</v>
      </c>
      <c r="G146" s="15">
        <f>-G145/G143</f>
        <v>-0.32044385345615362</v>
      </c>
      <c r="I146" s="15">
        <f>-I145/I143</f>
        <v>-0.25004024384817197</v>
      </c>
      <c r="K146" s="15">
        <f>-K145/K143</f>
        <v>-0.6285449699490544</v>
      </c>
      <c r="M146" s="15">
        <f>-M145/M143</f>
        <v>-8.4933658759300729E-2</v>
      </c>
      <c r="O146" s="15">
        <f>-O145/O143</f>
        <v>-0.30715643580193069</v>
      </c>
      <c r="Q146" s="15">
        <f>-Q145/Q143</f>
        <v>-0.34288971684299624</v>
      </c>
      <c r="S146" s="15">
        <f>-S145/S143</f>
        <v>-0.80174906409639635</v>
      </c>
      <c r="U146" s="15">
        <f>-U145/U143</f>
        <v>-1</v>
      </c>
      <c r="W146" s="15"/>
      <c r="X146" s="15">
        <f>-X145/X143</f>
        <v>-0.31601671973691725</v>
      </c>
      <c r="AA146" s="5" t="s">
        <v>24</v>
      </c>
      <c r="AB146" s="32">
        <f t="shared" si="184"/>
        <v>-0.28425981558919772</v>
      </c>
      <c r="AC146" s="32">
        <f t="shared" si="185"/>
        <v>-0.32044385345615362</v>
      </c>
      <c r="AD146" s="32">
        <f t="shared" si="186"/>
        <v>-0.25004024384817197</v>
      </c>
      <c r="AE146" s="32">
        <f t="shared" si="187"/>
        <v>-0.6285449699490544</v>
      </c>
      <c r="AF146" s="32">
        <f t="shared" si="188"/>
        <v>-8.4933658759300729E-2</v>
      </c>
      <c r="AG146" s="32">
        <f t="shared" si="189"/>
        <v>-0.30715643580193069</v>
      </c>
      <c r="AH146" s="32">
        <f t="shared" si="190"/>
        <v>-0.34288971684299624</v>
      </c>
      <c r="AI146" s="32">
        <f t="shared" si="191"/>
        <v>-0.80174906409639635</v>
      </c>
      <c r="AJ146" s="12">
        <f>+V146</f>
        <v>0</v>
      </c>
      <c r="AK146" s="12">
        <f t="shared" ref="AK146" si="195">+W146</f>
        <v>0</v>
      </c>
      <c r="AL146" s="32">
        <f>+X146</f>
        <v>-0.31601671973691725</v>
      </c>
      <c r="AM146" s="6"/>
      <c r="AN146" s="6"/>
    </row>
    <row r="147" spans="1:41" ht="15.5" x14ac:dyDescent="0.35">
      <c r="AB147" s="5"/>
      <c r="AM147" s="2">
        <f>+AM135+AM145</f>
        <v>31.380034133749113</v>
      </c>
      <c r="AN147" s="2">
        <f>+AN135+AN145</f>
        <v>15.690017066874557</v>
      </c>
      <c r="AO147" s="2">
        <f>+AM147-AN147</f>
        <v>15.690017066874557</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114.50545852232075</v>
      </c>
      <c r="F149" s="6"/>
      <c r="G149" s="6">
        <f>+G54</f>
        <v>114.4136477414492</v>
      </c>
      <c r="H149" s="6"/>
      <c r="I149" s="6">
        <f>+I54</f>
        <v>5.7809062304755159</v>
      </c>
      <c r="J149" s="6"/>
      <c r="K149" s="6">
        <f>+K54</f>
        <v>3.810830129931031</v>
      </c>
      <c r="L149" s="6"/>
      <c r="M149" s="6">
        <f>+M54</f>
        <v>1.9335631294843014</v>
      </c>
      <c r="N149" s="6"/>
      <c r="O149" s="6">
        <f>+O54</f>
        <v>75.167761786530406</v>
      </c>
      <c r="P149" s="6"/>
      <c r="Q149" s="6">
        <f>+Q54</f>
        <v>88.77106059584257</v>
      </c>
      <c r="R149" s="6"/>
      <c r="S149" s="6">
        <f>+S54</f>
        <v>4.7723438472025492</v>
      </c>
      <c r="T149" s="6"/>
      <c r="U149" s="6">
        <f>+U54</f>
        <v>3.9399419357799705</v>
      </c>
      <c r="V149" s="6"/>
      <c r="W149" s="6">
        <f>+W54</f>
        <v>22.676680296379999</v>
      </c>
      <c r="X149" s="6">
        <f>SUM(E149:W149)</f>
        <v>435.77219421539633</v>
      </c>
      <c r="AA149" t="s">
        <v>25</v>
      </c>
      <c r="AB149" s="12">
        <f>+E149</f>
        <v>114.50545852232075</v>
      </c>
      <c r="AC149" s="12">
        <f>+G149</f>
        <v>114.4136477414492</v>
      </c>
      <c r="AD149" s="12">
        <f>+I149</f>
        <v>5.7809062304755159</v>
      </c>
      <c r="AE149" s="12">
        <f>+K149</f>
        <v>3.810830129931031</v>
      </c>
      <c r="AF149" s="12">
        <f>+M149</f>
        <v>1.9335631294843014</v>
      </c>
      <c r="AG149" s="12">
        <f>+O149</f>
        <v>75.167761786530406</v>
      </c>
      <c r="AH149" s="12">
        <f>+Q149</f>
        <v>88.77106059584257</v>
      </c>
      <c r="AI149" s="12">
        <f>+S149</f>
        <v>4.7723438472025492</v>
      </c>
      <c r="AJ149" s="12">
        <f>+U149</f>
        <v>3.9399419357799705</v>
      </c>
      <c r="AK149" s="12">
        <f>+W149</f>
        <v>22.676680296379999</v>
      </c>
      <c r="AL149" s="12">
        <f>+X149</f>
        <v>435.77219421539633</v>
      </c>
      <c r="AM149" s="2">
        <f>+AL149</f>
        <v>435.77219421539633</v>
      </c>
      <c r="AN149" s="3">
        <f>+AL149</f>
        <v>435.77219421539633</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87.36451102233265</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86.763776036419188</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4.307218112954402</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2.4116315208582364</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1.6728018804773497</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58.789010107674855</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73.397938245376238</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2.4308444299535013</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3.8428884262647074</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19.816706841547976</v>
      </c>
      <c r="X150" s="6">
        <f>SUM(E150:W150)</f>
        <v>340.79732662385902</v>
      </c>
      <c r="AA150" t="s">
        <v>26</v>
      </c>
      <c r="AB150" s="12">
        <f t="shared" ref="AB150:AB152" si="196">+E150</f>
        <v>87.36451102233265</v>
      </c>
      <c r="AC150" s="12">
        <f t="shared" ref="AC150:AC152" si="197">+G150</f>
        <v>86.763776036419188</v>
      </c>
      <c r="AD150" s="12">
        <f t="shared" ref="AD150:AD152" si="198">+I150</f>
        <v>4.307218112954402</v>
      </c>
      <c r="AE150" s="12">
        <f t="shared" ref="AE150:AE152" si="199">+K150</f>
        <v>2.4116315208582364</v>
      </c>
      <c r="AF150" s="12">
        <f t="shared" ref="AF150:AF152" si="200">+M150</f>
        <v>1.6728018804773497</v>
      </c>
      <c r="AG150" s="12">
        <f t="shared" ref="AG150:AG152" si="201">+O150</f>
        <v>58.789010107674855</v>
      </c>
      <c r="AH150" s="12">
        <f t="shared" ref="AH150:AH152" si="202">+Q150</f>
        <v>73.397938245376238</v>
      </c>
      <c r="AI150" s="12">
        <f t="shared" ref="AI150:AI152" si="203">+S150</f>
        <v>2.4308444299535013</v>
      </c>
      <c r="AJ150" s="12">
        <f t="shared" ref="AJ150:AJ152" si="204">+U150</f>
        <v>3.8428884262647074</v>
      </c>
      <c r="AK150" s="12">
        <f t="shared" ref="AK150:AK152" si="205">+W150</f>
        <v>19.816706841547976</v>
      </c>
      <c r="AL150" s="12">
        <f t="shared" ref="AL150:AL152" si="206">+X150</f>
        <v>340.79732662385902</v>
      </c>
      <c r="AM150" s="2">
        <f>+AL150+AO147</f>
        <v>356.48734369073355</v>
      </c>
      <c r="AN150" s="2">
        <f>+AL150+AM147</f>
        <v>372.17736075760814</v>
      </c>
    </row>
    <row r="151" spans="1:41" ht="15.5" x14ac:dyDescent="0.35">
      <c r="A151" t="s">
        <v>35</v>
      </c>
      <c r="E151" s="2">
        <f>+E150-E149</f>
        <v>-27.140947499988101</v>
      </c>
      <c r="F151" s="2"/>
      <c r="G151" s="2">
        <f t="shared" ref="G151:W151" si="207">+G150-G149</f>
        <v>-27.649871705030009</v>
      </c>
      <c r="H151" s="2"/>
      <c r="I151" s="2">
        <f t="shared" ref="I151" si="208">+I150-I149</f>
        <v>-1.4736881175211138</v>
      </c>
      <c r="J151" s="2"/>
      <c r="K151" s="2">
        <f t="shared" ref="K151" si="209">+K150-K149</f>
        <v>-1.3991986090727946</v>
      </c>
      <c r="L151" s="2"/>
      <c r="M151" s="2">
        <f t="shared" si="207"/>
        <v>-0.26076124900695175</v>
      </c>
      <c r="N151" s="2"/>
      <c r="O151" s="2">
        <f t="shared" si="207"/>
        <v>-16.378751678855551</v>
      </c>
      <c r="P151" s="2"/>
      <c r="Q151" s="2">
        <f t="shared" si="207"/>
        <v>-15.373122350466332</v>
      </c>
      <c r="R151" s="2"/>
      <c r="S151" s="2">
        <f t="shared" si="207"/>
        <v>-2.341499417249048</v>
      </c>
      <c r="T151" s="2"/>
      <c r="U151" s="2">
        <f t="shared" si="207"/>
        <v>-9.7053509515263148E-2</v>
      </c>
      <c r="V151" s="2"/>
      <c r="W151" s="2">
        <f t="shared" si="207"/>
        <v>-2.8599734548320228</v>
      </c>
      <c r="X151" s="3">
        <f>+X150-X149</f>
        <v>-94.974867591537304</v>
      </c>
      <c r="AA151" t="s">
        <v>27</v>
      </c>
      <c r="AB151" s="12">
        <f t="shared" si="196"/>
        <v>-27.140947499988101</v>
      </c>
      <c r="AC151" s="12">
        <f t="shared" si="197"/>
        <v>-27.649871705030009</v>
      </c>
      <c r="AD151" s="12">
        <f t="shared" si="198"/>
        <v>-1.4736881175211138</v>
      </c>
      <c r="AE151" s="12">
        <f t="shared" si="199"/>
        <v>-1.3991986090727946</v>
      </c>
      <c r="AF151" s="12">
        <f t="shared" si="200"/>
        <v>-0.26076124900695175</v>
      </c>
      <c r="AG151" s="12">
        <f t="shared" si="201"/>
        <v>-16.378751678855551</v>
      </c>
      <c r="AH151" s="12">
        <f t="shared" si="202"/>
        <v>-15.373122350466332</v>
      </c>
      <c r="AI151" s="12">
        <f t="shared" si="203"/>
        <v>-2.341499417249048</v>
      </c>
      <c r="AJ151" s="12">
        <f t="shared" si="204"/>
        <v>-9.7053509515263148E-2</v>
      </c>
      <c r="AK151" s="12">
        <f t="shared" si="205"/>
        <v>-2.8599734548320228</v>
      </c>
      <c r="AL151" s="12">
        <f t="shared" si="206"/>
        <v>-94.974867591537304</v>
      </c>
      <c r="AM151" s="2">
        <f>+AM150-AM149</f>
        <v>-79.284850524662772</v>
      </c>
      <c r="AN151" s="2">
        <f>+AN150-AN149</f>
        <v>-63.594833457788184</v>
      </c>
    </row>
    <row r="152" spans="1:41" ht="15.5" x14ac:dyDescent="0.35">
      <c r="A152" t="s">
        <v>28</v>
      </c>
      <c r="E152" s="2">
        <f>100*E151/E149</f>
        <v>-23.702754305549082</v>
      </c>
      <c r="F152" s="2"/>
      <c r="G152" s="2">
        <f>100*G151/G149</f>
        <v>-24.166585237726981</v>
      </c>
      <c r="H152" s="2"/>
      <c r="I152" s="2">
        <f>100*I151/I149</f>
        <v>-25.492337338948563</v>
      </c>
      <c r="J152" s="2"/>
      <c r="K152" s="2">
        <f>100*K151/K149</f>
        <v>-36.716373109449449</v>
      </c>
      <c r="L152" s="2"/>
      <c r="M152" s="2">
        <f>100*M151/M149</f>
        <v>-13.486047858002914</v>
      </c>
      <c r="N152" s="2"/>
      <c r="O152" s="2">
        <f>100*O151/O149</f>
        <v>-21.789596084249141</v>
      </c>
      <c r="P152" s="2"/>
      <c r="Q152" s="2">
        <f>100*Q151/Q149</f>
        <v>-17.317718462841373</v>
      </c>
      <c r="R152" s="2"/>
      <c r="S152" s="2">
        <f>100*S151/S149</f>
        <v>-49.063929427918055</v>
      </c>
      <c r="T152" s="2"/>
      <c r="U152" s="2">
        <f>100*U151/U149</f>
        <v>-2.463323345805855</v>
      </c>
      <c r="V152" s="2"/>
      <c r="W152" s="2">
        <f>100*W151/W149</f>
        <v>-12.611958264846091</v>
      </c>
      <c r="X152" s="2">
        <f t="shared" ref="X152" si="210">100*X151/X149</f>
        <v>-21.7946139869109</v>
      </c>
      <c r="AA152" t="s">
        <v>28</v>
      </c>
      <c r="AB152" s="6">
        <f t="shared" si="196"/>
        <v>-23.702754305549082</v>
      </c>
      <c r="AC152" s="6">
        <f t="shared" si="197"/>
        <v>-24.166585237726981</v>
      </c>
      <c r="AD152" s="6">
        <f t="shared" si="198"/>
        <v>-25.492337338948563</v>
      </c>
      <c r="AE152" s="6">
        <f t="shared" si="199"/>
        <v>-36.716373109449449</v>
      </c>
      <c r="AF152" s="6">
        <f t="shared" si="200"/>
        <v>-13.486047858002914</v>
      </c>
      <c r="AG152" s="6">
        <f t="shared" si="201"/>
        <v>-21.789596084249141</v>
      </c>
      <c r="AH152" s="6">
        <f t="shared" si="202"/>
        <v>-17.317718462841373</v>
      </c>
      <c r="AI152" s="6">
        <f t="shared" si="203"/>
        <v>-49.063929427918055</v>
      </c>
      <c r="AJ152" s="6">
        <f t="shared" si="204"/>
        <v>-2.463323345805855</v>
      </c>
      <c r="AK152" s="6">
        <f t="shared" si="205"/>
        <v>-12.611958264846091</v>
      </c>
      <c r="AL152" s="6">
        <f t="shared" si="206"/>
        <v>-21.7946139869109</v>
      </c>
      <c r="AM152" s="2">
        <f>100*AM151/AM149</f>
        <v>-18.194104988138214</v>
      </c>
      <c r="AN152" s="2">
        <f>100*AN151/AN149</f>
        <v>-14.593595989365514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0D31-1FF0-432E-85A2-83A7AFEA7EC9}">
  <dimension ref="A2:AZ152"/>
  <sheetViews>
    <sheetView zoomScale="50" zoomScaleNormal="50" workbookViewId="0">
      <selection activeCell="O3" sqref="O3"/>
    </sheetView>
  </sheetViews>
  <sheetFormatPr defaultRowHeight="14.5" x14ac:dyDescent="0.35"/>
  <cols>
    <col min="1" max="1" width="55.6328125" customWidth="1"/>
    <col min="27" max="27" width="68.906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7512.0000000000009</v>
      </c>
      <c r="F15" s="42">
        <v>4289.3999999999996</v>
      </c>
      <c r="G15" s="42">
        <v>1133.2</v>
      </c>
      <c r="H15" s="42">
        <v>229.334</v>
      </c>
      <c r="I15" s="42">
        <v>252.25800000000001</v>
      </c>
      <c r="J15" s="42">
        <v>244.4</v>
      </c>
      <c r="K15" s="42">
        <v>80.284000000000006</v>
      </c>
      <c r="L15" s="42">
        <v>120.2</v>
      </c>
      <c r="M15" s="42">
        <v>2</v>
      </c>
      <c r="N15" s="43">
        <v>0</v>
      </c>
      <c r="O15" s="25">
        <v>13863.076000000003</v>
      </c>
    </row>
    <row r="16" spans="1:25" ht="15.5" x14ac:dyDescent="0.35">
      <c r="A16" s="44" t="s">
        <v>66</v>
      </c>
      <c r="B16" s="25"/>
      <c r="C16" s="25"/>
      <c r="D16" s="25"/>
      <c r="E16" s="25">
        <v>8776.5618087192906</v>
      </c>
      <c r="F16" s="25">
        <v>5365.2543754394583</v>
      </c>
      <c r="G16" s="25">
        <v>651.14941447403817</v>
      </c>
      <c r="H16" s="25">
        <v>150.58027785176179</v>
      </c>
      <c r="I16" s="25">
        <v>350.47187864813765</v>
      </c>
      <c r="J16" s="25">
        <v>26015.164447409887</v>
      </c>
      <c r="K16" s="25">
        <v>7068.7269593825349</v>
      </c>
      <c r="L16" s="25">
        <v>754.85090312864679</v>
      </c>
      <c r="M16" s="25">
        <v>537.70994080944627</v>
      </c>
      <c r="N16" s="25">
        <v>2573.6062939625244</v>
      </c>
      <c r="O16" s="25">
        <v>52244.07629982572</v>
      </c>
    </row>
    <row r="17" spans="1:22" ht="15.5" x14ac:dyDescent="0.35">
      <c r="A17" s="45" t="s">
        <v>84</v>
      </c>
      <c r="B17" s="25"/>
      <c r="C17" s="25"/>
      <c r="D17" s="25"/>
      <c r="E17" s="25">
        <v>266.18273253659936</v>
      </c>
      <c r="F17" s="25">
        <v>171.28499548391463</v>
      </c>
      <c r="G17" s="25">
        <v>9.0263962102890574</v>
      </c>
      <c r="H17" s="25">
        <v>3.1542962224097346</v>
      </c>
      <c r="I17" s="25">
        <v>11.50806032245649</v>
      </c>
      <c r="J17" s="25">
        <v>604.04601398598402</v>
      </c>
      <c r="K17" s="25">
        <v>153.00336657075985</v>
      </c>
      <c r="L17" s="25">
        <v>13.035109269597912</v>
      </c>
      <c r="M17" s="25">
        <v>12.835119929571119</v>
      </c>
      <c r="N17" s="25">
        <v>97.504399319283309</v>
      </c>
      <c r="O17" s="25">
        <v>1341.5804898508657</v>
      </c>
    </row>
    <row r="18" spans="1:22" ht="15.5" x14ac:dyDescent="0.35">
      <c r="A18" s="45" t="s">
        <v>85</v>
      </c>
      <c r="B18" s="25"/>
      <c r="C18" s="25"/>
      <c r="D18" s="25"/>
      <c r="E18" s="25">
        <v>307.47149513633701</v>
      </c>
      <c r="F18" s="42">
        <v>172.58754544327772</v>
      </c>
      <c r="G18" s="25">
        <v>8.3166343629272994</v>
      </c>
      <c r="H18" s="25">
        <v>3.3458952287531156</v>
      </c>
      <c r="I18" s="25">
        <v>12.006716593497249</v>
      </c>
      <c r="J18" s="25">
        <v>622.77003450929851</v>
      </c>
      <c r="K18" s="25">
        <v>161.55601723563595</v>
      </c>
      <c r="L18" s="25">
        <v>11.606363904149205</v>
      </c>
      <c r="M18" s="25">
        <v>12.536423248474669</v>
      </c>
      <c r="N18" s="25">
        <v>68.378025590493976</v>
      </c>
      <c r="O18" s="25">
        <v>1380.5751512528445</v>
      </c>
    </row>
    <row r="19" spans="1:22" ht="15.5" x14ac:dyDescent="0.35">
      <c r="A19" s="45" t="s">
        <v>86</v>
      </c>
      <c r="B19" s="25"/>
      <c r="C19" s="25"/>
      <c r="D19" s="25"/>
      <c r="E19" s="25">
        <v>735.61447718979332</v>
      </c>
      <c r="F19" s="42">
        <v>316.07272246587661</v>
      </c>
      <c r="G19" s="25">
        <v>56.49969127581079</v>
      </c>
      <c r="H19" s="25">
        <v>14.683770287737175</v>
      </c>
      <c r="I19" s="25">
        <v>24.364862796417036</v>
      </c>
      <c r="J19" s="25">
        <v>1173.2537710922747</v>
      </c>
      <c r="K19" s="25">
        <v>355.20400033097644</v>
      </c>
      <c r="L19" s="25">
        <v>15.231942251774345</v>
      </c>
      <c r="M19" s="25">
        <v>11.785959495703031</v>
      </c>
      <c r="N19" s="25">
        <v>106.15084754448</v>
      </c>
      <c r="O19" s="25">
        <v>2808.862044730844</v>
      </c>
    </row>
    <row r="20" spans="1:22" ht="15.5" x14ac:dyDescent="0.35">
      <c r="A20" s="44" t="s">
        <v>67</v>
      </c>
      <c r="B20" s="25"/>
      <c r="C20" s="25"/>
      <c r="D20" s="25"/>
      <c r="E20" s="25">
        <f>E17*$N$2+E18+E19</f>
        <v>1043.0859723261303</v>
      </c>
      <c r="F20" s="25">
        <f t="shared" ref="F20:O20" si="0">F17*$N$2+F18+F19</f>
        <v>488.6602679091543</v>
      </c>
      <c r="G20" s="25">
        <f t="shared" si="0"/>
        <v>64.816325638738093</v>
      </c>
      <c r="H20" s="25">
        <f t="shared" si="0"/>
        <v>18.02966551649029</v>
      </c>
      <c r="I20" s="25">
        <f t="shared" si="0"/>
        <v>36.371579389914288</v>
      </c>
      <c r="J20" s="25">
        <f t="shared" si="0"/>
        <v>1796.0238056015733</v>
      </c>
      <c r="K20" s="25">
        <f t="shared" si="0"/>
        <v>516.76001756661242</v>
      </c>
      <c r="L20" s="25">
        <f t="shared" si="0"/>
        <v>26.838306155923551</v>
      </c>
      <c r="M20" s="25">
        <f t="shared" si="0"/>
        <v>24.322382744177702</v>
      </c>
      <c r="N20" s="25">
        <f t="shared" si="0"/>
        <v>174.52887313497399</v>
      </c>
      <c r="O20" s="25">
        <f t="shared" si="0"/>
        <v>4189.4371959836881</v>
      </c>
      <c r="P20" s="3">
        <f t="shared" ref="P20" si="1">SUM(E20:N20)</f>
        <v>4189.4371959836881</v>
      </c>
    </row>
    <row r="21" spans="1:22" ht="15.5" x14ac:dyDescent="0.35">
      <c r="A21" s="44" t="s">
        <v>68</v>
      </c>
      <c r="B21" s="25"/>
      <c r="C21" s="25"/>
      <c r="D21" s="25"/>
      <c r="E21" s="25">
        <v>340.7061352732548</v>
      </c>
      <c r="F21" s="25">
        <v>127.62688039884034</v>
      </c>
      <c r="G21" s="25">
        <v>57.52463266021747</v>
      </c>
      <c r="H21" s="25">
        <v>10.674998000919759</v>
      </c>
      <c r="I21" s="25">
        <v>7.6745589469046864</v>
      </c>
      <c r="J21" s="25">
        <v>1011.4152298054677</v>
      </c>
      <c r="K21" s="25">
        <v>169.84319946680614</v>
      </c>
      <c r="L21" s="25">
        <v>3.0193304460804131</v>
      </c>
      <c r="M21" s="25">
        <v>1.9578637598268509</v>
      </c>
      <c r="N21" s="25">
        <v>0</v>
      </c>
      <c r="O21" s="25">
        <v>2423.2164392808791</v>
      </c>
      <c r="T21">
        <v>12</v>
      </c>
      <c r="U21">
        <v>270</v>
      </c>
      <c r="V21">
        <f>+T21*U21</f>
        <v>3240</v>
      </c>
    </row>
    <row r="22" spans="1:22" ht="15.5" x14ac:dyDescent="0.35">
      <c r="A22" s="44" t="s">
        <v>69</v>
      </c>
      <c r="B22" s="25"/>
      <c r="C22" s="25"/>
      <c r="D22" s="25"/>
      <c r="E22" s="25">
        <v>503.88274453332809</v>
      </c>
      <c r="F22" s="25">
        <v>330.91733419229371</v>
      </c>
      <c r="G22" s="25">
        <v>0.85135804129679626</v>
      </c>
      <c r="H22" s="25">
        <v>6.7145037903385951</v>
      </c>
      <c r="I22" s="25">
        <v>28.544240463432853</v>
      </c>
      <c r="J22" s="25">
        <v>493.34210042081105</v>
      </c>
      <c r="K22" s="25">
        <v>193.64904958476745</v>
      </c>
      <c r="L22" s="25">
        <v>18.493445382232572</v>
      </c>
      <c r="M22" s="25">
        <v>4.5180068855827669</v>
      </c>
      <c r="N22" s="25">
        <v>0</v>
      </c>
      <c r="O22" s="25">
        <v>1382.5362881809604</v>
      </c>
    </row>
    <row r="23" spans="1:22" ht="15.5" x14ac:dyDescent="0.35">
      <c r="A23" s="44" t="s">
        <v>87</v>
      </c>
      <c r="B23" s="25"/>
      <c r="C23" s="25"/>
      <c r="D23" s="25"/>
      <c r="E23" s="25">
        <v>182.9376429732954</v>
      </c>
      <c r="F23" s="25">
        <v>21.51148003637719</v>
      </c>
      <c r="G23" s="25">
        <v>6.4403299604919519</v>
      </c>
      <c r="H23" s="25">
        <v>0.64015672872054097</v>
      </c>
      <c r="I23" s="25">
        <v>3.5627830001066979E-2</v>
      </c>
      <c r="J23" s="25">
        <v>228.77306796717042</v>
      </c>
      <c r="K23" s="25">
        <v>124.76096607498849</v>
      </c>
      <c r="L23" s="25">
        <v>3.5969209159874915</v>
      </c>
      <c r="M23" s="25">
        <v>0</v>
      </c>
      <c r="N23" s="25">
        <v>0</v>
      </c>
      <c r="O23" s="25">
        <v>268.09070823809486</v>
      </c>
    </row>
    <row r="24" spans="1:22" ht="15.5" x14ac:dyDescent="0.35">
      <c r="A24" s="46" t="s">
        <v>88</v>
      </c>
      <c r="B24" s="26"/>
      <c r="C24" s="26"/>
      <c r="D24" s="26"/>
      <c r="E24" s="26">
        <v>28.257523374143577</v>
      </c>
      <c r="F24" s="26">
        <v>30.277979825855976</v>
      </c>
      <c r="G24" s="26">
        <v>1.1774731180592282</v>
      </c>
      <c r="H24" s="26">
        <v>72.078962699688205</v>
      </c>
      <c r="I24" s="26">
        <v>4.424243856016882</v>
      </c>
      <c r="J24" s="26">
        <v>20.211044476553479</v>
      </c>
      <c r="K24" s="26">
        <v>28.12377535548023</v>
      </c>
      <c r="L24" s="26">
        <v>29.421882085022677</v>
      </c>
      <c r="M24" s="26">
        <v>0</v>
      </c>
      <c r="N24" s="26">
        <v>9.36261678486931</v>
      </c>
      <c r="O24" s="26">
        <v>12.640186297154834</v>
      </c>
    </row>
    <row r="25" spans="1:22" ht="15.5" x14ac:dyDescent="0.35">
      <c r="A25" s="21" t="s">
        <v>89</v>
      </c>
      <c r="B25" s="23"/>
      <c r="C25" s="23"/>
      <c r="D25" s="23"/>
      <c r="E25" s="42">
        <v>512.99372172311303</v>
      </c>
      <c r="F25" s="42">
        <v>258.23719772524942</v>
      </c>
      <c r="G25" s="42">
        <v>29.879034481470669</v>
      </c>
      <c r="H25" s="42">
        <v>14.487377000271586</v>
      </c>
      <c r="I25" s="42">
        <v>22.581891012765929</v>
      </c>
      <c r="J25" s="42">
        <v>907.13828148812786</v>
      </c>
      <c r="K25" s="42">
        <v>248.88469314351261</v>
      </c>
      <c r="L25" s="42">
        <v>23.128612608986284</v>
      </c>
      <c r="M25" s="25">
        <v>0</v>
      </c>
      <c r="N25" s="25">
        <v>72.063544309778976</v>
      </c>
      <c r="O25" s="25">
        <v>1985.8925702751612</v>
      </c>
    </row>
    <row r="26" spans="1:22" ht="15.5" x14ac:dyDescent="0.35">
      <c r="A26" s="21" t="s">
        <v>90</v>
      </c>
      <c r="B26" s="23"/>
      <c r="C26" s="23"/>
      <c r="D26" s="23"/>
      <c r="E26" s="42">
        <v>207.86643283548995</v>
      </c>
      <c r="F26" s="42">
        <v>95.700435143251866</v>
      </c>
      <c r="G26" s="42">
        <v>0.66526867655912703</v>
      </c>
      <c r="H26" s="42">
        <v>10.583909308605978</v>
      </c>
      <c r="I26" s="42">
        <v>1.0779609452974237</v>
      </c>
      <c r="J26" s="42">
        <v>237.12684149830059</v>
      </c>
      <c r="K26" s="42">
        <v>99.896775106763059</v>
      </c>
      <c r="L26" s="42">
        <v>4.4815240885757959</v>
      </c>
      <c r="M26" s="42">
        <v>0</v>
      </c>
      <c r="N26" s="42">
        <v>9.9384970694805155</v>
      </c>
      <c r="O26" s="25">
        <v>327.6516977100294</v>
      </c>
    </row>
    <row r="27" spans="1:22" ht="15.5" x14ac:dyDescent="0.35">
      <c r="A27" s="21" t="s">
        <v>91</v>
      </c>
      <c r="B27" s="23"/>
      <c r="C27" s="23"/>
      <c r="D27" s="23"/>
      <c r="E27" s="25">
        <v>527.74804435430337</v>
      </c>
      <c r="F27" s="25">
        <v>220.37228732262474</v>
      </c>
      <c r="G27" s="25">
        <v>55.83442259925166</v>
      </c>
      <c r="H27" s="25">
        <v>4.0998609791311971</v>
      </c>
      <c r="I27" s="25">
        <v>23.286901851119612</v>
      </c>
      <c r="J27" s="25">
        <v>936.12692959397418</v>
      </c>
      <c r="K27" s="25">
        <v>255.30722522421337</v>
      </c>
      <c r="L27" s="25">
        <v>10.75041816319855</v>
      </c>
      <c r="M27" s="25">
        <v>11.785959495703031</v>
      </c>
      <c r="N27" s="25"/>
      <c r="O27" s="25">
        <v>2250.7517277535258</v>
      </c>
    </row>
    <row r="28" spans="1:22" ht="15.5" x14ac:dyDescent="0.35">
      <c r="A28" s="44" t="s">
        <v>92</v>
      </c>
      <c r="B28" s="25"/>
      <c r="C28" s="25"/>
      <c r="D28" s="25"/>
      <c r="E28" s="47">
        <v>84.1</v>
      </c>
      <c r="F28" s="25">
        <v>18.3</v>
      </c>
      <c r="G28" s="25"/>
      <c r="H28" s="25">
        <v>0</v>
      </c>
      <c r="I28" s="25">
        <v>0</v>
      </c>
      <c r="J28" s="25">
        <v>47.3</v>
      </c>
      <c r="K28" s="25">
        <v>41.5</v>
      </c>
      <c r="L28" s="25">
        <v>0</v>
      </c>
      <c r="M28" s="25">
        <v>6.4</v>
      </c>
      <c r="N28" s="25">
        <v>20.6</v>
      </c>
      <c r="O28" s="25">
        <v>11.299999999999999</v>
      </c>
    </row>
    <row r="29" spans="1:22" ht="15.5" x14ac:dyDescent="0.35">
      <c r="A29" s="21" t="s">
        <v>93</v>
      </c>
      <c r="B29" s="23"/>
      <c r="C29" s="23"/>
      <c r="D29" s="23"/>
      <c r="E29" s="48">
        <v>31.565041270950129</v>
      </c>
      <c r="F29" s="48">
        <v>38.044036784219827</v>
      </c>
      <c r="G29" s="48">
        <v>0</v>
      </c>
      <c r="H29" s="48">
        <v>0</v>
      </c>
      <c r="I29" s="48">
        <v>0</v>
      </c>
      <c r="J29" s="48">
        <v>22.571166954741489</v>
      </c>
      <c r="K29" s="48">
        <v>4.1136597067378462</v>
      </c>
      <c r="L29" s="48">
        <v>0</v>
      </c>
      <c r="M29" s="48">
        <v>0</v>
      </c>
      <c r="N29" s="48">
        <v>1.8048479548390497</v>
      </c>
      <c r="O29" s="25">
        <v>127.96208596395107</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199</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7512.0000000000009</v>
      </c>
      <c r="F34" s="9"/>
      <c r="G34" s="9">
        <f>+F15</f>
        <v>4289.3999999999996</v>
      </c>
      <c r="H34" s="9"/>
      <c r="I34" s="10">
        <f>+G15</f>
        <v>1133.2</v>
      </c>
      <c r="J34" s="9"/>
      <c r="K34" s="10">
        <f>+H15</f>
        <v>229.334</v>
      </c>
      <c r="L34" s="9"/>
      <c r="M34" s="9">
        <f>+I15</f>
        <v>252.25800000000001</v>
      </c>
      <c r="N34" s="9"/>
      <c r="O34" s="9">
        <f>+J15</f>
        <v>244.4</v>
      </c>
      <c r="P34" s="9"/>
      <c r="Q34" s="9">
        <f>+K15</f>
        <v>80.284000000000006</v>
      </c>
      <c r="R34" s="9"/>
      <c r="S34" s="9">
        <f>+L15</f>
        <v>120.2</v>
      </c>
      <c r="T34" s="9"/>
      <c r="U34" s="9">
        <f>+M15</f>
        <v>2</v>
      </c>
      <c r="V34" s="9"/>
      <c r="W34" s="9">
        <f>+N15</f>
        <v>0</v>
      </c>
      <c r="X34">
        <f>SUM(E34:U34)</f>
        <v>13863.076000000003</v>
      </c>
      <c r="Y34" t="s">
        <v>97</v>
      </c>
      <c r="AA34" t="s">
        <v>98</v>
      </c>
      <c r="AB34" s="3">
        <f t="shared" ref="AB34:AB52" si="2">+E34</f>
        <v>7512.0000000000009</v>
      </c>
      <c r="AC34" s="2">
        <f t="shared" ref="AC34:AC52" si="3">+G34</f>
        <v>4289.3999999999996</v>
      </c>
      <c r="AD34" s="3">
        <f t="shared" ref="AD34:AD52" si="4">+I34</f>
        <v>1133.2</v>
      </c>
      <c r="AE34" s="3">
        <f t="shared" ref="AE34:AE52" si="5">+K34</f>
        <v>229.334</v>
      </c>
      <c r="AF34" s="3">
        <f t="shared" ref="AF34:AF52" si="6">+M34</f>
        <v>252.25800000000001</v>
      </c>
      <c r="AG34" s="3">
        <f t="shared" ref="AG34:AG52" si="7">+O34</f>
        <v>244.4</v>
      </c>
      <c r="AH34" s="3">
        <f t="shared" ref="AH34:AH52" si="8">+Q34</f>
        <v>80.284000000000006</v>
      </c>
      <c r="AI34" s="2">
        <f t="shared" ref="AI34:AI52" si="9">+S34</f>
        <v>120.2</v>
      </c>
      <c r="AJ34">
        <f t="shared" ref="AJ34:AJ52" si="10">+U34</f>
        <v>2</v>
      </c>
      <c r="AK34">
        <f t="shared" ref="AK34:AK52" si="11">+W34</f>
        <v>0</v>
      </c>
      <c r="AL34" s="3">
        <f>SUM(AB34:AK34)</f>
        <v>13863.076000000003</v>
      </c>
      <c r="AM34" t="s">
        <v>98</v>
      </c>
    </row>
    <row r="35" spans="1:39" ht="23.5" x14ac:dyDescent="0.55000000000000004">
      <c r="A35" s="13" t="s">
        <v>99</v>
      </c>
      <c r="E35" s="14">
        <f>+E34/E36</f>
        <v>0.76499688863588311</v>
      </c>
      <c r="F35" s="14"/>
      <c r="G35" s="14">
        <f>+G34/G36</f>
        <v>0.73274044145377826</v>
      </c>
      <c r="H35" s="14"/>
      <c r="I35" s="14">
        <f>+I34/I36</f>
        <v>1.5827572976068696</v>
      </c>
      <c r="J35" s="14"/>
      <c r="K35" s="14">
        <f>+K34/K36</f>
        <v>1.3601451694881583</v>
      </c>
      <c r="L35" s="14"/>
      <c r="M35" s="14">
        <f>+M34/M36</f>
        <v>0.65209322985419749</v>
      </c>
      <c r="N35" s="14"/>
      <c r="O35" s="14">
        <f>+O34/O36</f>
        <v>8.7878301990040215E-3</v>
      </c>
      <c r="P35" s="14"/>
      <c r="Q35" s="14">
        <f>+Q34/Q36</f>
        <v>1.0583895304806116E-2</v>
      </c>
      <c r="R35" s="14"/>
      <c r="S35" s="14">
        <f>+S34/S36</f>
        <v>0.1537695526205502</v>
      </c>
      <c r="T35" s="14"/>
      <c r="U35" s="14">
        <f>+U34/U36</f>
        <v>3.5585141924834121E-3</v>
      </c>
      <c r="V35" s="14"/>
      <c r="W35" s="14">
        <f>+W34/W36</f>
        <v>0</v>
      </c>
      <c r="X35" s="4"/>
      <c r="AA35" t="s">
        <v>100</v>
      </c>
      <c r="AB35" s="1">
        <f t="shared" si="2"/>
        <v>0.76499688863588311</v>
      </c>
      <c r="AC35" s="1">
        <f t="shared" si="3"/>
        <v>0.73274044145377826</v>
      </c>
      <c r="AD35" s="1">
        <f t="shared" si="4"/>
        <v>1.5827572976068696</v>
      </c>
      <c r="AE35" s="1">
        <f t="shared" si="5"/>
        <v>1.3601451694881583</v>
      </c>
      <c r="AF35" s="1">
        <f t="shared" si="6"/>
        <v>0.65209322985419749</v>
      </c>
      <c r="AG35" s="1">
        <f t="shared" si="7"/>
        <v>8.7878301990040215E-3</v>
      </c>
      <c r="AH35" s="1">
        <f t="shared" si="8"/>
        <v>1.0583895304806116E-2</v>
      </c>
      <c r="AI35" s="1">
        <f t="shared" si="9"/>
        <v>0.1537695526205502</v>
      </c>
      <c r="AJ35" s="1">
        <f t="shared" si="10"/>
        <v>3.5585141924834121E-3</v>
      </c>
      <c r="AK35" s="1">
        <f t="shared" si="11"/>
        <v>0</v>
      </c>
      <c r="AL35" s="1">
        <f>+AL34/AL36</f>
        <v>0.24565325001480601</v>
      </c>
      <c r="AM35" t="s">
        <v>100</v>
      </c>
    </row>
    <row r="36" spans="1:39" ht="23.5" x14ac:dyDescent="0.55000000000000004">
      <c r="A36" s="13" t="s">
        <v>101</v>
      </c>
      <c r="E36" s="11">
        <f>+E37+E42</f>
        <v>9819.6477810454217</v>
      </c>
      <c r="F36" s="11"/>
      <c r="G36" s="11">
        <f>+G37+G42</f>
        <v>5853.914643348613</v>
      </c>
      <c r="H36" s="11"/>
      <c r="I36" s="11">
        <f>+I37+I42</f>
        <v>715.9657401127763</v>
      </c>
      <c r="J36" s="11"/>
      <c r="K36" s="11">
        <f>+K37+K42</f>
        <v>168.60994336825209</v>
      </c>
      <c r="L36" s="11"/>
      <c r="M36" s="11">
        <f>+M37+M42</f>
        <v>386.84345803805195</v>
      </c>
      <c r="N36" s="11"/>
      <c r="O36" s="11">
        <f>+O37+O42</f>
        <v>27811.18825301146</v>
      </c>
      <c r="P36" s="11"/>
      <c r="Q36" s="11">
        <f>+Q37+Q42</f>
        <v>7585.486976949147</v>
      </c>
      <c r="R36" s="11"/>
      <c r="S36" s="11">
        <f>+S37+S42</f>
        <v>781.68920928457032</v>
      </c>
      <c r="T36" s="11"/>
      <c r="U36" s="11">
        <f>+U37+U42</f>
        <v>562.032323553624</v>
      </c>
      <c r="V36" s="11"/>
      <c r="W36" s="11">
        <f>+W37+W42</f>
        <v>2748.1351670974982</v>
      </c>
      <c r="X36" s="11">
        <f>+W36+U36+S36+Q36+O36+M36+K36+I36+G36+E36</f>
        <v>56433.513495809413</v>
      </c>
      <c r="AA36" t="s">
        <v>101</v>
      </c>
      <c r="AB36" s="3">
        <f t="shared" si="2"/>
        <v>9819.6477810454217</v>
      </c>
      <c r="AC36" s="3">
        <f t="shared" si="3"/>
        <v>5853.914643348613</v>
      </c>
      <c r="AD36" s="3">
        <f t="shared" si="4"/>
        <v>715.9657401127763</v>
      </c>
      <c r="AE36" s="3">
        <f t="shared" si="5"/>
        <v>168.60994336825209</v>
      </c>
      <c r="AF36" s="3">
        <f t="shared" si="6"/>
        <v>386.84345803805195</v>
      </c>
      <c r="AG36" s="3">
        <f t="shared" si="7"/>
        <v>27811.18825301146</v>
      </c>
      <c r="AH36" s="3">
        <f t="shared" si="8"/>
        <v>7585.486976949147</v>
      </c>
      <c r="AI36" s="3">
        <f t="shared" si="9"/>
        <v>781.68920928457032</v>
      </c>
      <c r="AJ36" s="3">
        <f t="shared" si="10"/>
        <v>562.032323553624</v>
      </c>
      <c r="AK36" s="3">
        <f t="shared" si="11"/>
        <v>2748.1351670974982</v>
      </c>
      <c r="AL36" s="3">
        <f>SUM(AB36:AK36)</f>
        <v>56433.513495809428</v>
      </c>
      <c r="AM36" t="s">
        <v>101</v>
      </c>
    </row>
    <row r="37" spans="1:39" ht="15.5" x14ac:dyDescent="0.35">
      <c r="A37" s="4" t="s">
        <v>66</v>
      </c>
      <c r="E37" s="3">
        <f>+E16</f>
        <v>8776.5618087192906</v>
      </c>
      <c r="F37" s="3"/>
      <c r="G37" s="3">
        <f>+F16</f>
        <v>5365.2543754394583</v>
      </c>
      <c r="H37" s="3"/>
      <c r="I37" s="3">
        <f>+G16</f>
        <v>651.14941447403817</v>
      </c>
      <c r="J37" s="3"/>
      <c r="K37" s="3">
        <f>+H16</f>
        <v>150.58027785176179</v>
      </c>
      <c r="L37" s="3"/>
      <c r="M37" s="3">
        <f>+I16</f>
        <v>350.47187864813765</v>
      </c>
      <c r="N37" s="3"/>
      <c r="O37" s="3">
        <f>+J16</f>
        <v>26015.164447409887</v>
      </c>
      <c r="P37" s="3"/>
      <c r="Q37" s="3">
        <f>+K16</f>
        <v>7068.7269593825349</v>
      </c>
      <c r="R37" s="3"/>
      <c r="S37" s="3">
        <f>+L16</f>
        <v>754.85090312864679</v>
      </c>
      <c r="T37" s="3"/>
      <c r="U37" s="3">
        <f>+M16</f>
        <v>537.70994080944627</v>
      </c>
      <c r="V37" s="3"/>
      <c r="W37" s="3">
        <f>+N16</f>
        <v>2573.6062939625244</v>
      </c>
      <c r="X37" s="11">
        <f>+W37+U37+S37+Q37+O37+M37+K37+I37+G37+E37</f>
        <v>52244.07629982572</v>
      </c>
      <c r="AA37" s="4" t="s">
        <v>66</v>
      </c>
      <c r="AB37" s="3">
        <f t="shared" si="2"/>
        <v>8776.5618087192906</v>
      </c>
      <c r="AC37" s="3">
        <f t="shared" si="3"/>
        <v>5365.2543754394583</v>
      </c>
      <c r="AD37" s="3">
        <f t="shared" si="4"/>
        <v>651.14941447403817</v>
      </c>
      <c r="AE37" s="3">
        <f t="shared" si="5"/>
        <v>150.58027785176179</v>
      </c>
      <c r="AF37" s="3">
        <f t="shared" si="6"/>
        <v>350.47187864813765</v>
      </c>
      <c r="AG37" s="3">
        <f t="shared" si="7"/>
        <v>26015.164447409887</v>
      </c>
      <c r="AH37" s="3">
        <f t="shared" si="8"/>
        <v>7068.7269593825349</v>
      </c>
      <c r="AI37" s="3">
        <f t="shared" si="9"/>
        <v>754.85090312864679</v>
      </c>
      <c r="AJ37" s="3">
        <f t="shared" si="10"/>
        <v>537.70994080944627</v>
      </c>
      <c r="AK37" s="3">
        <f t="shared" si="11"/>
        <v>2573.6062939625244</v>
      </c>
      <c r="AL37" s="3">
        <f>SUM(AB37:AK37)</f>
        <v>52244.07629982572</v>
      </c>
      <c r="AM37" s="4" t="s">
        <v>66</v>
      </c>
    </row>
    <row r="38" spans="1:39" ht="15.5" x14ac:dyDescent="0.35">
      <c r="A38" s="4" t="s">
        <v>102</v>
      </c>
      <c r="E38" s="15">
        <f>+E37/E36</f>
        <v>0.89377562254935772</v>
      </c>
      <c r="G38" s="15">
        <f>+G37/G36</f>
        <v>0.91652418976344574</v>
      </c>
      <c r="I38" s="15">
        <f>+I37/I36</f>
        <v>0.9094700737656406</v>
      </c>
      <c r="K38" s="15">
        <f>+K37/K36</f>
        <v>0.89306878849302107</v>
      </c>
      <c r="M38" s="15">
        <f>+M37/M36</f>
        <v>0.90597855893859625</v>
      </c>
      <c r="O38" s="15">
        <f>+O37/O36</f>
        <v>0.93542081736090166</v>
      </c>
      <c r="Q38" s="15">
        <f>+Q37/Q36</f>
        <v>0.93187516910424506</v>
      </c>
      <c r="S38" s="15">
        <f>+S37/S36</f>
        <v>0.96566627012737338</v>
      </c>
      <c r="U38" s="15">
        <f>+U37/U36</f>
        <v>0.95672422790491496</v>
      </c>
      <c r="W38" s="15">
        <f>+W37/W36</f>
        <v>0.93649188903640934</v>
      </c>
      <c r="X38" s="15">
        <f>+X37/X36</f>
        <v>0.92576331090399344</v>
      </c>
      <c r="AA38" s="4" t="s">
        <v>102</v>
      </c>
      <c r="AB38" s="16">
        <f t="shared" si="2"/>
        <v>0.89377562254935772</v>
      </c>
      <c r="AC38" s="16">
        <f t="shared" si="3"/>
        <v>0.91652418976344574</v>
      </c>
      <c r="AD38" s="15">
        <f t="shared" si="4"/>
        <v>0.9094700737656406</v>
      </c>
      <c r="AE38" s="15">
        <f t="shared" si="5"/>
        <v>0.89306878849302107</v>
      </c>
      <c r="AF38" s="16">
        <f t="shared" si="6"/>
        <v>0.90597855893859625</v>
      </c>
      <c r="AG38" s="16">
        <f t="shared" si="7"/>
        <v>0.93542081736090166</v>
      </c>
      <c r="AH38" s="16">
        <f t="shared" si="8"/>
        <v>0.93187516910424506</v>
      </c>
      <c r="AI38" s="16">
        <f t="shared" si="9"/>
        <v>0.96566627012737338</v>
      </c>
      <c r="AJ38" s="16">
        <f t="shared" si="10"/>
        <v>0.95672422790491496</v>
      </c>
      <c r="AK38" s="16">
        <f t="shared" si="11"/>
        <v>0.93649188903640934</v>
      </c>
      <c r="AL38" s="16">
        <f>+X38</f>
        <v>0.92576331090399344</v>
      </c>
      <c r="AM38" s="4" t="s">
        <v>102</v>
      </c>
    </row>
    <row r="39" spans="1:39" ht="15.5" x14ac:dyDescent="0.35">
      <c r="A39" s="5" t="s">
        <v>103</v>
      </c>
      <c r="E39" s="3">
        <f>+E17</f>
        <v>266.18273253659936</v>
      </c>
      <c r="F39" s="3"/>
      <c r="G39" s="3">
        <f>+F17</f>
        <v>171.28499548391463</v>
      </c>
      <c r="H39" s="3"/>
      <c r="I39" s="3">
        <f>+G17</f>
        <v>9.0263962102890574</v>
      </c>
      <c r="J39" s="3"/>
      <c r="K39" s="3">
        <f>+H17</f>
        <v>3.1542962224097346</v>
      </c>
      <c r="L39" s="3"/>
      <c r="M39" s="3">
        <f>+I17</f>
        <v>11.50806032245649</v>
      </c>
      <c r="N39" s="3"/>
      <c r="O39" s="3">
        <f>+J17</f>
        <v>604.04601398598402</v>
      </c>
      <c r="P39" s="3"/>
      <c r="Q39" s="3">
        <f>+K17</f>
        <v>153.00336657075985</v>
      </c>
      <c r="R39" s="3"/>
      <c r="S39" s="3">
        <f>+L17</f>
        <v>13.035109269597912</v>
      </c>
      <c r="T39" s="3"/>
      <c r="U39" s="3">
        <f>+M17</f>
        <v>12.835119929571119</v>
      </c>
      <c r="V39" s="3"/>
      <c r="W39" s="3">
        <f>+N17</f>
        <v>97.504399319283309</v>
      </c>
      <c r="X39" s="11">
        <f>+W39+U39+S39+Q39+O39+M39+K39+I39+G39+E39</f>
        <v>1341.5804898508654</v>
      </c>
      <c r="AA39" s="5" t="s">
        <v>104</v>
      </c>
      <c r="AB39" s="3">
        <f t="shared" si="2"/>
        <v>266.18273253659936</v>
      </c>
      <c r="AC39" s="3">
        <f t="shared" si="3"/>
        <v>171.28499548391463</v>
      </c>
      <c r="AD39" s="3">
        <f t="shared" si="4"/>
        <v>9.0263962102890574</v>
      </c>
      <c r="AE39" s="3">
        <f t="shared" si="5"/>
        <v>3.1542962224097346</v>
      </c>
      <c r="AF39" s="3">
        <f t="shared" si="6"/>
        <v>11.50806032245649</v>
      </c>
      <c r="AG39" s="3">
        <f t="shared" si="7"/>
        <v>604.04601398598402</v>
      </c>
      <c r="AH39" s="3">
        <f t="shared" si="8"/>
        <v>153.00336657075985</v>
      </c>
      <c r="AI39" s="3">
        <f t="shared" si="9"/>
        <v>13.035109269597912</v>
      </c>
      <c r="AJ39" s="3">
        <f t="shared" si="10"/>
        <v>12.835119929571119</v>
      </c>
      <c r="AK39" s="3">
        <f t="shared" si="11"/>
        <v>97.504399319283309</v>
      </c>
      <c r="AL39" s="3">
        <f>SUM(AB39:AK39)</f>
        <v>1341.5804898508657</v>
      </c>
      <c r="AM39" s="5" t="s">
        <v>104</v>
      </c>
    </row>
    <row r="40" spans="1:39" ht="15.5" x14ac:dyDescent="0.35">
      <c r="A40" s="17" t="s">
        <v>85</v>
      </c>
      <c r="E40" s="3">
        <f>+E18</f>
        <v>307.47149513633701</v>
      </c>
      <c r="F40" s="3"/>
      <c r="G40" s="3">
        <f>+F18</f>
        <v>172.58754544327772</v>
      </c>
      <c r="H40" s="3"/>
      <c r="I40" s="3">
        <f>+G18</f>
        <v>8.3166343629272994</v>
      </c>
      <c r="J40" s="3"/>
      <c r="K40" s="3">
        <f>+H18</f>
        <v>3.3458952287531156</v>
      </c>
      <c r="L40" s="3"/>
      <c r="M40" s="3">
        <f>+I18</f>
        <v>12.006716593497249</v>
      </c>
      <c r="N40" s="3"/>
      <c r="O40" s="3">
        <f>+J18</f>
        <v>622.77003450929851</v>
      </c>
      <c r="P40" s="3"/>
      <c r="Q40" s="3">
        <f>+K18</f>
        <v>161.55601723563595</v>
      </c>
      <c r="R40" s="3"/>
      <c r="S40" s="3">
        <f>+L18</f>
        <v>11.606363904149205</v>
      </c>
      <c r="T40" s="3"/>
      <c r="U40" s="3">
        <f>+M18</f>
        <v>12.536423248474669</v>
      </c>
      <c r="V40" s="3"/>
      <c r="W40" s="3">
        <f>+N18</f>
        <v>68.378025590493976</v>
      </c>
      <c r="X40" s="11">
        <f>+W40+U40+S40+Q40+O40+M40+K40+I40+G40+E40</f>
        <v>1380.5751512528445</v>
      </c>
      <c r="AA40" s="5" t="s">
        <v>85</v>
      </c>
      <c r="AB40" s="3">
        <f t="shared" si="2"/>
        <v>307.47149513633701</v>
      </c>
      <c r="AC40" s="3">
        <f t="shared" si="3"/>
        <v>172.58754544327772</v>
      </c>
      <c r="AD40" s="3">
        <f t="shared" si="4"/>
        <v>8.3166343629272994</v>
      </c>
      <c r="AE40" s="3">
        <f t="shared" si="5"/>
        <v>3.3458952287531156</v>
      </c>
      <c r="AF40" s="3">
        <f t="shared" si="6"/>
        <v>12.006716593497249</v>
      </c>
      <c r="AG40" s="3">
        <f t="shared" si="7"/>
        <v>622.77003450929851</v>
      </c>
      <c r="AH40" s="3">
        <f t="shared" si="8"/>
        <v>161.55601723563595</v>
      </c>
      <c r="AI40" s="3">
        <f t="shared" si="9"/>
        <v>11.606363904149205</v>
      </c>
      <c r="AJ40" s="3">
        <f t="shared" si="10"/>
        <v>12.536423248474669</v>
      </c>
      <c r="AK40" s="3">
        <f t="shared" si="11"/>
        <v>68.378025590493976</v>
      </c>
      <c r="AL40" s="3">
        <f t="shared" ref="AL40:AL43" si="12">SUM(AB40:AK40)</f>
        <v>1380.5751512528445</v>
      </c>
      <c r="AM40" s="5" t="s">
        <v>85</v>
      </c>
    </row>
    <row r="41" spans="1:39" ht="15.5" x14ac:dyDescent="0.35">
      <c r="A41" s="17" t="s">
        <v>86</v>
      </c>
      <c r="B41">
        <f>+E41/E42</f>
        <v>0.70522900001170441</v>
      </c>
      <c r="D41" s="3"/>
      <c r="E41" s="3">
        <f>+E19</f>
        <v>735.61447718979332</v>
      </c>
      <c r="F41" s="3"/>
      <c r="G41" s="3">
        <f>+F19</f>
        <v>316.07272246587661</v>
      </c>
      <c r="H41" s="3"/>
      <c r="I41" s="3">
        <f>+G19</f>
        <v>56.49969127581079</v>
      </c>
      <c r="J41" s="3"/>
      <c r="K41" s="3">
        <f>+H19</f>
        <v>14.683770287737175</v>
      </c>
      <c r="L41" s="3"/>
      <c r="M41" s="3">
        <f>+I19</f>
        <v>24.364862796417036</v>
      </c>
      <c r="N41" s="3"/>
      <c r="O41" s="3">
        <f>+J19</f>
        <v>1173.2537710922747</v>
      </c>
      <c r="P41" s="3"/>
      <c r="Q41" s="3">
        <f>+K19</f>
        <v>355.20400033097644</v>
      </c>
      <c r="R41" s="3"/>
      <c r="S41" s="3">
        <f>+L19</f>
        <v>15.231942251774345</v>
      </c>
      <c r="T41" s="3"/>
      <c r="U41" s="3">
        <f>+M19</f>
        <v>11.785959495703031</v>
      </c>
      <c r="V41" s="3"/>
      <c r="W41" s="3">
        <f>+N19</f>
        <v>106.15084754448</v>
      </c>
      <c r="X41" s="11">
        <f>+W41+U41+S41+Q41+O41+M41+K41+I41+G41+E41</f>
        <v>2808.862044730844</v>
      </c>
      <c r="Y41" s="3">
        <f>SUM(E41:W41)</f>
        <v>2808.862044730844</v>
      </c>
      <c r="Z41">
        <f>0.95*Y41</f>
        <v>2668.4189424943015</v>
      </c>
      <c r="AA41" s="5" t="s">
        <v>86</v>
      </c>
      <c r="AB41" s="3">
        <f t="shared" si="2"/>
        <v>735.61447718979332</v>
      </c>
      <c r="AC41" s="3">
        <f t="shared" si="3"/>
        <v>316.07272246587661</v>
      </c>
      <c r="AD41" s="3">
        <f t="shared" si="4"/>
        <v>56.49969127581079</v>
      </c>
      <c r="AE41" s="3">
        <f t="shared" si="5"/>
        <v>14.683770287737175</v>
      </c>
      <c r="AF41" s="3">
        <f t="shared" si="6"/>
        <v>24.364862796417036</v>
      </c>
      <c r="AG41" s="3">
        <f t="shared" si="7"/>
        <v>1173.2537710922747</v>
      </c>
      <c r="AH41" s="3">
        <f t="shared" si="8"/>
        <v>355.20400033097644</v>
      </c>
      <c r="AI41" s="3">
        <f t="shared" si="9"/>
        <v>15.231942251774345</v>
      </c>
      <c r="AJ41" s="3">
        <f t="shared" si="10"/>
        <v>11.785959495703031</v>
      </c>
      <c r="AK41" s="3">
        <f t="shared" si="11"/>
        <v>106.15084754448</v>
      </c>
      <c r="AL41" s="3">
        <f t="shared" si="12"/>
        <v>2808.862044730844</v>
      </c>
      <c r="AM41" s="5" t="s">
        <v>86</v>
      </c>
    </row>
    <row r="42" spans="1:39" ht="15.5" x14ac:dyDescent="0.35">
      <c r="A42" s="4" t="s">
        <v>67</v>
      </c>
      <c r="D42" s="3"/>
      <c r="E42" s="18">
        <f>+E39*$N$2+E40+E41</f>
        <v>1043.0859723261303</v>
      </c>
      <c r="F42" s="18"/>
      <c r="G42" s="18">
        <f>+G39*$N$2+G40+G41</f>
        <v>488.6602679091543</v>
      </c>
      <c r="H42" s="18"/>
      <c r="I42" s="18">
        <f>+I39*$N$2+I40+I41</f>
        <v>64.816325638738093</v>
      </c>
      <c r="J42" s="18"/>
      <c r="K42" s="18">
        <f>+K39*$N$2+K40+K41</f>
        <v>18.02966551649029</v>
      </c>
      <c r="L42" s="18"/>
      <c r="M42" s="18">
        <f>+M39*$N$2+M40+M41</f>
        <v>36.371579389914288</v>
      </c>
      <c r="N42" s="18"/>
      <c r="O42" s="18">
        <f>+O39*$N$2+O40+O41</f>
        <v>1796.0238056015733</v>
      </c>
      <c r="P42" s="18"/>
      <c r="Q42" s="18">
        <f>+Q39*$N$2+Q40+Q41</f>
        <v>516.76001756661242</v>
      </c>
      <c r="R42" s="18"/>
      <c r="S42" s="18">
        <f>+S39*$N$2+S40+S41</f>
        <v>26.838306155923551</v>
      </c>
      <c r="T42" s="18"/>
      <c r="U42" s="18">
        <f>+U39*$N$2+U40+U41</f>
        <v>24.322382744177702</v>
      </c>
      <c r="V42" s="18"/>
      <c r="W42" s="18">
        <f>+W39*$N$2+W40+W41</f>
        <v>174.52887313497399</v>
      </c>
      <c r="X42" s="18">
        <f>+X39*$N$2+X40+X41</f>
        <v>4189.4371959836881</v>
      </c>
      <c r="AA42" s="4" t="s">
        <v>67</v>
      </c>
      <c r="AB42" s="3">
        <f t="shared" si="2"/>
        <v>1043.0859723261303</v>
      </c>
      <c r="AC42" s="3">
        <f t="shared" si="3"/>
        <v>488.6602679091543</v>
      </c>
      <c r="AD42" s="3">
        <f t="shared" si="4"/>
        <v>64.816325638738093</v>
      </c>
      <c r="AE42" s="3">
        <f t="shared" si="5"/>
        <v>18.02966551649029</v>
      </c>
      <c r="AF42" s="3">
        <f t="shared" si="6"/>
        <v>36.371579389914288</v>
      </c>
      <c r="AG42" s="3">
        <f t="shared" si="7"/>
        <v>1796.0238056015733</v>
      </c>
      <c r="AH42" s="3">
        <f t="shared" si="8"/>
        <v>516.76001756661242</v>
      </c>
      <c r="AI42" s="3">
        <f t="shared" si="9"/>
        <v>26.838306155923551</v>
      </c>
      <c r="AJ42" s="3">
        <f t="shared" si="10"/>
        <v>24.322382744177702</v>
      </c>
      <c r="AK42" s="3">
        <f t="shared" si="11"/>
        <v>174.52887313497399</v>
      </c>
      <c r="AL42" s="3">
        <f t="shared" si="12"/>
        <v>4189.4371959836881</v>
      </c>
      <c r="AM42" s="4" t="s">
        <v>67</v>
      </c>
    </row>
    <row r="43" spans="1:39" ht="15.5" x14ac:dyDescent="0.35">
      <c r="A43" s="4" t="s">
        <v>68</v>
      </c>
      <c r="B43" s="20">
        <f>+E43/(E43+E45+E46)</f>
        <v>0.33157892056304861</v>
      </c>
      <c r="E43" s="3">
        <f>+E21</f>
        <v>340.7061352732548</v>
      </c>
      <c r="F43" s="3"/>
      <c r="G43" s="3">
        <f>+F21</f>
        <v>127.62688039884034</v>
      </c>
      <c r="H43" s="3"/>
      <c r="I43" s="3">
        <f>+G21</f>
        <v>57.52463266021747</v>
      </c>
      <c r="J43" s="3"/>
      <c r="K43" s="3">
        <f>+H21</f>
        <v>10.674998000919759</v>
      </c>
      <c r="L43" s="3"/>
      <c r="M43" s="3">
        <f>+I21</f>
        <v>7.6745589469046864</v>
      </c>
      <c r="N43" s="3"/>
      <c r="O43" s="3">
        <f>+J21</f>
        <v>1011.4152298054677</v>
      </c>
      <c r="P43" s="3"/>
      <c r="Q43" s="3">
        <f>+K21</f>
        <v>169.84319946680614</v>
      </c>
      <c r="R43" s="3"/>
      <c r="S43" s="3">
        <f>+L21</f>
        <v>3.0193304460804131</v>
      </c>
      <c r="T43" s="3"/>
      <c r="U43" s="3">
        <f>+M21</f>
        <v>1.9578637598268509</v>
      </c>
      <c r="V43" s="3"/>
      <c r="W43" s="3">
        <f>+N21</f>
        <v>0</v>
      </c>
      <c r="X43" s="11">
        <f>+W43+U43+S43+Q43+O43+M43+K43+I43+G43+E43</f>
        <v>1730.442828758318</v>
      </c>
      <c r="AA43" s="4" t="s">
        <v>68</v>
      </c>
      <c r="AB43" s="3">
        <f t="shared" si="2"/>
        <v>340.7061352732548</v>
      </c>
      <c r="AC43" s="3">
        <f t="shared" si="3"/>
        <v>127.62688039884034</v>
      </c>
      <c r="AD43" s="3">
        <f t="shared" si="4"/>
        <v>57.52463266021747</v>
      </c>
      <c r="AE43" s="3">
        <f t="shared" si="5"/>
        <v>10.674998000919759</v>
      </c>
      <c r="AF43" s="3">
        <f t="shared" si="6"/>
        <v>7.6745589469046864</v>
      </c>
      <c r="AG43" s="3">
        <f t="shared" si="7"/>
        <v>1011.4152298054677</v>
      </c>
      <c r="AH43" s="3">
        <f t="shared" si="8"/>
        <v>169.84319946680614</v>
      </c>
      <c r="AI43" s="3">
        <f t="shared" si="9"/>
        <v>3.0193304460804131</v>
      </c>
      <c r="AJ43" s="3">
        <f t="shared" si="10"/>
        <v>1.9578637598268509</v>
      </c>
      <c r="AK43" s="3">
        <f t="shared" si="11"/>
        <v>0</v>
      </c>
      <c r="AL43" s="3">
        <f t="shared" si="12"/>
        <v>1730.442828758318</v>
      </c>
      <c r="AM43" s="4" t="s">
        <v>68</v>
      </c>
    </row>
    <row r="44" spans="1:39" ht="15.5" x14ac:dyDescent="0.35">
      <c r="A44" s="21" t="s">
        <v>105</v>
      </c>
      <c r="B44" s="22"/>
      <c r="C44" s="23"/>
      <c r="D44" s="23"/>
      <c r="E44" s="24">
        <f>+E43/(E40+E41)</f>
        <v>0.32663284169517132</v>
      </c>
      <c r="F44" s="24"/>
      <c r="G44" s="24">
        <f t="shared" ref="G44:X44" si="13">+G43/(G40+G41)</f>
        <v>0.2611771178878966</v>
      </c>
      <c r="H44" s="24"/>
      <c r="I44" s="24">
        <f t="shared" si="13"/>
        <v>0.88750221635268578</v>
      </c>
      <c r="J44" s="24"/>
      <c r="K44" s="24">
        <f t="shared" si="13"/>
        <v>0.5920796473543114</v>
      </c>
      <c r="L44" s="24"/>
      <c r="M44" s="24">
        <f t="shared" si="13"/>
        <v>0.21100428069485525</v>
      </c>
      <c r="N44" s="24"/>
      <c r="O44" s="24">
        <f t="shared" si="13"/>
        <v>0.56314132733151434</v>
      </c>
      <c r="P44" s="24"/>
      <c r="Q44" s="24">
        <f t="shared" si="13"/>
        <v>0.32866938945196678</v>
      </c>
      <c r="R44" s="24"/>
      <c r="S44" s="24">
        <f t="shared" si="13"/>
        <v>0.11250078259555173</v>
      </c>
      <c r="T44" s="24"/>
      <c r="U44" s="24">
        <f t="shared" si="13"/>
        <v>8.0496379833325526E-2</v>
      </c>
      <c r="V44" s="24"/>
      <c r="W44" s="24">
        <f t="shared" si="13"/>
        <v>0</v>
      </c>
      <c r="X44" s="24">
        <f t="shared" si="13"/>
        <v>0.41304899627502512</v>
      </c>
      <c r="AA44" s="4" t="s">
        <v>105</v>
      </c>
      <c r="AB44" s="16">
        <f t="shared" si="2"/>
        <v>0.32663284169517132</v>
      </c>
      <c r="AC44" s="16">
        <f t="shared" si="3"/>
        <v>0.2611771178878966</v>
      </c>
      <c r="AD44" s="15">
        <f t="shared" si="4"/>
        <v>0.88750221635268578</v>
      </c>
      <c r="AE44" s="15">
        <f t="shared" si="5"/>
        <v>0.5920796473543114</v>
      </c>
      <c r="AF44" s="16">
        <f t="shared" si="6"/>
        <v>0.21100428069485525</v>
      </c>
      <c r="AG44" s="16">
        <f t="shared" si="7"/>
        <v>0.56314132733151434</v>
      </c>
      <c r="AH44" s="16">
        <f t="shared" si="8"/>
        <v>0.32866938945196678</v>
      </c>
      <c r="AI44" s="16">
        <f t="shared" si="9"/>
        <v>0.11250078259555173</v>
      </c>
      <c r="AJ44" s="16">
        <f t="shared" si="10"/>
        <v>8.0496379833325526E-2</v>
      </c>
      <c r="AK44" s="16">
        <f t="shared" si="11"/>
        <v>0</v>
      </c>
      <c r="AL44" s="16">
        <f>+X44</f>
        <v>0.41304899627502512</v>
      </c>
      <c r="AM44" s="4" t="s">
        <v>105</v>
      </c>
    </row>
    <row r="45" spans="1:39" ht="15.5" x14ac:dyDescent="0.35">
      <c r="A45" s="4" t="s">
        <v>106</v>
      </c>
      <c r="B45" s="20">
        <f>1-B43</f>
        <v>0.66842107943695139</v>
      </c>
      <c r="E45" s="3">
        <f t="shared" ref="E45:E52" si="14">+E22</f>
        <v>503.88274453332809</v>
      </c>
      <c r="F45" s="3"/>
      <c r="G45" s="3">
        <f t="shared" ref="G45:G52" si="15">+F22</f>
        <v>330.91733419229371</v>
      </c>
      <c r="H45" s="3"/>
      <c r="I45" s="3">
        <f t="shared" ref="I45:I52" si="16">+G22</f>
        <v>0.85135804129679626</v>
      </c>
      <c r="J45" s="3"/>
      <c r="K45" s="3">
        <f t="shared" ref="K45:K52" si="17">+H22</f>
        <v>6.7145037903385951</v>
      </c>
      <c r="L45" s="3"/>
      <c r="M45" s="3">
        <f t="shared" ref="M45:M52" si="18">+I22</f>
        <v>28.544240463432853</v>
      </c>
      <c r="N45" s="3"/>
      <c r="O45" s="3">
        <f t="shared" ref="O45:O52" si="19">+J22</f>
        <v>493.34210042081105</v>
      </c>
      <c r="P45" s="3"/>
      <c r="Q45" s="3">
        <f t="shared" ref="Q45:Q52" si="20">+K22</f>
        <v>193.64904958476745</v>
      </c>
      <c r="R45" s="3"/>
      <c r="S45" s="3">
        <f t="shared" ref="S45:S52" si="21">+L22</f>
        <v>18.493445382232572</v>
      </c>
      <c r="T45" s="3"/>
      <c r="U45" s="3">
        <f t="shared" ref="U45:U52" si="22">+M22</f>
        <v>4.5180068855827669</v>
      </c>
      <c r="V45" s="3"/>
      <c r="W45" s="3">
        <f t="shared" ref="W45:W52" si="23">+N22</f>
        <v>0</v>
      </c>
      <c r="X45" s="11">
        <f>+W45+U45+S45+Q45+O45+M45+K45+I45+G45+E45</f>
        <v>1580.912783294084</v>
      </c>
      <c r="AA45" s="4" t="s">
        <v>69</v>
      </c>
      <c r="AB45" s="3">
        <f t="shared" si="2"/>
        <v>503.88274453332809</v>
      </c>
      <c r="AC45" s="3">
        <f t="shared" si="3"/>
        <v>330.91733419229371</v>
      </c>
      <c r="AD45" s="3">
        <f t="shared" si="4"/>
        <v>0.85135804129679626</v>
      </c>
      <c r="AE45" s="3">
        <f t="shared" si="5"/>
        <v>6.7145037903385951</v>
      </c>
      <c r="AF45" s="3">
        <f t="shared" si="6"/>
        <v>28.544240463432853</v>
      </c>
      <c r="AG45" s="3">
        <f t="shared" si="7"/>
        <v>493.34210042081105</v>
      </c>
      <c r="AH45" s="3">
        <f t="shared" si="8"/>
        <v>193.64904958476745</v>
      </c>
      <c r="AI45" s="3">
        <f t="shared" si="9"/>
        <v>18.493445382232572</v>
      </c>
      <c r="AJ45" s="3">
        <f t="shared" si="10"/>
        <v>4.5180068855827669</v>
      </c>
      <c r="AK45" s="3">
        <f t="shared" si="11"/>
        <v>0</v>
      </c>
      <c r="AL45" s="3">
        <f>SUM(AB45:AK45)</f>
        <v>1580.9127832940837</v>
      </c>
      <c r="AM45" s="4" t="s">
        <v>69</v>
      </c>
    </row>
    <row r="46" spans="1:39" ht="15.5" x14ac:dyDescent="0.35">
      <c r="A46" s="4" t="s">
        <v>87</v>
      </c>
      <c r="B46" s="3"/>
      <c r="E46" s="3">
        <f t="shared" si="14"/>
        <v>182.9376429732954</v>
      </c>
      <c r="F46" s="3"/>
      <c r="G46" s="3">
        <f t="shared" si="15"/>
        <v>21.51148003637719</v>
      </c>
      <c r="H46" s="3"/>
      <c r="I46" s="3">
        <f t="shared" si="16"/>
        <v>6.4403299604919519</v>
      </c>
      <c r="J46" s="3"/>
      <c r="K46" s="3">
        <f t="shared" si="17"/>
        <v>0.64015672872054097</v>
      </c>
      <c r="L46" s="3"/>
      <c r="M46" s="3">
        <f t="shared" si="18"/>
        <v>3.5627830001066979E-2</v>
      </c>
      <c r="N46" s="3"/>
      <c r="O46" s="3">
        <f t="shared" si="19"/>
        <v>228.77306796717042</v>
      </c>
      <c r="P46" s="3"/>
      <c r="Q46" s="3">
        <f t="shared" si="20"/>
        <v>124.76096607498849</v>
      </c>
      <c r="R46" s="3"/>
      <c r="S46" s="3">
        <f t="shared" si="21"/>
        <v>3.5969209159874915</v>
      </c>
      <c r="T46" s="3"/>
      <c r="U46" s="3">
        <f t="shared" si="22"/>
        <v>0</v>
      </c>
      <c r="V46" s="3"/>
      <c r="W46" s="3">
        <f t="shared" si="23"/>
        <v>0</v>
      </c>
      <c r="X46" s="11">
        <f>+W46+U46+S46+Q46+O46+M46+K46+I46+G46+E46</f>
        <v>568.69619248703248</v>
      </c>
      <c r="Y46">
        <f>+X46/X42</f>
        <v>0.13574524831932741</v>
      </c>
      <c r="AA46" s="4" t="s">
        <v>87</v>
      </c>
      <c r="AB46" s="3">
        <f t="shared" si="2"/>
        <v>182.9376429732954</v>
      </c>
      <c r="AC46" s="3">
        <f t="shared" si="3"/>
        <v>21.51148003637719</v>
      </c>
      <c r="AD46" s="3">
        <f t="shared" si="4"/>
        <v>6.4403299604919519</v>
      </c>
      <c r="AE46" s="3">
        <f t="shared" si="5"/>
        <v>0.64015672872054097</v>
      </c>
      <c r="AF46" s="3">
        <f t="shared" si="6"/>
        <v>3.5627830001066979E-2</v>
      </c>
      <c r="AG46" s="3">
        <f t="shared" si="7"/>
        <v>228.77306796717042</v>
      </c>
      <c r="AH46" s="3">
        <f t="shared" si="8"/>
        <v>124.76096607498849</v>
      </c>
      <c r="AI46" s="3">
        <f t="shared" si="9"/>
        <v>3.5969209159874915</v>
      </c>
      <c r="AJ46" s="3">
        <f t="shared" si="10"/>
        <v>0</v>
      </c>
      <c r="AK46" s="3">
        <f t="shared" si="11"/>
        <v>0</v>
      </c>
      <c r="AL46" s="3">
        <f>SUM(AB46:AK46)</f>
        <v>568.69619248703259</v>
      </c>
      <c r="AM46" s="4" t="s">
        <v>70</v>
      </c>
    </row>
    <row r="47" spans="1:39" ht="15.5" x14ac:dyDescent="0.35">
      <c r="A47" s="21" t="s">
        <v>107</v>
      </c>
      <c r="E47" s="25">
        <f t="shared" si="14"/>
        <v>28.257523374143577</v>
      </c>
      <c r="F47" s="25"/>
      <c r="G47" s="25">
        <f t="shared" si="15"/>
        <v>30.277979825855976</v>
      </c>
      <c r="H47" s="25"/>
      <c r="I47" s="25">
        <f t="shared" si="16"/>
        <v>1.1774731180592282</v>
      </c>
      <c r="J47" s="25"/>
      <c r="K47" s="25">
        <f t="shared" si="17"/>
        <v>72.078962699688205</v>
      </c>
      <c r="L47" s="25"/>
      <c r="M47" s="25">
        <f t="shared" si="18"/>
        <v>4.424243856016882</v>
      </c>
      <c r="N47" s="25"/>
      <c r="O47" s="25">
        <f t="shared" si="19"/>
        <v>20.211044476553479</v>
      </c>
      <c r="P47" s="25"/>
      <c r="Q47" s="25">
        <f t="shared" si="20"/>
        <v>28.12377535548023</v>
      </c>
      <c r="R47" s="25"/>
      <c r="S47" s="25">
        <f t="shared" si="21"/>
        <v>29.421882085022677</v>
      </c>
      <c r="T47" s="25"/>
      <c r="U47" s="25">
        <f t="shared" si="22"/>
        <v>0</v>
      </c>
      <c r="V47" s="25"/>
      <c r="W47" s="25">
        <f t="shared" si="23"/>
        <v>9.36261678486931</v>
      </c>
      <c r="X47" s="26">
        <f>+O24</f>
        <v>12.640186297154834</v>
      </c>
      <c r="AA47" s="4" t="s">
        <v>107</v>
      </c>
      <c r="AB47" s="18">
        <f t="shared" si="2"/>
        <v>28.257523374143577</v>
      </c>
      <c r="AC47" s="18">
        <f t="shared" si="3"/>
        <v>30.277979825855976</v>
      </c>
      <c r="AD47" s="3">
        <f t="shared" si="4"/>
        <v>1.1774731180592282</v>
      </c>
      <c r="AE47" s="3">
        <f t="shared" si="5"/>
        <v>72.078962699688205</v>
      </c>
      <c r="AF47" s="18">
        <f t="shared" si="6"/>
        <v>4.424243856016882</v>
      </c>
      <c r="AG47" s="18">
        <f t="shared" si="7"/>
        <v>20.211044476553479</v>
      </c>
      <c r="AH47" s="18">
        <f t="shared" si="8"/>
        <v>28.12377535548023</v>
      </c>
      <c r="AI47" s="18">
        <f t="shared" si="9"/>
        <v>29.421882085022677</v>
      </c>
      <c r="AJ47" s="18">
        <f t="shared" si="10"/>
        <v>0</v>
      </c>
      <c r="AK47" s="18">
        <f t="shared" si="11"/>
        <v>9.36261678486931</v>
      </c>
      <c r="AL47" s="18">
        <f>+X47</f>
        <v>12.640186297154834</v>
      </c>
      <c r="AM47" s="4" t="s">
        <v>107</v>
      </c>
    </row>
    <row r="48" spans="1:39" ht="15.5" x14ac:dyDescent="0.35">
      <c r="A48" s="4" t="s">
        <v>89</v>
      </c>
      <c r="E48" s="3">
        <f t="shared" si="14"/>
        <v>512.99372172311303</v>
      </c>
      <c r="F48" s="3"/>
      <c r="G48" s="3">
        <f t="shared" si="15"/>
        <v>258.23719772524942</v>
      </c>
      <c r="H48" s="3"/>
      <c r="I48" s="3">
        <f t="shared" si="16"/>
        <v>29.879034481470669</v>
      </c>
      <c r="J48" s="3"/>
      <c r="K48" s="3">
        <f t="shared" si="17"/>
        <v>14.487377000271586</v>
      </c>
      <c r="L48" s="3"/>
      <c r="M48" s="3">
        <f t="shared" si="18"/>
        <v>22.581891012765929</v>
      </c>
      <c r="N48" s="3"/>
      <c r="O48" s="3">
        <f t="shared" si="19"/>
        <v>907.13828148812786</v>
      </c>
      <c r="P48" s="3"/>
      <c r="Q48" s="3">
        <f t="shared" si="20"/>
        <v>248.88469314351261</v>
      </c>
      <c r="R48" s="3"/>
      <c r="S48" s="3">
        <f t="shared" si="21"/>
        <v>23.128612608986284</v>
      </c>
      <c r="T48" s="3"/>
      <c r="U48" s="3">
        <f t="shared" si="22"/>
        <v>0</v>
      </c>
      <c r="V48" s="3"/>
      <c r="W48" s="3">
        <f t="shared" si="23"/>
        <v>72.063544309778976</v>
      </c>
      <c r="X48" s="11">
        <f>+W48+U48+S48+Q48+O48+M48+K48+I48+G48+E48</f>
        <v>2089.3943534932764</v>
      </c>
      <c r="AA48" s="4" t="s">
        <v>89</v>
      </c>
      <c r="AB48" s="3">
        <f t="shared" si="2"/>
        <v>512.99372172311303</v>
      </c>
      <c r="AC48" s="3">
        <f t="shared" si="3"/>
        <v>258.23719772524942</v>
      </c>
      <c r="AD48" s="3">
        <f t="shared" si="4"/>
        <v>29.879034481470669</v>
      </c>
      <c r="AE48" s="3">
        <f t="shared" si="5"/>
        <v>14.487377000271586</v>
      </c>
      <c r="AF48" s="3">
        <f t="shared" si="6"/>
        <v>22.581891012765929</v>
      </c>
      <c r="AG48" s="3">
        <f t="shared" si="7"/>
        <v>907.13828148812786</v>
      </c>
      <c r="AH48" s="3">
        <f t="shared" si="8"/>
        <v>248.88469314351261</v>
      </c>
      <c r="AI48" s="3">
        <f t="shared" si="9"/>
        <v>23.128612608986284</v>
      </c>
      <c r="AJ48" s="3">
        <f t="shared" si="10"/>
        <v>0</v>
      </c>
      <c r="AK48" s="3">
        <f t="shared" si="11"/>
        <v>72.063544309778976</v>
      </c>
      <c r="AL48" s="3">
        <f t="shared" ref="AL48:AL53" si="24">SUM(AB48:AK48)</f>
        <v>2089.394353493276</v>
      </c>
      <c r="AM48" s="4" t="s">
        <v>89</v>
      </c>
    </row>
    <row r="49" spans="1:39" ht="15.5" x14ac:dyDescent="0.35">
      <c r="A49" s="21" t="s">
        <v>90</v>
      </c>
      <c r="E49" s="3">
        <f t="shared" si="14"/>
        <v>207.86643283548995</v>
      </c>
      <c r="F49" s="3"/>
      <c r="G49" s="3">
        <f t="shared" si="15"/>
        <v>95.700435143251866</v>
      </c>
      <c r="H49" s="3"/>
      <c r="I49" s="3">
        <f t="shared" si="16"/>
        <v>0.66526867655912703</v>
      </c>
      <c r="J49" s="3"/>
      <c r="K49" s="3">
        <f t="shared" si="17"/>
        <v>10.583909308605978</v>
      </c>
      <c r="L49" s="3"/>
      <c r="M49" s="3">
        <f t="shared" si="18"/>
        <v>1.0779609452974237</v>
      </c>
      <c r="N49" s="3"/>
      <c r="O49" s="3">
        <f t="shared" si="19"/>
        <v>237.12684149830059</v>
      </c>
      <c r="P49" s="3"/>
      <c r="Q49" s="3">
        <f t="shared" si="20"/>
        <v>99.896775106763059</v>
      </c>
      <c r="R49" s="3"/>
      <c r="S49" s="3">
        <f t="shared" si="21"/>
        <v>4.4815240885757959</v>
      </c>
      <c r="T49" s="3"/>
      <c r="U49" s="3">
        <f t="shared" si="22"/>
        <v>0</v>
      </c>
      <c r="V49" s="3"/>
      <c r="W49" s="3">
        <f t="shared" si="23"/>
        <v>9.9384970694805155</v>
      </c>
      <c r="X49" s="11">
        <f>+W49+U49+S49+Q49+O49+M49+K49+I49+G49+E49</f>
        <v>667.33764467232436</v>
      </c>
      <c r="AA49" s="4" t="s">
        <v>90</v>
      </c>
      <c r="AB49" s="3">
        <f t="shared" si="2"/>
        <v>207.86643283548995</v>
      </c>
      <c r="AC49" s="3">
        <f t="shared" si="3"/>
        <v>95.700435143251866</v>
      </c>
      <c r="AD49" s="3">
        <f t="shared" si="4"/>
        <v>0.66526867655912703</v>
      </c>
      <c r="AE49" s="3">
        <f t="shared" si="5"/>
        <v>10.583909308605978</v>
      </c>
      <c r="AF49" s="3">
        <f t="shared" si="6"/>
        <v>1.0779609452974237</v>
      </c>
      <c r="AG49" s="3">
        <f t="shared" si="7"/>
        <v>237.12684149830059</v>
      </c>
      <c r="AH49" s="3">
        <f t="shared" si="8"/>
        <v>99.896775106763059</v>
      </c>
      <c r="AI49" s="3">
        <f t="shared" si="9"/>
        <v>4.4815240885757959</v>
      </c>
      <c r="AJ49" s="3">
        <f t="shared" si="10"/>
        <v>0</v>
      </c>
      <c r="AK49" s="3">
        <f t="shared" si="11"/>
        <v>9.9384970694805155</v>
      </c>
      <c r="AL49" s="3">
        <f t="shared" si="24"/>
        <v>667.33764467232436</v>
      </c>
      <c r="AM49" s="4" t="s">
        <v>90</v>
      </c>
    </row>
    <row r="50" spans="1:39" ht="15.5" x14ac:dyDescent="0.35">
      <c r="A50" s="4" t="s">
        <v>91</v>
      </c>
      <c r="E50" s="3">
        <f t="shared" si="14"/>
        <v>527.74804435430337</v>
      </c>
      <c r="F50" s="3"/>
      <c r="G50" s="3">
        <f t="shared" si="15"/>
        <v>220.37228732262474</v>
      </c>
      <c r="H50" s="3"/>
      <c r="I50" s="3">
        <f t="shared" si="16"/>
        <v>55.83442259925166</v>
      </c>
      <c r="J50" s="3"/>
      <c r="K50" s="3">
        <f t="shared" si="17"/>
        <v>4.0998609791311971</v>
      </c>
      <c r="L50" s="3"/>
      <c r="M50" s="3">
        <f t="shared" si="18"/>
        <v>23.286901851119612</v>
      </c>
      <c r="N50" s="3"/>
      <c r="O50" s="3">
        <f t="shared" si="19"/>
        <v>936.12692959397418</v>
      </c>
      <c r="P50" s="3"/>
      <c r="Q50" s="3">
        <f t="shared" si="20"/>
        <v>255.30722522421337</v>
      </c>
      <c r="R50" s="3"/>
      <c r="S50" s="3">
        <f t="shared" si="21"/>
        <v>10.75041816319855</v>
      </c>
      <c r="T50" s="3"/>
      <c r="U50" s="3">
        <f t="shared" si="22"/>
        <v>11.785959495703031</v>
      </c>
      <c r="V50" s="3"/>
      <c r="W50" s="3">
        <f t="shared" si="23"/>
        <v>0</v>
      </c>
      <c r="X50" s="11">
        <f>+W50+U50+S50+Q50+O50+M50+K50+I50+G50+E50</f>
        <v>2045.3120495835196</v>
      </c>
      <c r="AA50" s="4" t="s">
        <v>91</v>
      </c>
      <c r="AB50" s="18">
        <f t="shared" si="2"/>
        <v>527.74804435430337</v>
      </c>
      <c r="AC50" s="18">
        <f t="shared" si="3"/>
        <v>220.37228732262474</v>
      </c>
      <c r="AD50" s="3">
        <f t="shared" si="4"/>
        <v>55.83442259925166</v>
      </c>
      <c r="AE50" s="3">
        <f t="shared" si="5"/>
        <v>4.0998609791311971</v>
      </c>
      <c r="AF50" s="18">
        <f t="shared" si="6"/>
        <v>23.286901851119612</v>
      </c>
      <c r="AG50" s="18">
        <f t="shared" si="7"/>
        <v>936.12692959397418</v>
      </c>
      <c r="AH50" s="18">
        <f t="shared" si="8"/>
        <v>255.30722522421337</v>
      </c>
      <c r="AI50" s="18">
        <f t="shared" si="9"/>
        <v>10.75041816319855</v>
      </c>
      <c r="AJ50" s="18">
        <f t="shared" si="10"/>
        <v>11.785959495703031</v>
      </c>
      <c r="AK50" s="18">
        <f t="shared" si="11"/>
        <v>0</v>
      </c>
      <c r="AL50" s="18">
        <f t="shared" si="24"/>
        <v>2045.3120495835199</v>
      </c>
      <c r="AM50" s="4" t="s">
        <v>91</v>
      </c>
    </row>
    <row r="51" spans="1:39" ht="15.5" x14ac:dyDescent="0.35">
      <c r="A51" s="4" t="s">
        <v>71</v>
      </c>
      <c r="E51" s="3">
        <f t="shared" si="14"/>
        <v>84.1</v>
      </c>
      <c r="F51" s="3"/>
      <c r="G51" s="3">
        <f t="shared" si="15"/>
        <v>18.3</v>
      </c>
      <c r="H51" s="3"/>
      <c r="I51" s="3">
        <f t="shared" si="16"/>
        <v>0</v>
      </c>
      <c r="J51" s="3"/>
      <c r="K51" s="3">
        <f t="shared" si="17"/>
        <v>0</v>
      </c>
      <c r="L51" s="3"/>
      <c r="M51" s="3">
        <f t="shared" si="18"/>
        <v>0</v>
      </c>
      <c r="N51" s="3"/>
      <c r="O51" s="3">
        <f t="shared" si="19"/>
        <v>47.3</v>
      </c>
      <c r="P51" s="3"/>
      <c r="Q51" s="3">
        <f t="shared" si="20"/>
        <v>41.5</v>
      </c>
      <c r="R51" s="3"/>
      <c r="S51" s="3">
        <f t="shared" si="21"/>
        <v>0</v>
      </c>
      <c r="T51" s="3"/>
      <c r="U51" s="3">
        <f t="shared" si="22"/>
        <v>6.4</v>
      </c>
      <c r="V51" s="3"/>
      <c r="W51" s="3">
        <f t="shared" si="23"/>
        <v>20.6</v>
      </c>
      <c r="X51" s="11">
        <f>+W51+U51+S51+Q51+O51+M51+K51+I51+G51+E51</f>
        <v>218.2</v>
      </c>
      <c r="AA51" s="4" t="s">
        <v>71</v>
      </c>
      <c r="AB51" s="3">
        <f t="shared" si="2"/>
        <v>84.1</v>
      </c>
      <c r="AC51" s="3">
        <f t="shared" si="3"/>
        <v>18.3</v>
      </c>
      <c r="AD51" s="3">
        <f t="shared" si="4"/>
        <v>0</v>
      </c>
      <c r="AE51" s="3">
        <f t="shared" si="5"/>
        <v>0</v>
      </c>
      <c r="AF51" s="3">
        <f t="shared" si="6"/>
        <v>0</v>
      </c>
      <c r="AG51" s="3">
        <f t="shared" si="7"/>
        <v>47.3</v>
      </c>
      <c r="AH51" s="3">
        <f t="shared" si="8"/>
        <v>41.5</v>
      </c>
      <c r="AI51" s="3">
        <f t="shared" si="9"/>
        <v>0</v>
      </c>
      <c r="AJ51" s="3">
        <f t="shared" si="10"/>
        <v>6.4</v>
      </c>
      <c r="AK51" s="3">
        <f t="shared" si="11"/>
        <v>20.6</v>
      </c>
      <c r="AL51" s="3">
        <f t="shared" si="24"/>
        <v>218.2</v>
      </c>
      <c r="AM51" s="4" t="s">
        <v>71</v>
      </c>
    </row>
    <row r="52" spans="1:39" ht="15.5" x14ac:dyDescent="0.35">
      <c r="A52" s="4" t="s">
        <v>72</v>
      </c>
      <c r="E52" s="3">
        <f t="shared" si="14"/>
        <v>31.565041270950129</v>
      </c>
      <c r="F52" s="3"/>
      <c r="G52" s="3">
        <f t="shared" si="15"/>
        <v>38.044036784219827</v>
      </c>
      <c r="H52" s="3"/>
      <c r="I52" s="3">
        <f t="shared" si="16"/>
        <v>0</v>
      </c>
      <c r="J52" s="3"/>
      <c r="K52" s="3">
        <f t="shared" si="17"/>
        <v>0</v>
      </c>
      <c r="L52" s="3"/>
      <c r="M52" s="3">
        <f t="shared" si="18"/>
        <v>0</v>
      </c>
      <c r="N52" s="3"/>
      <c r="O52" s="3">
        <f t="shared" si="19"/>
        <v>22.571166954741489</v>
      </c>
      <c r="P52" s="3"/>
      <c r="Q52" s="3">
        <f t="shared" si="20"/>
        <v>4.1136597067378462</v>
      </c>
      <c r="R52" s="3"/>
      <c r="S52" s="3">
        <f t="shared" si="21"/>
        <v>0</v>
      </c>
      <c r="T52" s="3"/>
      <c r="U52" s="3">
        <f t="shared" si="22"/>
        <v>0</v>
      </c>
      <c r="V52" s="3"/>
      <c r="W52" s="3">
        <f t="shared" si="23"/>
        <v>1.8048479548390497</v>
      </c>
      <c r="X52" s="11">
        <f>+W52+U52+S52+Q52+O52+M52+K52+I52+G52+E52</f>
        <v>98.098752671488342</v>
      </c>
      <c r="AA52" s="4" t="s">
        <v>72</v>
      </c>
      <c r="AB52" s="3">
        <f t="shared" si="2"/>
        <v>31.565041270950129</v>
      </c>
      <c r="AC52" s="3">
        <f t="shared" si="3"/>
        <v>38.044036784219827</v>
      </c>
      <c r="AD52" s="3">
        <f t="shared" si="4"/>
        <v>0</v>
      </c>
      <c r="AE52" s="3">
        <f t="shared" si="5"/>
        <v>0</v>
      </c>
      <c r="AF52" s="3">
        <f t="shared" si="6"/>
        <v>0</v>
      </c>
      <c r="AG52" s="3">
        <f t="shared" si="7"/>
        <v>22.571166954741489</v>
      </c>
      <c r="AH52" s="3">
        <f t="shared" si="8"/>
        <v>4.1136597067378462</v>
      </c>
      <c r="AI52" s="3">
        <f t="shared" si="9"/>
        <v>0</v>
      </c>
      <c r="AJ52" s="3">
        <f t="shared" si="10"/>
        <v>0</v>
      </c>
      <c r="AK52" s="3">
        <f t="shared" si="11"/>
        <v>1.8048479548390497</v>
      </c>
      <c r="AL52" s="3">
        <f t="shared" si="24"/>
        <v>98.098752671488342</v>
      </c>
      <c r="AM52" s="4" t="s">
        <v>72</v>
      </c>
    </row>
    <row r="53" spans="1:39" ht="15.5" x14ac:dyDescent="0.35">
      <c r="A53" s="4" t="s">
        <v>108</v>
      </c>
      <c r="E53" s="2">
        <f>0.001*(35*E43+25*E45+25*E46)</f>
        <v>29.09522442222951</v>
      </c>
      <c r="F53" s="2"/>
      <c r="G53" s="2">
        <f>0.001*(35*G43+25*G45+25*G46+35*G44*G39+25*(1-G44)*G39)</f>
        <v>18.00714327135335</v>
      </c>
      <c r="H53" s="2"/>
      <c r="I53" s="2">
        <f>0.001*(35*I43+25*I45+25*I46+35*I44*I39+25*(1-I44)*I39)</f>
        <v>2.5014237148326464</v>
      </c>
      <c r="J53" s="2"/>
      <c r="K53" s="2">
        <f>0.001*(35*K43+25*K45+25*K46+35*K44*K39+25*(1-K44)*K39)</f>
        <v>0.65502479451906714</v>
      </c>
      <c r="L53" s="2"/>
      <c r="M53" s="2">
        <f>0.001*(35*M43+25*M45+25*M46+35*M44*M39+25*(1-M44)*M39)</f>
        <v>1.2950902784442535</v>
      </c>
      <c r="N53" s="2"/>
      <c r="O53" s="2">
        <f>0.001*(35*O43+25*O45+25*O46+35*O44*O39+25*(1-O44)*O39)</f>
        <v>71.95519534339428</v>
      </c>
      <c r="P53" s="2"/>
      <c r="Q53" s="2">
        <f>0.001*(35*Q43+25*Q45+25*Q46+35*Q44*Q39+25*(1-Q44)*Q39)</f>
        <v>18.232721767850183</v>
      </c>
      <c r="R53" s="2"/>
      <c r="S53" s="2">
        <f>0.001*(35*S43+25*S45+25*S46+35*S44*S39+25*(1-S44)*S39)</f>
        <v>0.99847805474874685</v>
      </c>
      <c r="T53" s="2"/>
      <c r="U53" s="2">
        <f>0.001*(35*U43+25*U45+25*U46+35*U44*U39+25*(1-U44)*U39)</f>
        <v>0.51268520886335733</v>
      </c>
      <c r="V53" s="2"/>
      <c r="W53" s="2">
        <f>0.001*(35*W43+25*W45+25*W46+35*W44*W39+25*(1-W44)*W39)</f>
        <v>2.437609982982083</v>
      </c>
      <c r="X53" s="2">
        <f>SUM(E53:W53)</f>
        <v>145.69059683921748</v>
      </c>
      <c r="AA53" s="4" t="s">
        <v>109</v>
      </c>
      <c r="AB53" s="2">
        <f>+E54</f>
        <v>29.484210660885807</v>
      </c>
      <c r="AC53" s="2">
        <f>+G54</f>
        <v>13.49277550171726</v>
      </c>
      <c r="AD53" s="2">
        <f>+I54</f>
        <v>2.1956544675706273</v>
      </c>
      <c r="AE53" s="2">
        <f>+K54</f>
        <v>0.55749161792145485</v>
      </c>
      <c r="AF53" s="2">
        <f>+M54</f>
        <v>0.98603507421690406</v>
      </c>
      <c r="AG53" s="2">
        <f>+O54</f>
        <v>55.014747438094012</v>
      </c>
      <c r="AH53" s="2">
        <f>+Q54</f>
        <v>14.617432433833372</v>
      </c>
      <c r="AI53" s="2">
        <f>+S54</f>
        <v>0.70115095835889296</v>
      </c>
      <c r="AJ53" s="2">
        <f>+U54</f>
        <v>0.62763820620271094</v>
      </c>
      <c r="AK53" s="2">
        <f>+W54</f>
        <v>4.3632218283743498</v>
      </c>
      <c r="AL53" s="3">
        <f t="shared" si="24"/>
        <v>122.0403581871754</v>
      </c>
      <c r="AM53" s="4" t="s">
        <v>109</v>
      </c>
    </row>
    <row r="54" spans="1:39" ht="15.5" x14ac:dyDescent="0.35">
      <c r="A54" s="4" t="s">
        <v>110</v>
      </c>
      <c r="E54" s="2">
        <f>+(E44*E42*35+(1-E44)*E42*25)/1000</f>
        <v>29.484210660885807</v>
      </c>
      <c r="F54" s="3"/>
      <c r="G54" s="2">
        <f>+(G44*G42*35+(1-G44)*G42*25)/1000</f>
        <v>13.49277550171726</v>
      </c>
      <c r="H54" s="3"/>
      <c r="I54" s="2">
        <f>+(I44*I42*35+(1-I44)*I42*25)/1000</f>
        <v>2.1956544675706273</v>
      </c>
      <c r="J54" s="3"/>
      <c r="K54" s="2">
        <f>+(K44*K42*35+(1-K44)*K42*25)/1000</f>
        <v>0.55749161792145485</v>
      </c>
      <c r="L54" s="3"/>
      <c r="M54" s="2">
        <f>+(M44*M42*35+(1-M44)*M42*25)/1000</f>
        <v>0.98603507421690406</v>
      </c>
      <c r="N54" s="3"/>
      <c r="O54" s="2">
        <f>+(O44*O42*35+(1-O44)*O42*25)/1000</f>
        <v>55.014747438094012</v>
      </c>
      <c r="P54" s="3"/>
      <c r="Q54" s="2">
        <f>+(Q44*Q42*35+(1-Q44)*Q42*25)/1000</f>
        <v>14.617432433833372</v>
      </c>
      <c r="R54" s="3"/>
      <c r="S54" s="2">
        <f>+(S44*S42*35+(1-S44)*S42*25)/1000</f>
        <v>0.70115095835889296</v>
      </c>
      <c r="T54" s="3"/>
      <c r="U54" s="2">
        <f>+(U44*U42*35+(1-U44)*U42*25)/1000</f>
        <v>0.62763820620271094</v>
      </c>
      <c r="V54" s="3"/>
      <c r="W54" s="2">
        <f>+(W44*W42*35+(1-W44)*W42*25)/1000</f>
        <v>4.3632218283743498</v>
      </c>
      <c r="X54" s="39">
        <f>+E54+G54+I54+K54+M54+O54+Q54+S54+U54+W54</f>
        <v>122.0403581871754</v>
      </c>
    </row>
    <row r="55" spans="1:39" ht="15.5" x14ac:dyDescent="0.35">
      <c r="A55" s="4" t="s">
        <v>111</v>
      </c>
    </row>
    <row r="56" spans="1:39" ht="15.5" x14ac:dyDescent="0.35">
      <c r="A56" s="4" t="s">
        <v>200</v>
      </c>
      <c r="E56" s="3">
        <f>0.003*E41</f>
        <v>2.2068434315693799</v>
      </c>
      <c r="F56" s="3"/>
      <c r="G56" s="3">
        <f>0.003*G41</f>
        <v>0.94821816739762987</v>
      </c>
      <c r="H56" s="3"/>
      <c r="I56" s="3">
        <f>0.003*I41</f>
        <v>0.16949907382743237</v>
      </c>
      <c r="J56" s="3"/>
      <c r="K56" s="3">
        <f>0.003*K41</f>
        <v>4.4051310863211526E-2</v>
      </c>
      <c r="L56" s="3"/>
      <c r="M56" s="3">
        <f>0.003*M41</f>
        <v>7.3094588389251106E-2</v>
      </c>
      <c r="N56" s="3"/>
      <c r="O56" s="3">
        <f>0.003*O41</f>
        <v>3.5197613132768244</v>
      </c>
      <c r="P56" s="3"/>
      <c r="Q56" s="3">
        <f>0.003*Q41</f>
        <v>1.0656120009929293</v>
      </c>
      <c r="R56" s="3"/>
      <c r="S56" s="3">
        <f>0.003*S41</f>
        <v>4.5695826755323035E-2</v>
      </c>
      <c r="T56" s="3"/>
      <c r="U56" s="3">
        <f>0.003*U41</f>
        <v>3.5357878487109091E-2</v>
      </c>
      <c r="V56" s="3"/>
      <c r="W56" s="3">
        <f>0.003*W41</f>
        <v>0.31845254263344003</v>
      </c>
      <c r="X56" s="3">
        <f>0.003*X41</f>
        <v>8.426586134192533</v>
      </c>
    </row>
    <row r="57" spans="1:39" ht="15.5" x14ac:dyDescent="0.35">
      <c r="A57" s="4" t="s">
        <v>113</v>
      </c>
      <c r="B57" s="20">
        <f>+E57/(E57+E58)</f>
        <v>0.28257523374143578</v>
      </c>
      <c r="E57" s="27">
        <f>E47/100*E56</f>
        <v>0.62359929850646978</v>
      </c>
      <c r="F57" s="27"/>
      <c r="G57" s="27">
        <f t="shared" ref="G57:W57" si="25">G47/100*G56</f>
        <v>0.28710130542975565</v>
      </c>
      <c r="H57" s="27"/>
      <c r="I57" s="27">
        <f t="shared" si="25"/>
        <v>1.9958060296773809E-3</v>
      </c>
      <c r="J57" s="27"/>
      <c r="K57" s="27">
        <f t="shared" si="25"/>
        <v>3.1751727925817937E-2</v>
      </c>
      <c r="L57" s="27"/>
      <c r="M57" s="27">
        <f t="shared" si="25"/>
        <v>3.2338828358922716E-3</v>
      </c>
      <c r="N57" s="27"/>
      <c r="O57" s="27">
        <f t="shared" si="25"/>
        <v>0.71138052449490174</v>
      </c>
      <c r="P57" s="27"/>
      <c r="Q57" s="27">
        <f t="shared" si="25"/>
        <v>0.29969032532028916</v>
      </c>
      <c r="R57" s="27"/>
      <c r="S57" s="27">
        <f>S47/100*S56</f>
        <v>1.3444572265727388E-2</v>
      </c>
      <c r="T57" s="27"/>
      <c r="U57" s="27">
        <f t="shared" si="25"/>
        <v>0</v>
      </c>
      <c r="V57" s="27"/>
      <c r="W57" s="27">
        <f t="shared" si="25"/>
        <v>2.9815491208441552E-2</v>
      </c>
      <c r="X57" s="27">
        <f>+W57+U57+S57+Q57+O57+M57+K57+I57+G57+E57</f>
        <v>2.0020129340169728</v>
      </c>
      <c r="Y57" s="3"/>
    </row>
    <row r="58" spans="1:39" ht="15.5" x14ac:dyDescent="0.35">
      <c r="A58" s="28" t="s">
        <v>114</v>
      </c>
      <c r="B58" s="20">
        <f>1-B57</f>
        <v>0.71742476625856422</v>
      </c>
      <c r="E58" s="29">
        <f>E56-E57</f>
        <v>1.5832441330629101</v>
      </c>
      <c r="F58" s="29"/>
      <c r="G58" s="29">
        <f t="shared" ref="G58:W58" si="26">G56-G57</f>
        <v>0.66111686196787423</v>
      </c>
      <c r="H58" s="29"/>
      <c r="I58" s="29">
        <f t="shared" si="26"/>
        <v>0.16750326779775498</v>
      </c>
      <c r="J58" s="29"/>
      <c r="K58" s="29">
        <f t="shared" si="26"/>
        <v>1.229958293739359E-2</v>
      </c>
      <c r="L58" s="29"/>
      <c r="M58" s="29">
        <f t="shared" si="26"/>
        <v>6.986070555335884E-2</v>
      </c>
      <c r="N58" s="29"/>
      <c r="O58" s="29">
        <f t="shared" si="26"/>
        <v>2.8083807887819225</v>
      </c>
      <c r="P58" s="29"/>
      <c r="Q58" s="29">
        <f t="shared" si="26"/>
        <v>0.76592167567264013</v>
      </c>
      <c r="R58" s="29"/>
      <c r="S58" s="29">
        <f t="shared" si="26"/>
        <v>3.2251254489595649E-2</v>
      </c>
      <c r="T58" s="29"/>
      <c r="U58" s="29">
        <f t="shared" si="26"/>
        <v>3.5357878487109091E-2</v>
      </c>
      <c r="V58" s="29"/>
      <c r="W58" s="29">
        <f t="shared" si="26"/>
        <v>0.28863705142499846</v>
      </c>
      <c r="X58" s="27">
        <f t="shared" ref="X58:X60" si="27">+W58+U58+S58+Q58+O58+M58+K58+I58+G58+E58</f>
        <v>6.4245732001755584</v>
      </c>
    </row>
    <row r="59" spans="1:39" ht="15.5" x14ac:dyDescent="0.35">
      <c r="A59" s="28" t="s">
        <v>115</v>
      </c>
      <c r="E59" s="3">
        <f t="shared" ref="E59:U59" si="28">+E41-E56</f>
        <v>733.40763375822394</v>
      </c>
      <c r="F59" s="3"/>
      <c r="G59" s="3">
        <f t="shared" si="28"/>
        <v>315.124504298479</v>
      </c>
      <c r="H59" s="3"/>
      <c r="I59" s="3">
        <f t="shared" si="28"/>
        <v>56.330192201983358</v>
      </c>
      <c r="J59" s="3"/>
      <c r="K59" s="3">
        <f t="shared" si="28"/>
        <v>14.639718976873963</v>
      </c>
      <c r="L59" s="3"/>
      <c r="M59" s="3">
        <f t="shared" si="28"/>
        <v>24.291768208027786</v>
      </c>
      <c r="N59" s="3"/>
      <c r="O59" s="3">
        <f t="shared" si="28"/>
        <v>1169.7340097789979</v>
      </c>
      <c r="P59" s="3"/>
      <c r="Q59" s="3">
        <f t="shared" si="28"/>
        <v>354.13838832998351</v>
      </c>
      <c r="R59" s="3"/>
      <c r="S59" s="3">
        <f t="shared" si="28"/>
        <v>15.186246425019023</v>
      </c>
      <c r="T59" s="3"/>
      <c r="U59" s="3">
        <f t="shared" si="28"/>
        <v>11.750601617215922</v>
      </c>
      <c r="V59" s="3"/>
      <c r="W59" s="3">
        <f t="shared" ref="W59" si="29">+W41-W56</f>
        <v>105.83239500184656</v>
      </c>
      <c r="X59" s="27">
        <f t="shared" si="27"/>
        <v>2800.4354585966512</v>
      </c>
    </row>
    <row r="60" spans="1:39" ht="15.5" x14ac:dyDescent="0.35">
      <c r="A60" s="4" t="s">
        <v>116</v>
      </c>
      <c r="B60" s="20">
        <f>+E60/(E60+E61)</f>
        <v>0.28257523374143578</v>
      </c>
      <c r="E60" s="27">
        <f>E47/100*E59</f>
        <v>207.24283353698345</v>
      </c>
      <c r="F60" s="27"/>
      <c r="G60" s="27">
        <f t="shared" ref="G60:W60" si="30">G47/100*G59</f>
        <v>95.413333837822123</v>
      </c>
      <c r="H60" s="27"/>
      <c r="I60" s="27">
        <f t="shared" si="30"/>
        <v>0.66327287052944961</v>
      </c>
      <c r="J60" s="27"/>
      <c r="K60" s="27">
        <f t="shared" si="30"/>
        <v>10.552157580680161</v>
      </c>
      <c r="L60" s="27"/>
      <c r="M60" s="27">
        <f t="shared" si="30"/>
        <v>1.0747270624615317</v>
      </c>
      <c r="N60" s="27"/>
      <c r="O60" s="27">
        <f t="shared" si="30"/>
        <v>236.41546097380566</v>
      </c>
      <c r="P60" s="27"/>
      <c r="Q60" s="27">
        <f t="shared" si="30"/>
        <v>99.597084781442774</v>
      </c>
      <c r="R60" s="27"/>
      <c r="S60" s="27">
        <f t="shared" si="30"/>
        <v>4.4680795163100688</v>
      </c>
      <c r="T60" s="27"/>
      <c r="U60" s="27">
        <f t="shared" si="30"/>
        <v>0</v>
      </c>
      <c r="V60" s="27"/>
      <c r="W60" s="27">
        <f t="shared" si="30"/>
        <v>9.9086815782720752</v>
      </c>
      <c r="X60" s="27">
        <f t="shared" si="27"/>
        <v>665.33563173830726</v>
      </c>
    </row>
    <row r="61" spans="1:39" ht="15.5" x14ac:dyDescent="0.35">
      <c r="A61" s="28" t="s">
        <v>114</v>
      </c>
      <c r="B61" s="20">
        <f>1-B60</f>
        <v>0.71742476625856422</v>
      </c>
      <c r="E61" s="29">
        <f>E59-E60</f>
        <v>526.16480022124051</v>
      </c>
      <c r="F61" s="29"/>
      <c r="G61" s="29">
        <f t="shared" ref="G61:W61" si="31">G59-G60</f>
        <v>219.71117046065689</v>
      </c>
      <c r="H61" s="29"/>
      <c r="I61" s="29">
        <f t="shared" si="31"/>
        <v>55.666919331453911</v>
      </c>
      <c r="J61" s="29"/>
      <c r="K61" s="29">
        <f t="shared" si="31"/>
        <v>4.0875613961938022</v>
      </c>
      <c r="L61" s="29"/>
      <c r="M61" s="29">
        <f t="shared" si="31"/>
        <v>23.217041145566256</v>
      </c>
      <c r="N61" s="29"/>
      <c r="O61" s="29">
        <f t="shared" si="31"/>
        <v>933.31854880519222</v>
      </c>
      <c r="P61" s="29"/>
      <c r="Q61" s="29">
        <f t="shared" si="31"/>
        <v>254.54130354854072</v>
      </c>
      <c r="R61" s="29"/>
      <c r="S61" s="29">
        <f t="shared" si="31"/>
        <v>10.718166908708955</v>
      </c>
      <c r="T61" s="29"/>
      <c r="U61" s="29">
        <f t="shared" si="31"/>
        <v>11.750601617215922</v>
      </c>
      <c r="V61" s="29"/>
      <c r="W61" s="29">
        <f t="shared" si="31"/>
        <v>95.923713423574483</v>
      </c>
      <c r="X61" s="29">
        <f>X59-X60</f>
        <v>2135.0998268583439</v>
      </c>
      <c r="Y61" s="3"/>
    </row>
    <row r="62" spans="1:39" ht="15.5" x14ac:dyDescent="0.35">
      <c r="A62" s="28" t="s">
        <v>201</v>
      </c>
      <c r="B62" s="20"/>
      <c r="E62" s="3">
        <f>0.003*E40</f>
        <v>0.92241448540901105</v>
      </c>
      <c r="F62" s="3"/>
      <c r="G62" s="3">
        <f>0.003*G40</f>
        <v>0.51776263632983321</v>
      </c>
      <c r="H62" s="3"/>
      <c r="I62" s="3">
        <f>0.003*I40</f>
        <v>2.4949903088781897E-2</v>
      </c>
      <c r="J62" s="3"/>
      <c r="K62" s="3">
        <f>0.003*K40</f>
        <v>1.0037685686259347E-2</v>
      </c>
      <c r="L62" s="3"/>
      <c r="M62" s="3">
        <f>0.003*M40</f>
        <v>3.6020149780491749E-2</v>
      </c>
      <c r="N62" s="3"/>
      <c r="O62" s="3">
        <f>0.003*O40</f>
        <v>1.8683101035278955</v>
      </c>
      <c r="P62" s="3"/>
      <c r="Q62" s="3">
        <f>0.003*Q40</f>
        <v>0.48466805170690785</v>
      </c>
      <c r="R62" s="3">
        <f>0.003*R40</f>
        <v>0</v>
      </c>
      <c r="S62" s="3">
        <f>0.003*S40</f>
        <v>3.4819091712447618E-2</v>
      </c>
      <c r="T62" s="3"/>
      <c r="U62" s="3">
        <f>0.003*U40</f>
        <v>3.7609269745424008E-2</v>
      </c>
      <c r="V62" s="3"/>
      <c r="W62" s="3">
        <f>0.003*W40</f>
        <v>0.20513407677148193</v>
      </c>
      <c r="X62" s="3">
        <f>0.003*X40</f>
        <v>4.141725453758534</v>
      </c>
      <c r="Y62" s="3"/>
    </row>
    <row r="63" spans="1:39" ht="15.5" x14ac:dyDescent="0.35">
      <c r="A63" s="28" t="s">
        <v>202</v>
      </c>
      <c r="B63" s="20"/>
      <c r="E63" s="3">
        <f>0.003*E39</f>
        <v>0.79854819760979812</v>
      </c>
      <c r="F63" s="3"/>
      <c r="G63" s="3">
        <f>0.003*G39</f>
        <v>0.51385498645174388</v>
      </c>
      <c r="H63" s="3"/>
      <c r="I63" s="3">
        <f>0.003*I39</f>
        <v>2.7079188630867172E-2</v>
      </c>
      <c r="J63" s="3"/>
      <c r="K63" s="3">
        <f>0.003*K39</f>
        <v>9.4628886672292033E-3</v>
      </c>
      <c r="L63" s="3"/>
      <c r="M63" s="3">
        <f>0.003*M39</f>
        <v>3.4524180967369471E-2</v>
      </c>
      <c r="N63" s="3"/>
      <c r="O63" s="3">
        <f>0.003*O39</f>
        <v>1.812138041957952</v>
      </c>
      <c r="P63" s="3"/>
      <c r="Q63" s="3">
        <f>0.003*Q39</f>
        <v>0.45901009971227957</v>
      </c>
      <c r="R63" s="3">
        <f>0.003*R39</f>
        <v>0</v>
      </c>
      <c r="S63" s="3">
        <f>0.003*S39</f>
        <v>3.9105327808793736E-2</v>
      </c>
      <c r="T63" s="3"/>
      <c r="U63" s="3">
        <f>0.003*U39</f>
        <v>3.8505359788713361E-2</v>
      </c>
      <c r="V63" s="3"/>
      <c r="W63" s="3">
        <f>0.003*W39</f>
        <v>0.29251319795784991</v>
      </c>
      <c r="X63" s="3">
        <f>0.003*X39</f>
        <v>4.0247414695525965</v>
      </c>
      <c r="Y63" s="3"/>
    </row>
    <row r="64" spans="1:39" ht="15.5" x14ac:dyDescent="0.35">
      <c r="A64" s="28" t="s">
        <v>119</v>
      </c>
      <c r="B64" s="20"/>
      <c r="E64" s="3">
        <f>+E62+E56+E63</f>
        <v>3.9278061145881891</v>
      </c>
      <c r="F64" s="3"/>
      <c r="G64" s="3">
        <f>+G62+G56+G63</f>
        <v>1.979835790179207</v>
      </c>
      <c r="H64" s="3"/>
      <c r="I64" s="3">
        <f>+I62+I56+I63</f>
        <v>0.22152816554708143</v>
      </c>
      <c r="J64" s="3"/>
      <c r="K64" s="3">
        <f>+K62+K56+K63</f>
        <v>6.3551885216700077E-2</v>
      </c>
      <c r="L64" s="3"/>
      <c r="M64" s="3">
        <f>+M62+M56+M63</f>
        <v>0.14363891913711233</v>
      </c>
      <c r="N64" s="3"/>
      <c r="O64" s="3">
        <f>+O62+O56+O63</f>
        <v>7.2002094587626715</v>
      </c>
      <c r="P64" s="3"/>
      <c r="Q64" s="3">
        <f>+Q62+Q56+Q63</f>
        <v>2.0092901524121167</v>
      </c>
      <c r="R64" s="3"/>
      <c r="S64" s="3">
        <f>+S62+S56+S63</f>
        <v>0.11962024627656438</v>
      </c>
      <c r="T64" s="3"/>
      <c r="U64" s="3">
        <f>+U62+U56+U63</f>
        <v>0.11147250802124646</v>
      </c>
      <c r="V64" s="3"/>
      <c r="W64" s="3">
        <f>+W62+W56+W63</f>
        <v>0.81609981736277182</v>
      </c>
      <c r="X64" s="3">
        <f>+X62+X56+X63</f>
        <v>16.593053057503663</v>
      </c>
      <c r="Y64" s="1">
        <f>+X64/X42</f>
        <v>3.9606878636135236E-3</v>
      </c>
    </row>
    <row r="65" spans="1:52" ht="15.5" x14ac:dyDescent="0.35">
      <c r="A65" s="28" t="s">
        <v>120</v>
      </c>
      <c r="B65" s="20"/>
      <c r="E65" s="7">
        <v>3.0000000000000001E-3</v>
      </c>
      <c r="F65" s="3"/>
      <c r="G65" s="7">
        <v>3.0000000000000001E-3</v>
      </c>
      <c r="H65" s="3"/>
      <c r="I65" s="7">
        <v>3.0000000000000001E-3</v>
      </c>
      <c r="J65" s="3"/>
      <c r="K65" s="7">
        <v>3.0000000000000001E-3</v>
      </c>
      <c r="L65" s="3"/>
      <c r="M65" s="7">
        <v>3.0000000000000001E-3</v>
      </c>
      <c r="N65" s="3"/>
      <c r="O65" s="7">
        <v>3.0000000000000001E-3</v>
      </c>
      <c r="P65" s="3"/>
      <c r="Q65" s="7">
        <v>3.0000000000000001E-3</v>
      </c>
      <c r="R65" s="3"/>
      <c r="S65" s="7">
        <v>3.0000000000000001E-3</v>
      </c>
      <c r="T65" s="3"/>
      <c r="U65" s="7">
        <v>3.0000000000000001E-3</v>
      </c>
      <c r="V65" s="3"/>
      <c r="W65" s="7">
        <v>3.0000000000000001E-3</v>
      </c>
      <c r="X65" s="7">
        <v>3.0000000000000001E-3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0.62359929850646978</v>
      </c>
      <c r="F73" s="15">
        <v>1</v>
      </c>
      <c r="G73" s="3">
        <f>+$D73*G57</f>
        <v>0.28710130542975565</v>
      </c>
      <c r="H73" s="15">
        <v>1</v>
      </c>
      <c r="I73" s="3">
        <f>+$D73*I57</f>
        <v>1.9958060296773809E-3</v>
      </c>
      <c r="J73" s="15">
        <v>1</v>
      </c>
      <c r="K73" s="3">
        <f>+$D73*K57</f>
        <v>3.1751727925817937E-2</v>
      </c>
      <c r="L73" s="15">
        <v>1</v>
      </c>
      <c r="M73" s="3">
        <f>+$D73*M57</f>
        <v>3.2338828358922716E-3</v>
      </c>
      <c r="N73" s="15">
        <v>1</v>
      </c>
      <c r="O73" s="3">
        <f>+$D73*O57</f>
        <v>0.71138052449490174</v>
      </c>
      <c r="P73" s="15">
        <v>1</v>
      </c>
      <c r="Q73" s="3">
        <f>+$D73*Q57</f>
        <v>0.29969032532028916</v>
      </c>
      <c r="R73" s="15">
        <v>1</v>
      </c>
      <c r="S73" s="3">
        <f>+$D73*S57</f>
        <v>1.3444572265727388E-2</v>
      </c>
      <c r="T73" s="15">
        <v>1</v>
      </c>
      <c r="U73" s="3">
        <f>+$D73*U57</f>
        <v>0</v>
      </c>
      <c r="V73" s="15">
        <v>1</v>
      </c>
      <c r="W73" s="3">
        <f>+$D73*W57</f>
        <v>2.9815491208441552E-2</v>
      </c>
      <c r="X73" s="3">
        <f>+E73+G73+I73+K73+M73+O73+Q73+S73+U73+W73</f>
        <v>2.0020129340169728</v>
      </c>
      <c r="AA73" s="5" t="s">
        <v>131</v>
      </c>
      <c r="AB73" s="3">
        <f>+E73</f>
        <v>0.62359929850646978</v>
      </c>
      <c r="AC73" s="3">
        <f>+G73</f>
        <v>0.28710130542975565</v>
      </c>
      <c r="AD73" s="3">
        <f>+I73</f>
        <v>1.9958060296773809E-3</v>
      </c>
      <c r="AE73" s="3">
        <f>+K73</f>
        <v>3.1751727925817937E-2</v>
      </c>
      <c r="AF73" s="3">
        <f>+M73</f>
        <v>3.2338828358922716E-3</v>
      </c>
      <c r="AG73" s="3">
        <f>+O73</f>
        <v>0.71138052449490174</v>
      </c>
      <c r="AH73" s="3">
        <f>+Q73</f>
        <v>0.29969032532028916</v>
      </c>
      <c r="AI73" s="3">
        <f>+S73</f>
        <v>1.3444572265727388E-2</v>
      </c>
      <c r="AJ73" s="3">
        <f>+U73</f>
        <v>0</v>
      </c>
      <c r="AK73" s="3">
        <f>+W73</f>
        <v>2.9815491208441552E-2</v>
      </c>
      <c r="AL73" s="3">
        <f>SUM(AB73:AK73)</f>
        <v>2.0020129340169728</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0.62359929850646978</v>
      </c>
      <c r="F77" s="15">
        <f t="shared" si="33"/>
        <v>1</v>
      </c>
      <c r="G77" s="27">
        <f>SUM(G73:G76)</f>
        <v>0.28710130542975565</v>
      </c>
      <c r="H77" s="15">
        <f t="shared" si="33"/>
        <v>1</v>
      </c>
      <c r="I77" s="27">
        <f>SUM(I73:I76)</f>
        <v>1.9958060296773809E-3</v>
      </c>
      <c r="J77" s="15">
        <f t="shared" si="33"/>
        <v>1</v>
      </c>
      <c r="K77" s="27">
        <f>SUM(K73:K76)</f>
        <v>3.1751727925817937E-2</v>
      </c>
      <c r="L77" s="15">
        <f t="shared" si="33"/>
        <v>1</v>
      </c>
      <c r="M77" s="27">
        <f>SUM(M73:M76)</f>
        <v>3.2338828358922716E-3</v>
      </c>
      <c r="N77" s="15">
        <f t="shared" si="33"/>
        <v>1</v>
      </c>
      <c r="O77" s="27">
        <f>SUM(O73:O76)</f>
        <v>0.71138052449490174</v>
      </c>
      <c r="P77" s="15">
        <f t="shared" si="33"/>
        <v>1</v>
      </c>
      <c r="Q77" s="27">
        <f>SUM(Q73:Q76)</f>
        <v>0.29969032532028916</v>
      </c>
      <c r="R77" s="15">
        <f t="shared" si="33"/>
        <v>1</v>
      </c>
      <c r="S77" s="27">
        <f>SUM(S73:S76)</f>
        <v>1.3444572265727388E-2</v>
      </c>
      <c r="T77" s="15">
        <f t="shared" si="33"/>
        <v>1</v>
      </c>
      <c r="U77" s="27">
        <f>SUM(U73:U76)</f>
        <v>0</v>
      </c>
      <c r="V77" s="15">
        <f t="shared" si="33"/>
        <v>1</v>
      </c>
      <c r="W77" s="27">
        <f>SUM(W73:W76)</f>
        <v>2.9815491208441552E-2</v>
      </c>
      <c r="X77" s="3">
        <f t="shared" si="32"/>
        <v>2.0020129340169728</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207.24283353698345</v>
      </c>
      <c r="AC78" s="3">
        <f>+G60</f>
        <v>95.413333837822123</v>
      </c>
      <c r="AD78" s="3">
        <f>+I60</f>
        <v>0.66327287052944961</v>
      </c>
      <c r="AE78" s="3">
        <f>+K60</f>
        <v>10.552157580680161</v>
      </c>
      <c r="AF78" s="3">
        <f>+M60</f>
        <v>1.0747270624615317</v>
      </c>
      <c r="AG78" s="3">
        <f>+O60</f>
        <v>236.41546097380566</v>
      </c>
      <c r="AH78" s="3">
        <f>+Q60</f>
        <v>99.597084781442774</v>
      </c>
      <c r="AI78" s="3">
        <f>+S60</f>
        <v>4.4680795163100688</v>
      </c>
      <c r="AJ78" s="3">
        <f>+U60</f>
        <v>0</v>
      </c>
      <c r="AK78" s="3">
        <f>+W60</f>
        <v>9.9086815782720752</v>
      </c>
      <c r="AL78" s="3">
        <f>+X60</f>
        <v>665.33563173830726</v>
      </c>
      <c r="AN78" t="s">
        <v>137</v>
      </c>
      <c r="AO78" s="3">
        <f>+AB$78*AB79</f>
        <v>103.62141676849173</v>
      </c>
      <c r="AP78" s="3">
        <f t="shared" ref="AP78:AX78" si="34">+AC$78*AC79</f>
        <v>47.706666918911061</v>
      </c>
      <c r="AQ78" s="3">
        <f t="shared" si="34"/>
        <v>0.3316364352647248</v>
      </c>
      <c r="AR78" s="3">
        <f t="shared" si="34"/>
        <v>5.2760787903400805</v>
      </c>
      <c r="AS78" s="3">
        <f t="shared" si="34"/>
        <v>0.53736353123076586</v>
      </c>
      <c r="AT78" s="3">
        <f t="shared" si="34"/>
        <v>118.20773048690283</v>
      </c>
      <c r="AU78" s="3">
        <f t="shared" si="34"/>
        <v>49.798542390721387</v>
      </c>
      <c r="AV78" s="3">
        <f t="shared" si="34"/>
        <v>4.4680795163100688</v>
      </c>
      <c r="AW78" s="3">
        <f t="shared" si="34"/>
        <v>0</v>
      </c>
      <c r="AX78" s="3">
        <f t="shared" si="34"/>
        <v>9.9086815782720752</v>
      </c>
      <c r="AY78" s="3">
        <f>SUM(AO78:AX78)</f>
        <v>339.85619641644473</v>
      </c>
      <c r="AZ78" t="s">
        <v>138</v>
      </c>
    </row>
    <row r="79" spans="1:52" ht="15.5" x14ac:dyDescent="0.35">
      <c r="A79" s="5" t="s">
        <v>139</v>
      </c>
      <c r="B79" t="s">
        <v>140</v>
      </c>
      <c r="C79">
        <v>3</v>
      </c>
      <c r="D79" s="15">
        <v>0.5</v>
      </c>
      <c r="E79" s="3">
        <f t="shared" ref="E79:E84" si="35">+$D79*E$60</f>
        <v>103.62141676849173</v>
      </c>
      <c r="F79" s="15">
        <v>0.5</v>
      </c>
      <c r="G79" s="3">
        <f>+$F79*G$60</f>
        <v>47.706666918911061</v>
      </c>
      <c r="H79" s="15">
        <v>0.5</v>
      </c>
      <c r="I79" s="3">
        <f t="shared" ref="I79:I84" si="36">+$H79*I$60</f>
        <v>0.3316364352647248</v>
      </c>
      <c r="J79" s="15">
        <v>0.5</v>
      </c>
      <c r="K79" s="3">
        <f t="shared" ref="K79:K84" si="37">+$J79*K$60</f>
        <v>5.2760787903400805</v>
      </c>
      <c r="L79" s="15">
        <v>0.5</v>
      </c>
      <c r="M79" s="3">
        <f t="shared" ref="M79:M84" si="38">+$L79*M$60</f>
        <v>0.53736353123076586</v>
      </c>
      <c r="N79" s="15">
        <v>0.5</v>
      </c>
      <c r="O79" s="3">
        <f t="shared" ref="O79:O84" si="39">+$N79*O$60</f>
        <v>118.20773048690283</v>
      </c>
      <c r="P79" s="15">
        <v>0.5</v>
      </c>
      <c r="Q79" s="3">
        <f t="shared" ref="Q79:Q84" si="40">+$P79*Q$60</f>
        <v>49.798542390721387</v>
      </c>
      <c r="R79" s="15">
        <v>1</v>
      </c>
      <c r="S79" s="3">
        <f t="shared" ref="S79:S84" si="41">+$R79*S$60</f>
        <v>4.4680795163100688</v>
      </c>
      <c r="T79" s="15">
        <v>1</v>
      </c>
      <c r="U79" s="3">
        <f t="shared" ref="U79:U84" si="42">+$T79*U$60</f>
        <v>0</v>
      </c>
      <c r="V79" s="15">
        <v>1</v>
      </c>
      <c r="W79" s="3">
        <f t="shared" ref="W79:W84" si="43">+$V79*W$60</f>
        <v>9.9086815782720752</v>
      </c>
      <c r="X79" s="3">
        <f t="shared" ref="X79:X85" si="44">+E79+G79+I79+K79+M79+O79+Q79+S79+U79+W79</f>
        <v>339.85619641644473</v>
      </c>
      <c r="AA79" t="s">
        <v>139</v>
      </c>
      <c r="AB79" s="15">
        <f t="shared" ref="AB79:AB84" si="45">+D79</f>
        <v>0.5</v>
      </c>
      <c r="AC79" s="15">
        <f t="shared" ref="AC79:AC84" si="46">+F79</f>
        <v>0.5</v>
      </c>
      <c r="AD79" s="15">
        <f t="shared" ref="AD79:AD84" si="47">+H79</f>
        <v>0.5</v>
      </c>
      <c r="AE79" s="15">
        <f t="shared" ref="AE79:AE84" si="48">+J79</f>
        <v>0.5</v>
      </c>
      <c r="AF79" s="15">
        <f t="shared" ref="AF79:AF84" si="49">+L79</f>
        <v>0.5</v>
      </c>
      <c r="AG79" s="15">
        <f t="shared" ref="AG79:AG84" si="50">+N79</f>
        <v>0.5</v>
      </c>
      <c r="AH79" s="15">
        <f t="shared" ref="AH79:AH84" si="51">+P79</f>
        <v>0.5</v>
      </c>
      <c r="AI79" s="15">
        <f t="shared" ref="AI79:AI84" si="52">+R79</f>
        <v>1</v>
      </c>
      <c r="AJ79" s="15">
        <f t="shared" ref="AJ79:AJ84" si="53">+T79</f>
        <v>1</v>
      </c>
      <c r="AK79" s="15">
        <f t="shared" ref="AK79:AK84" si="54">+V79</f>
        <v>1</v>
      </c>
      <c r="AN79" t="s">
        <v>141</v>
      </c>
      <c r="AO79" s="3">
        <f t="shared" ref="AO79:AX84" si="55">+AB79*AO$78</f>
        <v>51.810708384245864</v>
      </c>
      <c r="AP79" s="3">
        <f t="shared" si="55"/>
        <v>23.853333459455531</v>
      </c>
      <c r="AQ79" s="3">
        <f t="shared" si="55"/>
        <v>0.1658182176323624</v>
      </c>
      <c r="AR79" s="3">
        <f t="shared" si="55"/>
        <v>2.6380393951700403</v>
      </c>
      <c r="AS79" s="3">
        <f t="shared" si="55"/>
        <v>0.26868176561538293</v>
      </c>
      <c r="AT79" s="3">
        <f t="shared" si="55"/>
        <v>59.103865243451416</v>
      </c>
      <c r="AU79" s="3">
        <f t="shared" si="55"/>
        <v>24.899271195360694</v>
      </c>
      <c r="AV79" s="3">
        <f t="shared" si="55"/>
        <v>4.4680795163100688</v>
      </c>
      <c r="AW79" s="3">
        <f t="shared" si="55"/>
        <v>0</v>
      </c>
      <c r="AX79" s="3">
        <f t="shared" si="55"/>
        <v>9.9086815782720752</v>
      </c>
      <c r="AY79" s="3">
        <f t="shared" ref="AY79:AY84" si="56">SUM(AO79:AX79)</f>
        <v>177.11647875551344</v>
      </c>
      <c r="AZ79" t="s">
        <v>141</v>
      </c>
    </row>
    <row r="80" spans="1:52" ht="15.5" x14ac:dyDescent="0.35">
      <c r="A80" s="5" t="s">
        <v>142</v>
      </c>
      <c r="B80" t="s">
        <v>143</v>
      </c>
      <c r="C80">
        <v>15</v>
      </c>
      <c r="D80" s="15">
        <v>0.5</v>
      </c>
      <c r="E80" s="3">
        <f t="shared" si="35"/>
        <v>103.62141676849173</v>
      </c>
      <c r="F80" s="15">
        <v>0.5</v>
      </c>
      <c r="G80" s="3">
        <f>+$F80*G$60</f>
        <v>47.706666918911061</v>
      </c>
      <c r="H80" s="15">
        <v>0</v>
      </c>
      <c r="I80" s="3">
        <f t="shared" si="36"/>
        <v>0</v>
      </c>
      <c r="J80" s="15">
        <v>0</v>
      </c>
      <c r="K80" s="3">
        <f t="shared" si="37"/>
        <v>0</v>
      </c>
      <c r="L80" s="15">
        <v>0.5</v>
      </c>
      <c r="M80" s="3">
        <f t="shared" si="38"/>
        <v>0.53736353123076586</v>
      </c>
      <c r="N80" s="15">
        <v>0</v>
      </c>
      <c r="O80" s="3">
        <f t="shared" si="39"/>
        <v>0</v>
      </c>
      <c r="P80" s="15">
        <v>0</v>
      </c>
      <c r="Q80" s="3">
        <f t="shared" si="40"/>
        <v>0</v>
      </c>
      <c r="R80" s="15">
        <v>0</v>
      </c>
      <c r="S80" s="3">
        <f t="shared" si="41"/>
        <v>0</v>
      </c>
      <c r="T80" s="15">
        <v>0</v>
      </c>
      <c r="U80" s="3">
        <f t="shared" si="42"/>
        <v>0</v>
      </c>
      <c r="V80" s="15">
        <v>0</v>
      </c>
      <c r="W80" s="3">
        <f t="shared" si="43"/>
        <v>0</v>
      </c>
      <c r="X80" s="3">
        <f t="shared" si="44"/>
        <v>151.86544721863356</v>
      </c>
      <c r="AA80" t="s">
        <v>142</v>
      </c>
      <c r="AB80" s="15">
        <f t="shared" si="45"/>
        <v>0.5</v>
      </c>
      <c r="AC80" s="15">
        <f t="shared" si="46"/>
        <v>0.5</v>
      </c>
      <c r="AD80" s="15">
        <f t="shared" si="47"/>
        <v>0</v>
      </c>
      <c r="AE80" s="15">
        <f t="shared" si="48"/>
        <v>0</v>
      </c>
      <c r="AF80" s="15">
        <f t="shared" si="49"/>
        <v>0.5</v>
      </c>
      <c r="AG80" s="15">
        <f t="shared" si="50"/>
        <v>0</v>
      </c>
      <c r="AH80" s="15">
        <f t="shared" si="51"/>
        <v>0</v>
      </c>
      <c r="AI80" s="15">
        <f t="shared" si="52"/>
        <v>0</v>
      </c>
      <c r="AJ80" s="15">
        <f t="shared" si="53"/>
        <v>0</v>
      </c>
      <c r="AK80" s="15">
        <f t="shared" si="54"/>
        <v>0</v>
      </c>
      <c r="AN80" t="s">
        <v>144</v>
      </c>
      <c r="AO80" s="3">
        <f t="shared" si="55"/>
        <v>51.810708384245864</v>
      </c>
      <c r="AP80" s="3">
        <f t="shared" si="55"/>
        <v>23.853333459455531</v>
      </c>
      <c r="AQ80" s="3">
        <f t="shared" si="55"/>
        <v>0</v>
      </c>
      <c r="AR80" s="3">
        <f t="shared" si="55"/>
        <v>0</v>
      </c>
      <c r="AS80" s="3">
        <f t="shared" si="55"/>
        <v>0.26868176561538293</v>
      </c>
      <c r="AT80" s="3">
        <f t="shared" si="55"/>
        <v>0</v>
      </c>
      <c r="AU80" s="3">
        <f t="shared" si="55"/>
        <v>0</v>
      </c>
      <c r="AV80" s="3">
        <f t="shared" si="55"/>
        <v>0</v>
      </c>
      <c r="AW80" s="3">
        <f t="shared" si="55"/>
        <v>0</v>
      </c>
      <c r="AX80" s="3">
        <f t="shared" si="55"/>
        <v>0</v>
      </c>
      <c r="AY80" s="3">
        <f t="shared" si="56"/>
        <v>75.932723609316781</v>
      </c>
      <c r="AZ80" t="s">
        <v>144</v>
      </c>
    </row>
    <row r="81" spans="1:52" ht="15.5" x14ac:dyDescent="0.35">
      <c r="A81" s="5" t="s">
        <v>145</v>
      </c>
      <c r="B81" t="s">
        <v>146</v>
      </c>
      <c r="C81">
        <v>20</v>
      </c>
      <c r="D81" s="15">
        <v>0</v>
      </c>
      <c r="E81" s="3">
        <f t="shared" si="35"/>
        <v>0</v>
      </c>
      <c r="F81" s="15">
        <v>0</v>
      </c>
      <c r="G81" s="3">
        <f>+$F81*G$60</f>
        <v>0</v>
      </c>
      <c r="H81" s="15">
        <v>0.5</v>
      </c>
      <c r="I81" s="3">
        <f t="shared" si="36"/>
        <v>0.3316364352647248</v>
      </c>
      <c r="J81" s="15">
        <v>0.5</v>
      </c>
      <c r="K81" s="3">
        <f t="shared" si="37"/>
        <v>5.2760787903400805</v>
      </c>
      <c r="L81" s="15">
        <v>0</v>
      </c>
      <c r="M81" s="3">
        <f t="shared" si="38"/>
        <v>0</v>
      </c>
      <c r="N81" s="15">
        <v>0.5</v>
      </c>
      <c r="O81" s="3">
        <f t="shared" si="39"/>
        <v>118.20773048690283</v>
      </c>
      <c r="P81" s="15">
        <v>0.5</v>
      </c>
      <c r="Q81" s="3">
        <f t="shared" si="40"/>
        <v>49.798542390721387</v>
      </c>
      <c r="R81" s="15">
        <v>0</v>
      </c>
      <c r="S81" s="3">
        <f t="shared" si="41"/>
        <v>0</v>
      </c>
      <c r="T81" s="15">
        <v>0</v>
      </c>
      <c r="U81" s="3">
        <f t="shared" si="42"/>
        <v>0</v>
      </c>
      <c r="V81" s="15">
        <v>0</v>
      </c>
      <c r="W81" s="3">
        <f t="shared" si="43"/>
        <v>0</v>
      </c>
      <c r="X81" s="3">
        <f t="shared" si="44"/>
        <v>173.61398810322902</v>
      </c>
      <c r="AA81" t="s">
        <v>145</v>
      </c>
      <c r="AB81" s="15">
        <f t="shared" si="45"/>
        <v>0</v>
      </c>
      <c r="AC81" s="15">
        <f t="shared" si="46"/>
        <v>0</v>
      </c>
      <c r="AD81" s="15">
        <f t="shared" si="47"/>
        <v>0.5</v>
      </c>
      <c r="AE81" s="15">
        <f t="shared" si="48"/>
        <v>0.5</v>
      </c>
      <c r="AF81" s="15">
        <f t="shared" si="49"/>
        <v>0</v>
      </c>
      <c r="AG81" s="15">
        <f t="shared" si="50"/>
        <v>0.5</v>
      </c>
      <c r="AH81" s="15">
        <f t="shared" si="51"/>
        <v>0.5</v>
      </c>
      <c r="AI81" s="15">
        <f t="shared" si="52"/>
        <v>0</v>
      </c>
      <c r="AJ81" s="15">
        <f t="shared" si="53"/>
        <v>0</v>
      </c>
      <c r="AK81" s="15">
        <f t="shared" si="54"/>
        <v>0</v>
      </c>
      <c r="AN81" t="s">
        <v>145</v>
      </c>
      <c r="AO81" s="3">
        <f t="shared" si="55"/>
        <v>0</v>
      </c>
      <c r="AP81" s="3">
        <f t="shared" si="55"/>
        <v>0</v>
      </c>
      <c r="AQ81" s="3">
        <f t="shared" si="55"/>
        <v>0.1658182176323624</v>
      </c>
      <c r="AR81" s="3">
        <f t="shared" si="55"/>
        <v>2.6380393951700403</v>
      </c>
      <c r="AS81" s="3">
        <f t="shared" si="55"/>
        <v>0</v>
      </c>
      <c r="AT81" s="3">
        <f t="shared" si="55"/>
        <v>59.103865243451416</v>
      </c>
      <c r="AU81" s="3">
        <f t="shared" si="55"/>
        <v>24.899271195360694</v>
      </c>
      <c r="AV81" s="3">
        <f t="shared" si="55"/>
        <v>0</v>
      </c>
      <c r="AW81" s="3">
        <f t="shared" si="55"/>
        <v>0</v>
      </c>
      <c r="AX81" s="3">
        <f t="shared" si="55"/>
        <v>0</v>
      </c>
      <c r="AY81" s="3">
        <f t="shared" si="56"/>
        <v>86.80699405161451</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v>
      </c>
      <c r="I83" s="3">
        <f t="shared" si="36"/>
        <v>0</v>
      </c>
      <c r="J83" s="15">
        <v>0</v>
      </c>
      <c r="K83" s="3">
        <f t="shared" si="37"/>
        <v>0</v>
      </c>
      <c r="L83" s="15">
        <v>0</v>
      </c>
      <c r="M83" s="3">
        <f t="shared" si="38"/>
        <v>0</v>
      </c>
      <c r="N83" s="15">
        <v>0</v>
      </c>
      <c r="O83" s="3">
        <f t="shared" si="39"/>
        <v>0</v>
      </c>
      <c r="P83" s="15">
        <v>0</v>
      </c>
      <c r="Q83" s="3">
        <f t="shared" si="40"/>
        <v>0</v>
      </c>
      <c r="R83" s="15">
        <v>0</v>
      </c>
      <c r="S83" s="3">
        <f t="shared" si="41"/>
        <v>0</v>
      </c>
      <c r="T83" s="15">
        <v>0</v>
      </c>
      <c r="U83" s="3">
        <f t="shared" si="42"/>
        <v>0</v>
      </c>
      <c r="V83" s="15">
        <v>0</v>
      </c>
      <c r="W83" s="3">
        <f t="shared" si="43"/>
        <v>0</v>
      </c>
      <c r="X83" s="3">
        <f t="shared" si="44"/>
        <v>0</v>
      </c>
      <c r="AA83" t="s">
        <v>148</v>
      </c>
      <c r="AB83" s="15">
        <f t="shared" si="45"/>
        <v>0</v>
      </c>
      <c r="AC83" s="15">
        <f t="shared" si="46"/>
        <v>0</v>
      </c>
      <c r="AD83" s="15">
        <f t="shared" si="47"/>
        <v>0</v>
      </c>
      <c r="AE83" s="15">
        <f t="shared" si="48"/>
        <v>0</v>
      </c>
      <c r="AF83" s="15">
        <f t="shared" si="49"/>
        <v>0</v>
      </c>
      <c r="AG83" s="15">
        <f t="shared" si="50"/>
        <v>0</v>
      </c>
      <c r="AH83" s="15">
        <f t="shared" si="51"/>
        <v>0</v>
      </c>
      <c r="AI83" s="15">
        <f t="shared" si="52"/>
        <v>0</v>
      </c>
      <c r="AJ83" s="15">
        <f t="shared" si="53"/>
        <v>0</v>
      </c>
      <c r="AK83" s="15">
        <f t="shared" si="54"/>
        <v>0</v>
      </c>
      <c r="AN83" t="s">
        <v>148</v>
      </c>
      <c r="AO83" s="3">
        <f t="shared" si="55"/>
        <v>0</v>
      </c>
      <c r="AP83" s="3">
        <f t="shared" si="55"/>
        <v>0</v>
      </c>
      <c r="AQ83" s="3">
        <f t="shared" si="55"/>
        <v>0</v>
      </c>
      <c r="AR83" s="3">
        <f t="shared" si="55"/>
        <v>0</v>
      </c>
      <c r="AS83" s="3">
        <f t="shared" si="55"/>
        <v>0</v>
      </c>
      <c r="AT83" s="3">
        <f t="shared" si="55"/>
        <v>0</v>
      </c>
      <c r="AU83" s="3">
        <f t="shared" si="55"/>
        <v>0</v>
      </c>
      <c r="AV83" s="3">
        <f t="shared" si="55"/>
        <v>0</v>
      </c>
      <c r="AW83" s="3">
        <f t="shared" si="55"/>
        <v>0</v>
      </c>
      <c r="AX83" s="3">
        <f t="shared" si="55"/>
        <v>0</v>
      </c>
      <c r="AY83" s="3">
        <f t="shared" si="56"/>
        <v>0</v>
      </c>
      <c r="AZ83" t="s">
        <v>148</v>
      </c>
    </row>
    <row r="84" spans="1:52" ht="15.5" x14ac:dyDescent="0.35">
      <c r="A84" s="5" t="s">
        <v>149</v>
      </c>
      <c r="B84" t="s">
        <v>143</v>
      </c>
      <c r="C84">
        <v>25</v>
      </c>
      <c r="D84" s="15">
        <v>0</v>
      </c>
      <c r="E84" s="3">
        <f t="shared" si="35"/>
        <v>0</v>
      </c>
      <c r="F84" s="15">
        <v>0</v>
      </c>
      <c r="G84" s="3">
        <f t="shared" ref="G84" si="57">+$F84*G$60</f>
        <v>0</v>
      </c>
      <c r="H84" s="15">
        <v>0</v>
      </c>
      <c r="I84" s="3">
        <f t="shared" si="36"/>
        <v>0</v>
      </c>
      <c r="J84" s="15">
        <v>0</v>
      </c>
      <c r="K84" s="3">
        <f t="shared" si="37"/>
        <v>0</v>
      </c>
      <c r="L84" s="15">
        <v>0</v>
      </c>
      <c r="M84" s="3">
        <f t="shared" si="38"/>
        <v>0</v>
      </c>
      <c r="N84" s="15">
        <v>0</v>
      </c>
      <c r="O84" s="3">
        <f t="shared" si="39"/>
        <v>0</v>
      </c>
      <c r="P84" s="15">
        <v>0</v>
      </c>
      <c r="Q84" s="3">
        <f t="shared" si="40"/>
        <v>0</v>
      </c>
      <c r="R84" s="15">
        <v>0</v>
      </c>
      <c r="S84" s="3">
        <f t="shared" si="41"/>
        <v>0</v>
      </c>
      <c r="T84" s="15">
        <v>0</v>
      </c>
      <c r="U84" s="3">
        <f t="shared" si="42"/>
        <v>0</v>
      </c>
      <c r="V84" s="15">
        <v>0</v>
      </c>
      <c r="W84" s="3">
        <f t="shared" si="43"/>
        <v>0</v>
      </c>
      <c r="X84" s="3">
        <f t="shared" si="44"/>
        <v>0</v>
      </c>
      <c r="AA84" t="s">
        <v>149</v>
      </c>
      <c r="AB84" s="15">
        <f t="shared" si="45"/>
        <v>0</v>
      </c>
      <c r="AC84" s="15">
        <f t="shared" si="46"/>
        <v>0</v>
      </c>
      <c r="AD84" s="15">
        <f t="shared" si="47"/>
        <v>0</v>
      </c>
      <c r="AE84" s="15">
        <f t="shared" si="48"/>
        <v>0</v>
      </c>
      <c r="AF84" s="15">
        <f t="shared" si="49"/>
        <v>0</v>
      </c>
      <c r="AG84" s="15">
        <f t="shared" si="50"/>
        <v>0</v>
      </c>
      <c r="AH84" s="15">
        <f t="shared" si="51"/>
        <v>0</v>
      </c>
      <c r="AI84" s="15">
        <f t="shared" si="52"/>
        <v>0</v>
      </c>
      <c r="AJ84" s="15">
        <f t="shared" si="53"/>
        <v>0</v>
      </c>
      <c r="AK84" s="15">
        <f t="shared" si="54"/>
        <v>0</v>
      </c>
      <c r="AN84" t="s">
        <v>149</v>
      </c>
      <c r="AO84" s="3">
        <f t="shared" si="55"/>
        <v>0</v>
      </c>
      <c r="AP84" s="3">
        <f t="shared" si="55"/>
        <v>0</v>
      </c>
      <c r="AQ84" s="3">
        <f t="shared" si="55"/>
        <v>0</v>
      </c>
      <c r="AR84" s="3">
        <f t="shared" si="55"/>
        <v>0</v>
      </c>
      <c r="AS84" s="3">
        <f t="shared" si="55"/>
        <v>0</v>
      </c>
      <c r="AT84" s="3">
        <f t="shared" si="55"/>
        <v>0</v>
      </c>
      <c r="AU84" s="3">
        <f t="shared" si="55"/>
        <v>0</v>
      </c>
      <c r="AV84" s="3">
        <f t="shared" si="55"/>
        <v>0</v>
      </c>
      <c r="AW84" s="3">
        <f t="shared" si="55"/>
        <v>0</v>
      </c>
      <c r="AX84" s="3">
        <f t="shared" si="55"/>
        <v>0</v>
      </c>
      <c r="AY84" s="3">
        <f t="shared" si="56"/>
        <v>0</v>
      </c>
      <c r="AZ84" t="s">
        <v>149</v>
      </c>
    </row>
    <row r="85" spans="1:52" ht="15.5" x14ac:dyDescent="0.35">
      <c r="A85" s="5" t="s">
        <v>150</v>
      </c>
      <c r="D85" s="15">
        <f>SUM(D79:D84)</f>
        <v>1</v>
      </c>
      <c r="E85" s="27">
        <f>SUM(E79:E84)</f>
        <v>207.24283353698345</v>
      </c>
      <c r="F85" s="15">
        <f>SUM(F79:F84)</f>
        <v>1</v>
      </c>
      <c r="G85" s="27">
        <f t="shared" ref="G85:U85" si="58">SUM(G79:G84)</f>
        <v>95.413333837822123</v>
      </c>
      <c r="H85" s="15">
        <f>SUM(H79:H84)</f>
        <v>1</v>
      </c>
      <c r="I85" s="27">
        <f t="shared" si="58"/>
        <v>0.66327287052944961</v>
      </c>
      <c r="J85" s="15">
        <f>SUM(J79:J84)</f>
        <v>1</v>
      </c>
      <c r="K85" s="27">
        <f t="shared" si="58"/>
        <v>10.552157580680161</v>
      </c>
      <c r="L85" s="15">
        <f>SUM(L79:L84)</f>
        <v>1</v>
      </c>
      <c r="M85" s="27">
        <f>SUM(M79:M84)</f>
        <v>1.0747270624615317</v>
      </c>
      <c r="N85" s="15">
        <f>SUM(N79:N84)</f>
        <v>1</v>
      </c>
      <c r="O85" s="27">
        <f t="shared" si="58"/>
        <v>236.41546097380566</v>
      </c>
      <c r="P85" s="15">
        <f>SUM(P79:P84)</f>
        <v>1</v>
      </c>
      <c r="Q85" s="27">
        <f t="shared" si="58"/>
        <v>99.597084781442774</v>
      </c>
      <c r="R85" s="15">
        <f>SUM(R79:R84)</f>
        <v>1</v>
      </c>
      <c r="S85" s="27">
        <f t="shared" si="58"/>
        <v>4.4680795163100688</v>
      </c>
      <c r="T85" s="15">
        <f>SUM(T79:T84)</f>
        <v>1</v>
      </c>
      <c r="U85" s="27">
        <f t="shared" si="58"/>
        <v>0</v>
      </c>
      <c r="V85" s="15">
        <f>SUM(V79:V84)</f>
        <v>1</v>
      </c>
      <c r="W85" s="27">
        <f t="shared" ref="W85" si="59">SUM(W79:W84)</f>
        <v>9.9086815782720752</v>
      </c>
      <c r="X85" s="3">
        <f t="shared" si="44"/>
        <v>665.33563173830726</v>
      </c>
      <c r="AA85" t="s">
        <v>150</v>
      </c>
      <c r="AB85" s="15">
        <f>SUM(AB79:AB84)</f>
        <v>1</v>
      </c>
      <c r="AC85" s="15">
        <f t="shared" ref="AC85:AK85" si="60">SUM(AC79:AC84)</f>
        <v>1</v>
      </c>
      <c r="AD85" s="15">
        <f t="shared" si="60"/>
        <v>1</v>
      </c>
      <c r="AE85" s="15">
        <f t="shared" si="60"/>
        <v>1</v>
      </c>
      <c r="AF85" s="15">
        <f t="shared" si="60"/>
        <v>1</v>
      </c>
      <c r="AG85" s="15">
        <f t="shared" si="60"/>
        <v>1</v>
      </c>
      <c r="AH85" s="15">
        <f t="shared" si="60"/>
        <v>1</v>
      </c>
      <c r="AI85" s="15">
        <f t="shared" si="60"/>
        <v>1</v>
      </c>
      <c r="AJ85" s="15">
        <f t="shared" si="60"/>
        <v>1</v>
      </c>
      <c r="AK85" s="15">
        <f t="shared" si="60"/>
        <v>1</v>
      </c>
      <c r="AN85" t="s">
        <v>150</v>
      </c>
      <c r="AO85" s="3">
        <f t="shared" ref="AO85:AX85" si="61">SUM(AO79:AO84)</f>
        <v>103.62141676849173</v>
      </c>
      <c r="AP85" s="3">
        <f t="shared" si="61"/>
        <v>47.706666918911061</v>
      </c>
      <c r="AQ85" s="3">
        <f t="shared" si="61"/>
        <v>0.3316364352647248</v>
      </c>
      <c r="AR85" s="3">
        <f t="shared" si="61"/>
        <v>5.2760787903400805</v>
      </c>
      <c r="AS85" s="3">
        <f t="shared" si="61"/>
        <v>0.53736353123076586</v>
      </c>
      <c r="AT85" s="3">
        <f t="shared" si="61"/>
        <v>118.20773048690283</v>
      </c>
      <c r="AU85" s="3">
        <f t="shared" si="61"/>
        <v>49.798542390721387</v>
      </c>
      <c r="AV85" s="3">
        <f t="shared" si="61"/>
        <v>4.4680795163100688</v>
      </c>
      <c r="AW85" s="3">
        <f t="shared" si="61"/>
        <v>0</v>
      </c>
      <c r="AX85" s="3">
        <f t="shared" si="61"/>
        <v>9.9086815782720752</v>
      </c>
      <c r="AY85" s="3">
        <f>SUM(AO85:AX85)</f>
        <v>339.85619641644473</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1.2665953064503281</v>
      </c>
      <c r="F88" s="15">
        <v>0.8</v>
      </c>
      <c r="G88" s="3">
        <f>+$F88*G$58</f>
        <v>0.52889348957429938</v>
      </c>
      <c r="H88" s="15">
        <v>0.8</v>
      </c>
      <c r="I88" s="3">
        <f>+$H88*I$58</f>
        <v>0.134002614238204</v>
      </c>
      <c r="J88" s="15">
        <v>0.8</v>
      </c>
      <c r="K88" s="3">
        <f>+$J88*K$58</f>
        <v>9.8396663499148718E-3</v>
      </c>
      <c r="L88" s="15">
        <v>0.8</v>
      </c>
      <c r="M88" s="3">
        <f>+$L88*M$58</f>
        <v>5.5888564442687076E-2</v>
      </c>
      <c r="N88" s="15">
        <v>0.8</v>
      </c>
      <c r="O88" s="3">
        <f>+$N88*O$58</f>
        <v>2.2467046310255383</v>
      </c>
      <c r="P88" s="15">
        <v>0.8</v>
      </c>
      <c r="Q88" s="3">
        <f>+$P88*Q$58</f>
        <v>0.61273734053811213</v>
      </c>
      <c r="R88" s="15">
        <v>0.8</v>
      </c>
      <c r="S88" s="3">
        <f>+$R88*S$58</f>
        <v>2.580100359167652E-2</v>
      </c>
      <c r="T88" s="15">
        <v>0.8</v>
      </c>
      <c r="U88" s="3">
        <f>+$T88*U$58</f>
        <v>2.8286302789687273E-2</v>
      </c>
      <c r="V88" s="15">
        <v>0.8</v>
      </c>
      <c r="W88" s="3">
        <f>+$V88*W$58</f>
        <v>0.23090964113999879</v>
      </c>
      <c r="X88" s="3">
        <f>+E88+G88+I88+K88+M88+O88+Q88+S88+U88+W88</f>
        <v>5.1396585601404468</v>
      </c>
    </row>
    <row r="89" spans="1:52" ht="15.5" x14ac:dyDescent="0.35">
      <c r="A89" s="5" t="s">
        <v>153</v>
      </c>
      <c r="C89">
        <v>18</v>
      </c>
      <c r="D89" s="15">
        <v>0.2</v>
      </c>
      <c r="E89" s="3">
        <f>+$D89*E$58</f>
        <v>0.31664882661258204</v>
      </c>
      <c r="F89" s="15">
        <v>0.2</v>
      </c>
      <c r="G89" s="3">
        <f>+$F89*G$58</f>
        <v>0.13222337239357485</v>
      </c>
      <c r="H89" s="15">
        <v>0.2</v>
      </c>
      <c r="I89" s="3">
        <f>+$H89*I$58</f>
        <v>3.3500653559551001E-2</v>
      </c>
      <c r="J89" s="15">
        <v>0.2</v>
      </c>
      <c r="K89" s="3">
        <f>+$J89*K$58</f>
        <v>2.4599165874787179E-3</v>
      </c>
      <c r="L89" s="15">
        <v>0.2</v>
      </c>
      <c r="M89" s="3">
        <f>+$L89*M$58</f>
        <v>1.3972141110671769E-2</v>
      </c>
      <c r="N89" s="15">
        <v>0.2</v>
      </c>
      <c r="O89" s="3">
        <f>+$N89*O$58</f>
        <v>0.56167615775638458</v>
      </c>
      <c r="P89" s="15">
        <v>0.2</v>
      </c>
      <c r="Q89" s="3">
        <f>+$P89*Q$58</f>
        <v>0.15318433513452803</v>
      </c>
      <c r="R89" s="15">
        <v>0.2</v>
      </c>
      <c r="S89" s="3">
        <f>+$R89*S$58</f>
        <v>6.4502508979191299E-3</v>
      </c>
      <c r="T89" s="15">
        <v>0.2</v>
      </c>
      <c r="U89" s="3">
        <f>+$T89*U$58</f>
        <v>7.0715756974218183E-3</v>
      </c>
      <c r="V89" s="15">
        <v>0.2</v>
      </c>
      <c r="W89" s="3">
        <f>+$V89*W$58</f>
        <v>5.7727410284999697E-2</v>
      </c>
      <c r="X89" s="3">
        <f>+E89+G89+I89+K89+M89+O89+Q89+S89+U89+W89</f>
        <v>1.2849146400351117</v>
      </c>
    </row>
    <row r="90" spans="1:52" ht="15.5" x14ac:dyDescent="0.35">
      <c r="A90" s="5" t="s">
        <v>10</v>
      </c>
      <c r="D90" s="15">
        <f>SUM(D88:D89)</f>
        <v>1</v>
      </c>
      <c r="E90" s="29">
        <f>SUM(E88:E89)</f>
        <v>1.5832441330629101</v>
      </c>
      <c r="F90" s="31">
        <f>SUM(F88:F89)</f>
        <v>1</v>
      </c>
      <c r="G90" s="29">
        <f t="shared" ref="G90:U90" si="62">SUM(G88:G89)</f>
        <v>0.66111686196787423</v>
      </c>
      <c r="H90" s="31">
        <f>SUM(H88:H89)</f>
        <v>1</v>
      </c>
      <c r="I90" s="29">
        <f t="shared" si="62"/>
        <v>0.16750326779775501</v>
      </c>
      <c r="J90" s="31">
        <f>SUM(J88:J89)</f>
        <v>1</v>
      </c>
      <c r="K90" s="29">
        <f t="shared" si="62"/>
        <v>1.229958293739359E-2</v>
      </c>
      <c r="L90" s="31">
        <f>SUM(L88:L89)</f>
        <v>1</v>
      </c>
      <c r="M90" s="29">
        <f t="shared" si="62"/>
        <v>6.986070555335884E-2</v>
      </c>
      <c r="N90" s="31">
        <f>SUM(N88:N89)</f>
        <v>1</v>
      </c>
      <c r="O90" s="29">
        <f t="shared" si="62"/>
        <v>2.808380788781923</v>
      </c>
      <c r="P90" s="31">
        <f>SUM(P88:P89)</f>
        <v>1</v>
      </c>
      <c r="Q90" s="29">
        <f t="shared" si="62"/>
        <v>0.76592167567264013</v>
      </c>
      <c r="R90" s="31">
        <f>SUM(R88:R89)</f>
        <v>1</v>
      </c>
      <c r="S90" s="29">
        <f t="shared" si="62"/>
        <v>3.2251254489595649E-2</v>
      </c>
      <c r="T90" s="31">
        <f>SUM(T88:T89)</f>
        <v>1</v>
      </c>
      <c r="U90" s="29">
        <f t="shared" si="62"/>
        <v>3.5357878487109091E-2</v>
      </c>
      <c r="V90" s="31">
        <f>SUM(V88:V89)</f>
        <v>1</v>
      </c>
      <c r="W90" s="29">
        <f t="shared" ref="W90" si="63">SUM(W88:W89)</f>
        <v>0.28863705142499851</v>
      </c>
      <c r="X90" s="3">
        <f>+E90+G90+I90+K90+M90+O90+Q90+S90+U90+W90</f>
        <v>6.4245732001755584</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526.16480022124051</v>
      </c>
      <c r="AC91" s="3">
        <f>+G61</f>
        <v>219.71117046065689</v>
      </c>
      <c r="AD91" s="3">
        <f>+I61</f>
        <v>55.666919331453911</v>
      </c>
      <c r="AE91" s="3">
        <f>+K61</f>
        <v>4.0875613961938022</v>
      </c>
      <c r="AF91" s="3">
        <f>+M61</f>
        <v>23.217041145566256</v>
      </c>
      <c r="AG91" s="3">
        <f>+O61</f>
        <v>933.31854880519222</v>
      </c>
      <c r="AH91" s="3">
        <f>+Q61</f>
        <v>254.54130354854072</v>
      </c>
      <c r="AI91" s="3">
        <f>+S61</f>
        <v>10.718166908708955</v>
      </c>
      <c r="AJ91" s="3">
        <f>+U61</f>
        <v>11.750601617215922</v>
      </c>
      <c r="AK91" s="3">
        <f>+W61</f>
        <v>95.923713423574483</v>
      </c>
      <c r="AL91" s="3">
        <f>SUM(AB91:AK91)</f>
        <v>2135.0998268583439</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52.616480022124051</v>
      </c>
      <c r="F92" s="15">
        <v>0.1</v>
      </c>
      <c r="G92" s="3">
        <f>+$F92*G$61</f>
        <v>21.971117046065689</v>
      </c>
      <c r="H92" s="15">
        <v>0</v>
      </c>
      <c r="I92" s="3">
        <f t="shared" ref="I92:I97" si="65">+$H92*I$61</f>
        <v>0</v>
      </c>
      <c r="J92" s="15">
        <v>0</v>
      </c>
      <c r="K92" s="3">
        <f>+$J92*K$61</f>
        <v>0</v>
      </c>
      <c r="L92" s="15">
        <v>0.1</v>
      </c>
      <c r="M92" s="3">
        <f>+$L92*M$61</f>
        <v>2.3217041145566255</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76.909301182746361</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52.616480022124051</v>
      </c>
      <c r="AP92" s="3">
        <f t="shared" ref="AP92:AP98" si="78">+G92</f>
        <v>21.971117046065689</v>
      </c>
      <c r="AQ92" s="3">
        <f t="shared" ref="AQ92:AQ98" si="79">+I92</f>
        <v>0</v>
      </c>
      <c r="AR92" s="3">
        <f t="shared" ref="AR92:AR98" si="80">+K92</f>
        <v>0</v>
      </c>
      <c r="AS92" s="3">
        <f t="shared" ref="AS92:AS98" si="81">+M92</f>
        <v>2.3217041145566255</v>
      </c>
      <c r="AT92" s="3">
        <f t="shared" ref="AT92:AT98" si="82">+O92</f>
        <v>0</v>
      </c>
      <c r="AU92" s="3">
        <f t="shared" ref="AU92:AU98" si="83">+Q92</f>
        <v>0</v>
      </c>
      <c r="AV92" s="3">
        <f t="shared" ref="AV92:AV98" si="84">+S92</f>
        <v>0</v>
      </c>
      <c r="AW92" s="3">
        <f t="shared" ref="AW92:AW98" si="85">+U92</f>
        <v>0</v>
      </c>
      <c r="AX92" s="3">
        <f t="shared" ref="AX92:AX98" si="86">+W92</f>
        <v>0</v>
      </c>
      <c r="AY92" s="3">
        <f>SUM(AO92:AX92)</f>
        <v>76.909301182746361</v>
      </c>
    </row>
    <row r="93" spans="1:52" ht="15.5" x14ac:dyDescent="0.35">
      <c r="A93" s="5" t="s">
        <v>156</v>
      </c>
      <c r="B93" t="s">
        <v>140</v>
      </c>
      <c r="C93">
        <v>25</v>
      </c>
      <c r="D93" s="15">
        <v>0.1</v>
      </c>
      <c r="E93" s="3">
        <f t="shared" si="64"/>
        <v>52.616480022124051</v>
      </c>
      <c r="F93" s="15">
        <v>0.1</v>
      </c>
      <c r="G93" s="3">
        <f t="shared" ref="G93:G97" si="87">+$F93*G$61</f>
        <v>21.971117046065689</v>
      </c>
      <c r="H93" s="15">
        <v>0.15</v>
      </c>
      <c r="I93" s="3">
        <f t="shared" si="65"/>
        <v>8.3500378997180871</v>
      </c>
      <c r="J93" s="15">
        <v>0.15</v>
      </c>
      <c r="K93" s="3">
        <f>+$J93*K$61</f>
        <v>0.61313420942907026</v>
      </c>
      <c r="L93" s="15">
        <v>0.1</v>
      </c>
      <c r="M93" s="3">
        <f t="shared" ref="M93:M97" si="88">+$L93*M$61</f>
        <v>2.3217041145566255</v>
      </c>
      <c r="N93" s="15">
        <v>0.3</v>
      </c>
      <c r="O93" s="3">
        <f t="shared" ref="O93:O97" si="89">+$N93*O$61</f>
        <v>279.99556464155768</v>
      </c>
      <c r="P93" s="15">
        <v>0.3</v>
      </c>
      <c r="Q93" s="3">
        <f t="shared" ref="Q93:Q97" si="90">+$P93*Q$61</f>
        <v>76.362391064562217</v>
      </c>
      <c r="R93" s="15">
        <v>0.25</v>
      </c>
      <c r="S93" s="3">
        <f t="shared" ref="S93:S97" si="91">+$R93*S$61</f>
        <v>2.6795417271772388</v>
      </c>
      <c r="T93" s="15">
        <v>0.25</v>
      </c>
      <c r="U93" s="3">
        <f t="shared" ref="U93:U97" si="92">+$T93*U$61</f>
        <v>2.9376504043039806</v>
      </c>
      <c r="V93" s="15">
        <v>0.25</v>
      </c>
      <c r="W93" s="3">
        <f t="shared" ref="W93:W97" si="93">+$V93*W$61</f>
        <v>23.980928355893621</v>
      </c>
      <c r="X93" s="3">
        <f t="shared" si="66"/>
        <v>471.82854948538829</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52.616480022124051</v>
      </c>
      <c r="AP93" s="3">
        <f t="shared" si="78"/>
        <v>21.971117046065689</v>
      </c>
      <c r="AQ93" s="3">
        <f t="shared" si="79"/>
        <v>8.3500378997180871</v>
      </c>
      <c r="AR93" s="3">
        <f t="shared" si="80"/>
        <v>0.61313420942907026</v>
      </c>
      <c r="AS93" s="3">
        <f t="shared" si="81"/>
        <v>2.3217041145566255</v>
      </c>
      <c r="AT93" s="3">
        <f t="shared" si="82"/>
        <v>279.99556464155768</v>
      </c>
      <c r="AU93" s="3">
        <f t="shared" si="83"/>
        <v>76.362391064562217</v>
      </c>
      <c r="AV93" s="3">
        <f t="shared" si="84"/>
        <v>2.6795417271772388</v>
      </c>
      <c r="AW93" s="3">
        <f t="shared" si="85"/>
        <v>2.9376504043039806</v>
      </c>
      <c r="AX93" s="3">
        <f t="shared" si="86"/>
        <v>23.980928355893621</v>
      </c>
      <c r="AY93" s="3">
        <f t="shared" ref="AY93:AY98" si="94">SUM(AO93:AX93)</f>
        <v>471.82854948538829</v>
      </c>
    </row>
    <row r="94" spans="1:52" ht="15.5" x14ac:dyDescent="0.35">
      <c r="A94" s="5" t="s">
        <v>157</v>
      </c>
      <c r="B94" t="s">
        <v>143</v>
      </c>
      <c r="C94">
        <v>25</v>
      </c>
      <c r="D94" s="15">
        <v>0.15</v>
      </c>
      <c r="E94" s="3">
        <f t="shared" si="64"/>
        <v>78.924720033186077</v>
      </c>
      <c r="F94" s="15">
        <v>0.15</v>
      </c>
      <c r="G94" s="3">
        <f t="shared" si="87"/>
        <v>32.956675569098529</v>
      </c>
      <c r="H94" s="15">
        <v>0</v>
      </c>
      <c r="I94" s="3">
        <f t="shared" si="65"/>
        <v>0</v>
      </c>
      <c r="J94" s="15">
        <v>0</v>
      </c>
      <c r="K94" s="3">
        <f t="shared" ref="K94:K97" si="95">+$J94*K$61</f>
        <v>0</v>
      </c>
      <c r="L94" s="15">
        <v>0.15</v>
      </c>
      <c r="M94" s="3">
        <f t="shared" si="88"/>
        <v>3.4825561718349385</v>
      </c>
      <c r="N94" s="15">
        <v>0.3</v>
      </c>
      <c r="O94" s="3">
        <f t="shared" si="89"/>
        <v>279.99556464155768</v>
      </c>
      <c r="P94" s="15">
        <v>0.3</v>
      </c>
      <c r="Q94" s="3">
        <f t="shared" si="90"/>
        <v>76.362391064562217</v>
      </c>
      <c r="R94" s="15">
        <v>0.3</v>
      </c>
      <c r="S94" s="3">
        <f t="shared" si="91"/>
        <v>3.2154500726126867</v>
      </c>
      <c r="T94" s="15">
        <v>0.3</v>
      </c>
      <c r="U94" s="3">
        <f t="shared" si="92"/>
        <v>3.5251804851647766</v>
      </c>
      <c r="V94" s="15">
        <v>0.3</v>
      </c>
      <c r="W94" s="3">
        <f t="shared" si="93"/>
        <v>28.777114027072344</v>
      </c>
      <c r="X94" s="3">
        <f t="shared" si="66"/>
        <v>507.23965206508922</v>
      </c>
      <c r="AA94" s="5" t="s">
        <v>157</v>
      </c>
      <c r="AB94" s="15">
        <f t="shared" si="67"/>
        <v>0.15</v>
      </c>
      <c r="AC94" s="15">
        <f t="shared" si="68"/>
        <v>0.15</v>
      </c>
      <c r="AD94" s="15">
        <f t="shared" si="69"/>
        <v>0</v>
      </c>
      <c r="AE94" s="15">
        <f t="shared" si="70"/>
        <v>0</v>
      </c>
      <c r="AF94" s="15">
        <f t="shared" si="71"/>
        <v>0.15</v>
      </c>
      <c r="AG94" s="15">
        <f t="shared" si="72"/>
        <v>0.3</v>
      </c>
      <c r="AH94" s="15">
        <f t="shared" si="73"/>
        <v>0.3</v>
      </c>
      <c r="AI94" s="15">
        <f t="shared" si="74"/>
        <v>0.3</v>
      </c>
      <c r="AJ94" s="15">
        <f t="shared" si="75"/>
        <v>0.3</v>
      </c>
      <c r="AK94" s="15">
        <f t="shared" si="76"/>
        <v>0.3</v>
      </c>
      <c r="AN94" s="5" t="s">
        <v>157</v>
      </c>
      <c r="AO94" s="3">
        <f t="shared" si="77"/>
        <v>78.924720033186077</v>
      </c>
      <c r="AP94" s="3">
        <f t="shared" si="78"/>
        <v>32.956675569098529</v>
      </c>
      <c r="AQ94" s="3">
        <f t="shared" si="79"/>
        <v>0</v>
      </c>
      <c r="AR94" s="3">
        <f t="shared" si="80"/>
        <v>0</v>
      </c>
      <c r="AS94" s="3">
        <f t="shared" si="81"/>
        <v>3.4825561718349385</v>
      </c>
      <c r="AT94" s="3">
        <f t="shared" si="82"/>
        <v>279.99556464155768</v>
      </c>
      <c r="AU94" s="3">
        <f t="shared" si="83"/>
        <v>76.362391064562217</v>
      </c>
      <c r="AV94" s="3">
        <f t="shared" si="84"/>
        <v>3.2154500726126867</v>
      </c>
      <c r="AW94" s="3">
        <f t="shared" si="85"/>
        <v>3.5251804851647766</v>
      </c>
      <c r="AX94" s="3">
        <f t="shared" si="86"/>
        <v>28.777114027072344</v>
      </c>
      <c r="AY94" s="3">
        <f t="shared" si="94"/>
        <v>507.23965206508922</v>
      </c>
    </row>
    <row r="95" spans="1:52" ht="15.5" x14ac:dyDescent="0.35">
      <c r="A95" s="5" t="s">
        <v>158</v>
      </c>
      <c r="B95" t="s">
        <v>143</v>
      </c>
      <c r="C95">
        <v>25</v>
      </c>
      <c r="D95" s="15">
        <v>0.05</v>
      </c>
      <c r="E95" s="3">
        <f t="shared" si="64"/>
        <v>26.308240011062026</v>
      </c>
      <c r="F95" s="15">
        <v>0.05</v>
      </c>
      <c r="G95" s="3">
        <f t="shared" si="87"/>
        <v>10.985558523032845</v>
      </c>
      <c r="H95" s="15">
        <v>0</v>
      </c>
      <c r="I95" s="3">
        <f t="shared" si="65"/>
        <v>0</v>
      </c>
      <c r="J95" s="15">
        <v>0</v>
      </c>
      <c r="K95" s="3">
        <f t="shared" si="95"/>
        <v>0</v>
      </c>
      <c r="L95" s="15">
        <v>0</v>
      </c>
      <c r="M95" s="3">
        <f t="shared" si="88"/>
        <v>0</v>
      </c>
      <c r="N95" s="15">
        <v>0.02</v>
      </c>
      <c r="O95" s="3">
        <f t="shared" si="89"/>
        <v>18.666370976103845</v>
      </c>
      <c r="P95" s="15">
        <v>0.02</v>
      </c>
      <c r="Q95" s="3">
        <f t="shared" si="90"/>
        <v>5.0908260709708149</v>
      </c>
      <c r="R95" s="15">
        <v>0.05</v>
      </c>
      <c r="S95" s="3">
        <f t="shared" si="91"/>
        <v>0.53590834543544774</v>
      </c>
      <c r="T95" s="15">
        <v>0.05</v>
      </c>
      <c r="U95" s="3">
        <f t="shared" si="92"/>
        <v>0.58753008086079617</v>
      </c>
      <c r="V95" s="15">
        <v>0.05</v>
      </c>
      <c r="W95" s="3">
        <f t="shared" si="93"/>
        <v>4.7961856711787245</v>
      </c>
      <c r="X95" s="3">
        <f t="shared" si="66"/>
        <v>66.970619678644482</v>
      </c>
      <c r="AA95" s="5" t="s">
        <v>158</v>
      </c>
      <c r="AB95" s="15">
        <f t="shared" si="67"/>
        <v>0.05</v>
      </c>
      <c r="AC95" s="15">
        <f t="shared" si="68"/>
        <v>0.05</v>
      </c>
      <c r="AD95" s="15">
        <f t="shared" si="69"/>
        <v>0</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26.308240011062026</v>
      </c>
      <c r="AP95" s="3">
        <f t="shared" si="78"/>
        <v>10.985558523032845</v>
      </c>
      <c r="AQ95" s="3">
        <f t="shared" si="79"/>
        <v>0</v>
      </c>
      <c r="AR95" s="3">
        <f t="shared" si="80"/>
        <v>0</v>
      </c>
      <c r="AS95" s="3">
        <f t="shared" si="81"/>
        <v>0</v>
      </c>
      <c r="AT95" s="3">
        <f t="shared" si="82"/>
        <v>18.666370976103845</v>
      </c>
      <c r="AU95" s="3">
        <f t="shared" si="83"/>
        <v>5.0908260709708149</v>
      </c>
      <c r="AV95" s="3">
        <f t="shared" si="84"/>
        <v>0.53590834543544774</v>
      </c>
      <c r="AW95" s="3">
        <f t="shared" si="85"/>
        <v>0.58753008086079617</v>
      </c>
      <c r="AX95" s="3">
        <f t="shared" si="86"/>
        <v>4.7961856711787245</v>
      </c>
      <c r="AY95" s="3">
        <f t="shared" si="94"/>
        <v>66.970619678644482</v>
      </c>
    </row>
    <row r="96" spans="1:52" ht="15.5" x14ac:dyDescent="0.35">
      <c r="A96" s="5" t="s">
        <v>148</v>
      </c>
      <c r="B96" t="s">
        <v>146</v>
      </c>
      <c r="C96">
        <v>35</v>
      </c>
      <c r="D96" s="15">
        <v>0.2</v>
      </c>
      <c r="E96" s="3">
        <f t="shared" si="64"/>
        <v>105.2329600442481</v>
      </c>
      <c r="F96" s="15">
        <v>0.2</v>
      </c>
      <c r="G96" s="3">
        <f t="shared" si="87"/>
        <v>43.942234092131379</v>
      </c>
      <c r="H96" s="15">
        <v>0.3</v>
      </c>
      <c r="I96" s="3">
        <f t="shared" si="65"/>
        <v>16.700075799436174</v>
      </c>
      <c r="J96" s="15">
        <v>0.3</v>
      </c>
      <c r="K96" s="3">
        <f t="shared" si="95"/>
        <v>1.2262684188581405</v>
      </c>
      <c r="L96" s="15">
        <v>0.05</v>
      </c>
      <c r="M96" s="3">
        <f t="shared" si="88"/>
        <v>1.1608520572783128</v>
      </c>
      <c r="N96" s="15">
        <v>0.2</v>
      </c>
      <c r="O96" s="3">
        <f t="shared" si="89"/>
        <v>186.66370976103846</v>
      </c>
      <c r="P96" s="15">
        <v>0.2</v>
      </c>
      <c r="Q96" s="3">
        <f t="shared" si="90"/>
        <v>50.908260709708145</v>
      </c>
      <c r="R96" s="15">
        <v>0</v>
      </c>
      <c r="S96" s="3">
        <f t="shared" si="91"/>
        <v>0</v>
      </c>
      <c r="T96" s="15">
        <v>0</v>
      </c>
      <c r="U96" s="3">
        <f t="shared" si="92"/>
        <v>0</v>
      </c>
      <c r="V96" s="15">
        <v>0</v>
      </c>
      <c r="W96" s="3">
        <f t="shared" si="93"/>
        <v>0</v>
      </c>
      <c r="X96" s="3">
        <f t="shared" si="66"/>
        <v>405.83436088269872</v>
      </c>
      <c r="AA96" s="5" t="s">
        <v>148</v>
      </c>
      <c r="AB96" s="15">
        <f t="shared" si="67"/>
        <v>0.2</v>
      </c>
      <c r="AC96" s="15">
        <f t="shared" si="68"/>
        <v>0.2</v>
      </c>
      <c r="AD96" s="15">
        <f t="shared" si="69"/>
        <v>0.3</v>
      </c>
      <c r="AE96" s="15">
        <f t="shared" si="70"/>
        <v>0.3</v>
      </c>
      <c r="AF96" s="15">
        <f t="shared" si="71"/>
        <v>0.05</v>
      </c>
      <c r="AG96" s="15">
        <f t="shared" si="72"/>
        <v>0.2</v>
      </c>
      <c r="AH96" s="15">
        <f t="shared" si="73"/>
        <v>0.2</v>
      </c>
      <c r="AI96" s="15">
        <f t="shared" si="74"/>
        <v>0</v>
      </c>
      <c r="AJ96" s="15">
        <f t="shared" si="75"/>
        <v>0</v>
      </c>
      <c r="AK96" s="15">
        <f t="shared" si="76"/>
        <v>0</v>
      </c>
      <c r="AN96" s="5" t="s">
        <v>148</v>
      </c>
      <c r="AO96" s="3">
        <f t="shared" si="77"/>
        <v>105.2329600442481</v>
      </c>
      <c r="AP96" s="3">
        <f t="shared" si="78"/>
        <v>43.942234092131379</v>
      </c>
      <c r="AQ96" s="3">
        <f t="shared" si="79"/>
        <v>16.700075799436174</v>
      </c>
      <c r="AR96" s="3">
        <f t="shared" si="80"/>
        <v>1.2262684188581405</v>
      </c>
      <c r="AS96" s="3">
        <f t="shared" si="81"/>
        <v>1.1608520572783128</v>
      </c>
      <c r="AT96" s="3">
        <f t="shared" si="82"/>
        <v>186.66370976103846</v>
      </c>
      <c r="AU96" s="3">
        <f t="shared" si="83"/>
        <v>50.908260709708145</v>
      </c>
      <c r="AV96" s="3">
        <f t="shared" si="84"/>
        <v>0</v>
      </c>
      <c r="AW96" s="3">
        <f t="shared" si="85"/>
        <v>0</v>
      </c>
      <c r="AX96" s="3">
        <f t="shared" si="86"/>
        <v>0</v>
      </c>
      <c r="AY96" s="3">
        <f t="shared" si="94"/>
        <v>405.83436088269872</v>
      </c>
    </row>
    <row r="97" spans="1:51" ht="15.5" x14ac:dyDescent="0.35">
      <c r="A97" s="5" t="s">
        <v>149</v>
      </c>
      <c r="B97" t="s">
        <v>143</v>
      </c>
      <c r="C97">
        <v>25</v>
      </c>
      <c r="D97" s="15">
        <v>0.4</v>
      </c>
      <c r="E97" s="3">
        <f t="shared" si="64"/>
        <v>210.4659200884962</v>
      </c>
      <c r="F97" s="15">
        <v>0.4</v>
      </c>
      <c r="G97" s="3">
        <f t="shared" si="87"/>
        <v>87.884468184262758</v>
      </c>
      <c r="H97" s="15">
        <v>0.55000000000000004</v>
      </c>
      <c r="I97" s="3">
        <f t="shared" si="65"/>
        <v>30.616805632299652</v>
      </c>
      <c r="J97" s="15">
        <v>0.55000000000000004</v>
      </c>
      <c r="K97" s="3">
        <f t="shared" si="95"/>
        <v>2.2481587679065913</v>
      </c>
      <c r="L97" s="15">
        <v>0.6</v>
      </c>
      <c r="M97" s="3">
        <f t="shared" si="88"/>
        <v>13.930224687339754</v>
      </c>
      <c r="N97" s="15">
        <v>0.18</v>
      </c>
      <c r="O97" s="3">
        <f t="shared" si="89"/>
        <v>167.99733878493458</v>
      </c>
      <c r="P97" s="15">
        <v>0.18</v>
      </c>
      <c r="Q97" s="3">
        <f t="shared" si="90"/>
        <v>45.817434638737332</v>
      </c>
      <c r="R97" s="15">
        <v>0.4</v>
      </c>
      <c r="S97" s="3">
        <f t="shared" si="91"/>
        <v>4.2872667634835819</v>
      </c>
      <c r="T97" s="15">
        <v>0.4</v>
      </c>
      <c r="U97" s="3">
        <f t="shared" si="92"/>
        <v>4.7002406468863693</v>
      </c>
      <c r="V97" s="15">
        <v>0.4</v>
      </c>
      <c r="W97" s="3">
        <f t="shared" si="93"/>
        <v>38.369485369429796</v>
      </c>
      <c r="X97" s="3">
        <f t="shared" si="66"/>
        <v>606.3173435637766</v>
      </c>
      <c r="AA97" s="5" t="s">
        <v>149</v>
      </c>
      <c r="AB97" s="15">
        <f t="shared" si="67"/>
        <v>0.4</v>
      </c>
      <c r="AC97" s="15">
        <f t="shared" si="68"/>
        <v>0.4</v>
      </c>
      <c r="AD97" s="15">
        <f t="shared" si="69"/>
        <v>0.55000000000000004</v>
      </c>
      <c r="AE97" s="15">
        <f t="shared" si="70"/>
        <v>0.55000000000000004</v>
      </c>
      <c r="AF97" s="15">
        <f t="shared" si="71"/>
        <v>0.6</v>
      </c>
      <c r="AG97" s="15">
        <f t="shared" si="72"/>
        <v>0.18</v>
      </c>
      <c r="AH97" s="15">
        <f t="shared" si="73"/>
        <v>0.18</v>
      </c>
      <c r="AI97" s="15">
        <f t="shared" si="74"/>
        <v>0.4</v>
      </c>
      <c r="AJ97" s="15">
        <f t="shared" si="75"/>
        <v>0.4</v>
      </c>
      <c r="AK97" s="15">
        <f t="shared" si="76"/>
        <v>0.4</v>
      </c>
      <c r="AN97" s="5" t="s">
        <v>149</v>
      </c>
      <c r="AO97" s="3">
        <f t="shared" si="77"/>
        <v>210.4659200884962</v>
      </c>
      <c r="AP97" s="3">
        <f t="shared" si="78"/>
        <v>87.884468184262758</v>
      </c>
      <c r="AQ97" s="3">
        <f t="shared" si="79"/>
        <v>30.616805632299652</v>
      </c>
      <c r="AR97" s="3">
        <f t="shared" si="80"/>
        <v>2.2481587679065913</v>
      </c>
      <c r="AS97" s="3">
        <f t="shared" si="81"/>
        <v>13.930224687339754</v>
      </c>
      <c r="AT97" s="3">
        <f t="shared" si="82"/>
        <v>167.99733878493458</v>
      </c>
      <c r="AU97" s="3">
        <f t="shared" si="83"/>
        <v>45.817434638737332</v>
      </c>
      <c r="AV97" s="3">
        <f t="shared" si="84"/>
        <v>4.2872667634835819</v>
      </c>
      <c r="AW97" s="3">
        <f t="shared" si="85"/>
        <v>4.7002406468863693</v>
      </c>
      <c r="AX97" s="3">
        <f t="shared" si="86"/>
        <v>38.369485369429796</v>
      </c>
      <c r="AY97" s="3">
        <f t="shared" si="94"/>
        <v>606.3173435637766</v>
      </c>
    </row>
    <row r="98" spans="1:51" ht="15.5" x14ac:dyDescent="0.35">
      <c r="A98" s="5" t="s">
        <v>10</v>
      </c>
      <c r="D98" s="15">
        <f>SUM(D92:D97)</f>
        <v>1</v>
      </c>
      <c r="E98" s="29">
        <f t="shared" ref="E98:U98" si="96">SUM(E92:E97)</f>
        <v>526.16480022124051</v>
      </c>
      <c r="F98" s="15">
        <f>SUM(F92:F97)</f>
        <v>1</v>
      </c>
      <c r="G98" s="29">
        <f t="shared" si="96"/>
        <v>219.71117046065689</v>
      </c>
      <c r="H98" s="15">
        <f>SUM(H92:H97)</f>
        <v>1</v>
      </c>
      <c r="I98" s="29">
        <f t="shared" si="96"/>
        <v>55.666919331453911</v>
      </c>
      <c r="J98" s="15">
        <f>SUM(J92:J97)</f>
        <v>1</v>
      </c>
      <c r="K98" s="29">
        <f t="shared" si="96"/>
        <v>4.0875613961938022</v>
      </c>
      <c r="L98" s="15">
        <f>SUM(L92:L97)</f>
        <v>1</v>
      </c>
      <c r="M98" s="29">
        <f t="shared" si="96"/>
        <v>23.217041145566256</v>
      </c>
      <c r="N98" s="15">
        <f>SUM(N92:N97)</f>
        <v>1</v>
      </c>
      <c r="O98" s="29">
        <f t="shared" si="96"/>
        <v>933.31854880519222</v>
      </c>
      <c r="P98" s="15">
        <f>SUM(P92:P97)</f>
        <v>1</v>
      </c>
      <c r="Q98" s="29">
        <f t="shared" si="96"/>
        <v>254.54130354854072</v>
      </c>
      <c r="R98" s="15">
        <f>SUM(R92:R97)</f>
        <v>1</v>
      </c>
      <c r="S98" s="29">
        <f t="shared" si="96"/>
        <v>10.718166908708955</v>
      </c>
      <c r="T98" s="15">
        <f>SUM(T92:T97)</f>
        <v>1</v>
      </c>
      <c r="U98" s="29">
        <f t="shared" si="96"/>
        <v>11.750601617215922</v>
      </c>
      <c r="V98" s="15">
        <f>SUM(V92:V97)</f>
        <v>1</v>
      </c>
      <c r="W98" s="29">
        <f t="shared" ref="W98" si="97">SUM(W92:W97)</f>
        <v>95.923713423574497</v>
      </c>
      <c r="X98" s="3">
        <f t="shared" si="66"/>
        <v>2135.0998268583439</v>
      </c>
      <c r="AA98" s="5" t="s">
        <v>10</v>
      </c>
      <c r="AB98" s="15">
        <f t="shared" si="67"/>
        <v>1</v>
      </c>
      <c r="AC98" s="15">
        <f t="shared" si="68"/>
        <v>1</v>
      </c>
      <c r="AD98" s="15">
        <v>1</v>
      </c>
      <c r="AE98" s="15">
        <f>+H98</f>
        <v>1</v>
      </c>
      <c r="AF98" s="15">
        <f t="shared" si="71"/>
        <v>1</v>
      </c>
      <c r="AG98" s="15">
        <f t="shared" si="72"/>
        <v>1</v>
      </c>
      <c r="AH98" s="15">
        <f t="shared" si="73"/>
        <v>1</v>
      </c>
      <c r="AI98" s="15">
        <f t="shared" si="74"/>
        <v>1</v>
      </c>
      <c r="AJ98" s="15">
        <f t="shared" si="75"/>
        <v>1</v>
      </c>
      <c r="AK98" s="15">
        <f t="shared" si="76"/>
        <v>1</v>
      </c>
      <c r="AN98" s="5" t="s">
        <v>10</v>
      </c>
      <c r="AO98" s="3">
        <f t="shared" si="77"/>
        <v>526.16480022124051</v>
      </c>
      <c r="AP98" s="3">
        <f t="shared" si="78"/>
        <v>219.71117046065689</v>
      </c>
      <c r="AQ98" s="3">
        <f t="shared" si="79"/>
        <v>55.666919331453911</v>
      </c>
      <c r="AR98" s="3">
        <f t="shared" si="80"/>
        <v>4.0875613961938022</v>
      </c>
      <c r="AS98" s="3">
        <f t="shared" si="81"/>
        <v>23.217041145566256</v>
      </c>
      <c r="AT98" s="3">
        <f t="shared" si="82"/>
        <v>933.31854880519222</v>
      </c>
      <c r="AU98" s="3">
        <f t="shared" si="83"/>
        <v>254.54130354854072</v>
      </c>
      <c r="AV98" s="3">
        <f t="shared" si="84"/>
        <v>10.718166908708955</v>
      </c>
      <c r="AW98" s="3">
        <f t="shared" si="85"/>
        <v>11.750601617215922</v>
      </c>
      <c r="AX98" s="3">
        <f t="shared" si="86"/>
        <v>95.923713423574497</v>
      </c>
      <c r="AY98" s="3">
        <f t="shared" si="94"/>
        <v>2135.0998268583439</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0.73793158832720884</v>
      </c>
      <c r="F101" s="15">
        <v>0.8</v>
      </c>
      <c r="G101" s="3">
        <f>+F101*G$62</f>
        <v>0.41421010906386657</v>
      </c>
      <c r="H101" s="15">
        <v>0.8</v>
      </c>
      <c r="I101" s="3">
        <f>+H101*I$62</f>
        <v>1.9959922471025519E-2</v>
      </c>
      <c r="J101" s="15">
        <v>0.8</v>
      </c>
      <c r="K101" s="3">
        <f>+J101*K$62</f>
        <v>8.0301485490074775E-3</v>
      </c>
      <c r="L101" s="15">
        <v>0.8</v>
      </c>
      <c r="M101" s="3">
        <f>+L101*M$62</f>
        <v>2.8816119824393402E-2</v>
      </c>
      <c r="N101" s="15">
        <v>0.8</v>
      </c>
      <c r="O101" s="3">
        <f>+N101*O$62</f>
        <v>1.4946480828223165</v>
      </c>
      <c r="P101" s="15">
        <v>0.8</v>
      </c>
      <c r="Q101" s="3">
        <f>+P101*Q$62</f>
        <v>0.38773444136552632</v>
      </c>
      <c r="R101" s="15">
        <v>0.2</v>
      </c>
      <c r="S101" s="3">
        <f>+R101*S$62</f>
        <v>6.9638183424895238E-3</v>
      </c>
      <c r="T101" s="15">
        <v>0.8</v>
      </c>
      <c r="U101" s="3">
        <f>+T101*U$62</f>
        <v>3.0087415796339209E-2</v>
      </c>
      <c r="V101" s="15">
        <v>0.8</v>
      </c>
      <c r="W101" s="3">
        <f>+V101*W$62</f>
        <v>0.16410726141718557</v>
      </c>
      <c r="X101" s="3">
        <f>+W101+U101+S101+Q101+O101+M101+K101+I101+G101+E101</f>
        <v>3.2924889079793589</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0.18448289708180221</v>
      </c>
      <c r="F102" s="15">
        <v>0.2</v>
      </c>
      <c r="G102" s="3">
        <f>+F102*G$62</f>
        <v>0.10355252726596664</v>
      </c>
      <c r="H102" s="15">
        <v>0.2</v>
      </c>
      <c r="I102" s="3">
        <f>+H102*I$62</f>
        <v>4.9899806177563797E-3</v>
      </c>
      <c r="J102" s="15">
        <v>0.2</v>
      </c>
      <c r="K102" s="3">
        <f>+J102*K$62</f>
        <v>2.0075371372518694E-3</v>
      </c>
      <c r="L102" s="15">
        <v>0.2</v>
      </c>
      <c r="M102" s="3">
        <f>+L102*M$62</f>
        <v>7.2040299560983505E-3</v>
      </c>
      <c r="N102" s="15">
        <v>0.2</v>
      </c>
      <c r="O102" s="3">
        <f>+N102*O$62</f>
        <v>0.37366202070557913</v>
      </c>
      <c r="P102" s="15">
        <v>0.2</v>
      </c>
      <c r="Q102" s="3">
        <f>+P102*Q$62</f>
        <v>9.6933610341381579E-2</v>
      </c>
      <c r="R102" s="15">
        <v>0.8</v>
      </c>
      <c r="S102" s="3">
        <f>+R102*S$62</f>
        <v>2.7855273369958095E-2</v>
      </c>
      <c r="T102" s="15">
        <v>0.2</v>
      </c>
      <c r="U102" s="3">
        <f>+T102*U$62</f>
        <v>7.5218539490848023E-3</v>
      </c>
      <c r="V102" s="15">
        <v>0.2</v>
      </c>
      <c r="W102" s="3">
        <f>+V102*W$62</f>
        <v>4.1026815354296392E-2</v>
      </c>
      <c r="X102" s="3">
        <f>+W102+U102+S102+Q102+O102+M102+K102+I102+G102+E102</f>
        <v>0.8492365457791754</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0.92241448540901105</v>
      </c>
      <c r="F103" s="15">
        <f t="shared" si="98"/>
        <v>1</v>
      </c>
      <c r="G103" s="3">
        <f t="shared" si="98"/>
        <v>0.51776263632983321</v>
      </c>
      <c r="H103" s="15">
        <f t="shared" si="98"/>
        <v>1</v>
      </c>
      <c r="I103" s="3">
        <f t="shared" si="98"/>
        <v>2.4949903088781897E-2</v>
      </c>
      <c r="J103" s="15">
        <f t="shared" si="98"/>
        <v>1</v>
      </c>
      <c r="K103" s="3">
        <f t="shared" si="98"/>
        <v>1.0037685686259347E-2</v>
      </c>
      <c r="L103" s="15">
        <f t="shared" si="98"/>
        <v>1</v>
      </c>
      <c r="M103" s="3">
        <f t="shared" si="98"/>
        <v>3.6020149780491756E-2</v>
      </c>
      <c r="N103" s="15">
        <f t="shared" si="98"/>
        <v>1</v>
      </c>
      <c r="O103" s="3">
        <f t="shared" si="98"/>
        <v>1.8683101035278957</v>
      </c>
      <c r="P103" s="15">
        <f t="shared" si="98"/>
        <v>1</v>
      </c>
      <c r="Q103" s="3">
        <f t="shared" si="98"/>
        <v>0.48466805170690791</v>
      </c>
      <c r="R103" s="15">
        <f t="shared" ref="R103" si="99">SUM(R101:R102)</f>
        <v>1</v>
      </c>
      <c r="S103" s="3">
        <f t="shared" si="98"/>
        <v>3.4819091712447618E-2</v>
      </c>
      <c r="T103" s="15">
        <f t="shared" ref="T103" si="100">SUM(T101:T102)</f>
        <v>1</v>
      </c>
      <c r="U103" s="3">
        <f t="shared" si="98"/>
        <v>3.7609269745424015E-2</v>
      </c>
      <c r="V103" s="15">
        <f t="shared" ref="V103" si="101">SUM(V101:V102)</f>
        <v>1</v>
      </c>
      <c r="W103" s="3">
        <f t="shared" si="98"/>
        <v>0.20513407677148196</v>
      </c>
      <c r="X103" s="3">
        <f t="shared" si="98"/>
        <v>4.141725453758534</v>
      </c>
      <c r="AA103" s="5" t="s">
        <v>10</v>
      </c>
      <c r="AB103" s="15">
        <f>+D103</f>
        <v>1</v>
      </c>
      <c r="AC103" s="15">
        <f>+F103</f>
        <v>1</v>
      </c>
      <c r="AD103" s="15">
        <f>+G103</f>
        <v>0.51776263632983321</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0.5</v>
      </c>
      <c r="E106" s="3">
        <f t="shared" ref="E106:E113" si="102">+D106*(E$40-E$103)</f>
        <v>153.27454032546399</v>
      </c>
      <c r="F106" s="15">
        <v>0.5</v>
      </c>
      <c r="G106" s="3">
        <f t="shared" ref="G106:G113" si="103">+F106*(G$40-G$103)</f>
        <v>86.034891403473949</v>
      </c>
      <c r="H106" s="15">
        <v>0</v>
      </c>
      <c r="I106" s="3">
        <f t="shared" ref="I106:I113" si="104">+H106*(I$40-I$103)</f>
        <v>0</v>
      </c>
      <c r="J106" s="15">
        <v>0</v>
      </c>
      <c r="K106" s="3">
        <f t="shared" ref="K106:K113" si="105">+J106*(K$40-K$103)</f>
        <v>0</v>
      </c>
      <c r="L106" s="15">
        <v>0.2</v>
      </c>
      <c r="M106" s="3">
        <f t="shared" ref="M106:M113" si="106">+L106*(M$40-M$103)</f>
        <v>2.3941392887433515</v>
      </c>
      <c r="N106" s="15">
        <v>0</v>
      </c>
      <c r="O106" s="3">
        <f t="shared" ref="O106:O113" si="107">+N106*(O$40-O$103)</f>
        <v>0</v>
      </c>
      <c r="P106" s="15">
        <v>0</v>
      </c>
      <c r="Q106" s="3">
        <f t="shared" ref="Q106:Q113" si="108">+P106*(Q$40-Q$103)</f>
        <v>0</v>
      </c>
      <c r="R106" s="15">
        <v>0.15</v>
      </c>
      <c r="S106" s="3">
        <f t="shared" ref="S106:S113" si="109">+R106*(S$40-S$103)</f>
        <v>1.7357317218655135</v>
      </c>
      <c r="T106" s="15">
        <v>0</v>
      </c>
      <c r="U106" s="3">
        <f t="shared" ref="U106:U113" si="110">+T106*(U$40-U$103)</f>
        <v>0</v>
      </c>
      <c r="V106" s="15">
        <v>0</v>
      </c>
      <c r="W106" s="3">
        <f t="shared" ref="W106:W113" si="111">+V106*(W$40-W$103)</f>
        <v>0</v>
      </c>
      <c r="X106" s="3">
        <f>+W106+U106+S106+Q106+O106+M106+K106+I106+G106+E106</f>
        <v>243.4393027395468</v>
      </c>
      <c r="AA106" s="5" t="s">
        <v>164</v>
      </c>
      <c r="AB106" s="15">
        <f t="shared" ref="AB106:AB113" si="112">+D106</f>
        <v>0.5</v>
      </c>
      <c r="AC106" s="15">
        <f t="shared" ref="AC106:AC113" si="113">+F106</f>
        <v>0.5</v>
      </c>
      <c r="AD106" s="15">
        <f t="shared" ref="AD106:AD111" si="114">+H106</f>
        <v>0</v>
      </c>
      <c r="AE106" s="15">
        <f t="shared" ref="AE106:AE111" si="115">+J106</f>
        <v>0</v>
      </c>
      <c r="AF106" s="15">
        <f t="shared" ref="AF106:AF113" si="116">+L106</f>
        <v>0.2</v>
      </c>
      <c r="AG106" s="15">
        <f t="shared" ref="AG106:AG113" si="117">+N106</f>
        <v>0</v>
      </c>
      <c r="AH106" s="15">
        <f t="shared" ref="AH106:AH113" si="118">+P106</f>
        <v>0</v>
      </c>
      <c r="AI106" s="15">
        <f t="shared" ref="AI106:AI113" si="119">+R106</f>
        <v>0.15</v>
      </c>
      <c r="AJ106" s="15">
        <f t="shared" ref="AJ106:AJ113" si="120">+T106</f>
        <v>0</v>
      </c>
      <c r="AK106" s="15">
        <f t="shared" ref="AK106:AK113" si="121">+V106</f>
        <v>0</v>
      </c>
      <c r="AN106" s="5" t="s">
        <v>164</v>
      </c>
      <c r="AO106" s="3">
        <f t="shared" ref="AO106:AO113" si="122">+E106</f>
        <v>153.27454032546399</v>
      </c>
      <c r="AP106" s="3">
        <f t="shared" ref="AP106:AP113" si="123">+G106</f>
        <v>86.034891403473949</v>
      </c>
      <c r="AQ106" s="3">
        <f t="shared" ref="AQ106:AQ113" si="124">+I106</f>
        <v>0</v>
      </c>
      <c r="AR106" s="3">
        <f t="shared" ref="AR106:AR113" si="125">+K106</f>
        <v>0</v>
      </c>
      <c r="AS106" s="3">
        <f t="shared" ref="AS106:AS113" si="126">+M106</f>
        <v>2.3941392887433515</v>
      </c>
      <c r="AT106" s="3">
        <f t="shared" ref="AT106:AT113" si="127">+O106</f>
        <v>0</v>
      </c>
      <c r="AU106" s="3">
        <f t="shared" ref="AU106:AU113" si="128">+Q106</f>
        <v>0</v>
      </c>
      <c r="AV106" s="3">
        <f t="shared" ref="AV106:AV113" si="129">+S106</f>
        <v>1.7357317218655135</v>
      </c>
      <c r="AW106" s="3">
        <f t="shared" ref="AW106:AW113" si="130">+U106</f>
        <v>0</v>
      </c>
      <c r="AX106" s="3">
        <f t="shared" ref="AX106:AX113" si="131">+W106</f>
        <v>0</v>
      </c>
      <c r="AY106" s="3">
        <f>SUM(AO106:AX106)</f>
        <v>243.4393027395468</v>
      </c>
    </row>
    <row r="107" spans="1:51" ht="15.5" x14ac:dyDescent="0.35">
      <c r="A107" s="5" t="s">
        <v>166</v>
      </c>
      <c r="B107" t="s">
        <v>167</v>
      </c>
      <c r="C107">
        <v>25</v>
      </c>
      <c r="D107" s="15">
        <v>0.3</v>
      </c>
      <c r="E107" s="3">
        <f t="shared" si="102"/>
        <v>91.964724195278393</v>
      </c>
      <c r="F107" s="15">
        <v>0.25</v>
      </c>
      <c r="G107" s="3">
        <f t="shared" si="103"/>
        <v>43.017445701736975</v>
      </c>
      <c r="H107" s="15">
        <v>0.3</v>
      </c>
      <c r="I107" s="3">
        <f t="shared" si="104"/>
        <v>2.4875053379515553</v>
      </c>
      <c r="J107" s="15">
        <v>0.3</v>
      </c>
      <c r="K107" s="3">
        <f t="shared" si="105"/>
        <v>1.0007572629200567</v>
      </c>
      <c r="L107" s="15">
        <v>0.2</v>
      </c>
      <c r="M107" s="3">
        <f t="shared" si="106"/>
        <v>2.3941392887433515</v>
      </c>
      <c r="N107" s="15">
        <v>0.5</v>
      </c>
      <c r="O107" s="3">
        <f t="shared" si="107"/>
        <v>310.45086220288533</v>
      </c>
      <c r="P107" s="15">
        <v>0.4</v>
      </c>
      <c r="Q107" s="3">
        <f t="shared" si="108"/>
        <v>64.42853967357162</v>
      </c>
      <c r="R107" s="15">
        <v>0.05</v>
      </c>
      <c r="S107" s="3">
        <f t="shared" si="109"/>
        <v>0.57857724062183791</v>
      </c>
      <c r="T107" s="15">
        <v>0</v>
      </c>
      <c r="U107" s="3">
        <f t="shared" si="110"/>
        <v>0</v>
      </c>
      <c r="V107" s="15">
        <v>0</v>
      </c>
      <c r="W107" s="3">
        <f t="shared" si="111"/>
        <v>0</v>
      </c>
      <c r="X107" s="3">
        <f>+W107+U107+S107+Q107+O107+M107+K107+I107+G107+E107</f>
        <v>516.32255090370916</v>
      </c>
      <c r="Y107" s="3">
        <f>+X106+X107</f>
        <v>759.76185364325602</v>
      </c>
      <c r="Z107" s="23">
        <f>+Y107/(X$48-X$49-X77-X85)</f>
        <v>1.0066816776389724</v>
      </c>
      <c r="AA107" s="5" t="s">
        <v>166</v>
      </c>
      <c r="AB107" s="15">
        <f t="shared" si="112"/>
        <v>0.3</v>
      </c>
      <c r="AC107" s="15">
        <f t="shared" si="113"/>
        <v>0.25</v>
      </c>
      <c r="AD107" s="15">
        <f t="shared" si="114"/>
        <v>0.3</v>
      </c>
      <c r="AE107" s="15">
        <f t="shared" si="115"/>
        <v>0.3</v>
      </c>
      <c r="AF107" s="15">
        <f t="shared" si="116"/>
        <v>0.2</v>
      </c>
      <c r="AG107" s="15">
        <f t="shared" si="117"/>
        <v>0.5</v>
      </c>
      <c r="AH107" s="15">
        <f t="shared" si="118"/>
        <v>0.4</v>
      </c>
      <c r="AI107" s="15">
        <f t="shared" si="119"/>
        <v>0.05</v>
      </c>
      <c r="AJ107" s="15">
        <f t="shared" si="120"/>
        <v>0</v>
      </c>
      <c r="AK107" s="15">
        <f t="shared" si="121"/>
        <v>0</v>
      </c>
      <c r="AN107" s="5" t="s">
        <v>166</v>
      </c>
      <c r="AO107" s="3">
        <f t="shared" si="122"/>
        <v>91.964724195278393</v>
      </c>
      <c r="AP107" s="3">
        <f t="shared" si="123"/>
        <v>43.017445701736975</v>
      </c>
      <c r="AQ107" s="3">
        <f t="shared" si="124"/>
        <v>2.4875053379515553</v>
      </c>
      <c r="AR107" s="3">
        <f t="shared" si="125"/>
        <v>1.0007572629200567</v>
      </c>
      <c r="AS107" s="3">
        <f t="shared" si="126"/>
        <v>2.3941392887433515</v>
      </c>
      <c r="AT107" s="3">
        <f t="shared" si="127"/>
        <v>310.45086220288533</v>
      </c>
      <c r="AU107" s="3">
        <f t="shared" si="128"/>
        <v>64.42853967357162</v>
      </c>
      <c r="AV107" s="3">
        <f t="shared" si="129"/>
        <v>0.57857724062183791</v>
      </c>
      <c r="AW107" s="3">
        <f t="shared" si="130"/>
        <v>0</v>
      </c>
      <c r="AX107" s="3">
        <f t="shared" si="131"/>
        <v>0</v>
      </c>
      <c r="AY107" s="3">
        <f t="shared" ref="AY107:AY113" si="132">SUM(AO107:AX107)</f>
        <v>516.32255090370916</v>
      </c>
    </row>
    <row r="108" spans="1:51" ht="15.5" x14ac:dyDescent="0.35">
      <c r="A108" s="5" t="s">
        <v>155</v>
      </c>
      <c r="B108" t="s">
        <v>143</v>
      </c>
      <c r="C108">
        <v>25</v>
      </c>
      <c r="D108" s="15">
        <v>0.05</v>
      </c>
      <c r="E108" s="3">
        <f t="shared" si="102"/>
        <v>15.327454032546399</v>
      </c>
      <c r="F108" s="15">
        <v>0.05</v>
      </c>
      <c r="G108" s="3">
        <f t="shared" si="103"/>
        <v>8.6034891403473956</v>
      </c>
      <c r="H108" s="15">
        <v>0</v>
      </c>
      <c r="I108" s="3">
        <f t="shared" si="104"/>
        <v>0</v>
      </c>
      <c r="J108" s="15">
        <v>0</v>
      </c>
      <c r="K108" s="3">
        <f t="shared" si="105"/>
        <v>0</v>
      </c>
      <c r="L108" s="15">
        <v>0.1</v>
      </c>
      <c r="M108" s="3">
        <f t="shared" si="106"/>
        <v>1.1970696443716757</v>
      </c>
      <c r="N108" s="15">
        <v>0</v>
      </c>
      <c r="O108" s="3">
        <f t="shared" si="107"/>
        <v>0</v>
      </c>
      <c r="P108" s="15">
        <v>0.1</v>
      </c>
      <c r="Q108" s="3">
        <f t="shared" si="108"/>
        <v>16.107134918392905</v>
      </c>
      <c r="R108" s="15">
        <v>0.05</v>
      </c>
      <c r="S108" s="3">
        <f t="shared" si="109"/>
        <v>0.57857724062183791</v>
      </c>
      <c r="T108" s="15">
        <v>0.2</v>
      </c>
      <c r="U108" s="3">
        <f t="shared" si="110"/>
        <v>2.4997627957458493</v>
      </c>
      <c r="V108" s="15">
        <v>0.2</v>
      </c>
      <c r="W108" s="3">
        <f t="shared" si="111"/>
        <v>13.634578302744499</v>
      </c>
      <c r="X108" s="3">
        <f>+W108+U108+S108+Q108+O108+M108+K108+I108+G108+E108</f>
        <v>57.948066074770566</v>
      </c>
      <c r="AA108" s="5" t="s">
        <v>155</v>
      </c>
      <c r="AB108" s="15">
        <f t="shared" si="112"/>
        <v>0.05</v>
      </c>
      <c r="AC108" s="15">
        <f t="shared" si="113"/>
        <v>0.05</v>
      </c>
      <c r="AD108" s="15">
        <f t="shared" si="114"/>
        <v>0</v>
      </c>
      <c r="AE108" s="15">
        <f t="shared" si="115"/>
        <v>0</v>
      </c>
      <c r="AF108" s="15">
        <f t="shared" si="116"/>
        <v>0.1</v>
      </c>
      <c r="AG108" s="15">
        <f t="shared" si="117"/>
        <v>0</v>
      </c>
      <c r="AH108" s="15">
        <f t="shared" si="118"/>
        <v>0.1</v>
      </c>
      <c r="AI108" s="15">
        <f t="shared" si="119"/>
        <v>0.05</v>
      </c>
      <c r="AJ108" s="15">
        <f t="shared" si="120"/>
        <v>0.2</v>
      </c>
      <c r="AK108" s="15">
        <f t="shared" si="121"/>
        <v>0.2</v>
      </c>
      <c r="AN108" s="5" t="s">
        <v>155</v>
      </c>
      <c r="AO108" s="3">
        <f t="shared" si="122"/>
        <v>15.327454032546399</v>
      </c>
      <c r="AP108" s="3">
        <f t="shared" si="123"/>
        <v>8.6034891403473956</v>
      </c>
      <c r="AQ108" s="3">
        <f t="shared" si="124"/>
        <v>0</v>
      </c>
      <c r="AR108" s="3">
        <f t="shared" si="125"/>
        <v>0</v>
      </c>
      <c r="AS108" s="3">
        <f t="shared" si="126"/>
        <v>1.1970696443716757</v>
      </c>
      <c r="AT108" s="3">
        <f t="shared" si="127"/>
        <v>0</v>
      </c>
      <c r="AU108" s="3">
        <f t="shared" si="128"/>
        <v>16.107134918392905</v>
      </c>
      <c r="AV108" s="3">
        <f t="shared" si="129"/>
        <v>0.57857724062183791</v>
      </c>
      <c r="AW108" s="3">
        <f t="shared" si="130"/>
        <v>2.4997627957458493</v>
      </c>
      <c r="AX108" s="3">
        <f t="shared" si="131"/>
        <v>13.634578302744499</v>
      </c>
      <c r="AY108" s="3">
        <f t="shared" si="132"/>
        <v>57.948066074770566</v>
      </c>
    </row>
    <row r="109" spans="1:51" ht="15.5" x14ac:dyDescent="0.35">
      <c r="A109" s="5" t="s">
        <v>168</v>
      </c>
      <c r="B109" t="s">
        <v>140</v>
      </c>
      <c r="C109">
        <v>25</v>
      </c>
      <c r="D109" s="15">
        <v>0.05</v>
      </c>
      <c r="E109" s="3">
        <f t="shared" si="102"/>
        <v>15.327454032546399</v>
      </c>
      <c r="F109" s="15">
        <v>0.05</v>
      </c>
      <c r="G109" s="3">
        <f t="shared" si="103"/>
        <v>8.6034891403473956</v>
      </c>
      <c r="H109" s="15">
        <v>0</v>
      </c>
      <c r="I109" s="3">
        <f t="shared" si="104"/>
        <v>0</v>
      </c>
      <c r="J109" s="15">
        <v>0</v>
      </c>
      <c r="K109" s="3">
        <f t="shared" si="105"/>
        <v>0</v>
      </c>
      <c r="L109" s="15">
        <v>0.1</v>
      </c>
      <c r="M109" s="3">
        <f t="shared" si="106"/>
        <v>1.1970696443716757</v>
      </c>
      <c r="N109" s="15">
        <v>0</v>
      </c>
      <c r="O109" s="3">
        <f t="shared" si="107"/>
        <v>0</v>
      </c>
      <c r="P109" s="15">
        <v>0.05</v>
      </c>
      <c r="Q109" s="3">
        <f t="shared" si="108"/>
        <v>8.0535674591964526</v>
      </c>
      <c r="R109" s="15">
        <v>0.05</v>
      </c>
      <c r="S109" s="3">
        <f t="shared" si="109"/>
        <v>0.57857724062183791</v>
      </c>
      <c r="T109" s="15">
        <v>0.1</v>
      </c>
      <c r="U109" s="3">
        <f t="shared" si="110"/>
        <v>1.2498813978729246</v>
      </c>
      <c r="V109" s="15">
        <v>0.1</v>
      </c>
      <c r="W109" s="3">
        <f t="shared" si="111"/>
        <v>6.8172891513722496</v>
      </c>
      <c r="X109" s="3">
        <f t="shared" ref="X109:X113" si="133">+W109+U109+S109+Q109+O109+M109+K109+I109+G109+E109</f>
        <v>41.827328066328938</v>
      </c>
      <c r="AA109" s="5" t="s">
        <v>168</v>
      </c>
      <c r="AB109" s="15">
        <f t="shared" si="112"/>
        <v>0.05</v>
      </c>
      <c r="AC109" s="15">
        <f t="shared" si="113"/>
        <v>0.05</v>
      </c>
      <c r="AD109" s="15">
        <f t="shared" si="114"/>
        <v>0</v>
      </c>
      <c r="AE109" s="15">
        <f t="shared" si="115"/>
        <v>0</v>
      </c>
      <c r="AF109" s="15">
        <f t="shared" si="116"/>
        <v>0.1</v>
      </c>
      <c r="AG109" s="15">
        <f t="shared" si="117"/>
        <v>0</v>
      </c>
      <c r="AH109" s="15">
        <f t="shared" si="118"/>
        <v>0.05</v>
      </c>
      <c r="AI109" s="15">
        <f t="shared" si="119"/>
        <v>0.05</v>
      </c>
      <c r="AJ109" s="15">
        <f t="shared" si="120"/>
        <v>0.1</v>
      </c>
      <c r="AK109" s="15">
        <f t="shared" si="121"/>
        <v>0.1</v>
      </c>
      <c r="AN109" s="5" t="s">
        <v>168</v>
      </c>
      <c r="AO109" s="3">
        <f t="shared" si="122"/>
        <v>15.327454032546399</v>
      </c>
      <c r="AP109" s="3">
        <f t="shared" si="123"/>
        <v>8.6034891403473956</v>
      </c>
      <c r="AQ109" s="3">
        <f t="shared" si="124"/>
        <v>0</v>
      </c>
      <c r="AR109" s="3">
        <f t="shared" si="125"/>
        <v>0</v>
      </c>
      <c r="AS109" s="3">
        <f t="shared" si="126"/>
        <v>1.1970696443716757</v>
      </c>
      <c r="AT109" s="3">
        <f t="shared" si="127"/>
        <v>0</v>
      </c>
      <c r="AU109" s="3">
        <f t="shared" si="128"/>
        <v>8.0535674591964526</v>
      </c>
      <c r="AV109" s="3">
        <f t="shared" si="129"/>
        <v>0.57857724062183791</v>
      </c>
      <c r="AW109" s="3">
        <f t="shared" si="130"/>
        <v>1.2498813978729246</v>
      </c>
      <c r="AX109" s="3">
        <f t="shared" si="131"/>
        <v>6.8172891513722496</v>
      </c>
      <c r="AY109" s="3">
        <f t="shared" si="132"/>
        <v>41.827328066328938</v>
      </c>
    </row>
    <row r="110" spans="1:51" ht="15.5" x14ac:dyDescent="0.35">
      <c r="A110" s="5" t="s">
        <v>157</v>
      </c>
      <c r="B110" t="s">
        <v>143</v>
      </c>
      <c r="C110">
        <v>25</v>
      </c>
      <c r="D110" s="15">
        <v>0.1</v>
      </c>
      <c r="E110" s="3">
        <f t="shared" si="102"/>
        <v>30.654908065092798</v>
      </c>
      <c r="F110" s="15">
        <v>0.05</v>
      </c>
      <c r="G110" s="3">
        <f t="shared" si="103"/>
        <v>8.6034891403473956</v>
      </c>
      <c r="H110" s="15">
        <v>0</v>
      </c>
      <c r="I110" s="3">
        <f t="shared" si="104"/>
        <v>0</v>
      </c>
      <c r="J110" s="15">
        <v>0</v>
      </c>
      <c r="K110" s="3">
        <f t="shared" si="105"/>
        <v>0</v>
      </c>
      <c r="L110" s="15">
        <v>0.1</v>
      </c>
      <c r="M110" s="3">
        <f t="shared" si="106"/>
        <v>1.1970696443716757</v>
      </c>
      <c r="N110" s="15">
        <v>0.1</v>
      </c>
      <c r="O110" s="3">
        <f t="shared" si="107"/>
        <v>62.090172440577071</v>
      </c>
      <c r="P110" s="15">
        <v>0.1</v>
      </c>
      <c r="Q110" s="3">
        <f t="shared" si="108"/>
        <v>16.107134918392905</v>
      </c>
      <c r="R110" s="15">
        <v>0.1</v>
      </c>
      <c r="S110" s="3">
        <f t="shared" si="109"/>
        <v>1.1571544812436758</v>
      </c>
      <c r="T110" s="15">
        <v>0.1</v>
      </c>
      <c r="U110" s="3">
        <f t="shared" si="110"/>
        <v>1.2498813978729246</v>
      </c>
      <c r="V110" s="15">
        <v>0.1</v>
      </c>
      <c r="W110" s="3">
        <f t="shared" si="111"/>
        <v>6.8172891513722496</v>
      </c>
      <c r="X110" s="3">
        <f t="shared" si="133"/>
        <v>127.87709923927071</v>
      </c>
      <c r="AA110" s="5" t="s">
        <v>157</v>
      </c>
      <c r="AB110" s="15">
        <f t="shared" si="112"/>
        <v>0.1</v>
      </c>
      <c r="AC110" s="15">
        <f t="shared" si="113"/>
        <v>0.05</v>
      </c>
      <c r="AD110" s="15">
        <f t="shared" si="114"/>
        <v>0</v>
      </c>
      <c r="AE110" s="15">
        <f t="shared" si="115"/>
        <v>0</v>
      </c>
      <c r="AF110" s="15">
        <f t="shared" si="116"/>
        <v>0.1</v>
      </c>
      <c r="AG110" s="15">
        <f t="shared" si="117"/>
        <v>0.1</v>
      </c>
      <c r="AH110" s="15">
        <f t="shared" si="118"/>
        <v>0.1</v>
      </c>
      <c r="AI110" s="15">
        <f t="shared" si="119"/>
        <v>0.1</v>
      </c>
      <c r="AJ110" s="15">
        <f t="shared" si="120"/>
        <v>0.1</v>
      </c>
      <c r="AK110" s="15">
        <f t="shared" si="121"/>
        <v>0.1</v>
      </c>
      <c r="AN110" s="5" t="s">
        <v>157</v>
      </c>
      <c r="AO110" s="3">
        <f t="shared" si="122"/>
        <v>30.654908065092798</v>
      </c>
      <c r="AP110" s="3">
        <f t="shared" si="123"/>
        <v>8.6034891403473956</v>
      </c>
      <c r="AQ110" s="3">
        <f t="shared" si="124"/>
        <v>0</v>
      </c>
      <c r="AR110" s="3">
        <f t="shared" si="125"/>
        <v>0</v>
      </c>
      <c r="AS110" s="3">
        <f t="shared" si="126"/>
        <v>1.1970696443716757</v>
      </c>
      <c r="AT110" s="3">
        <f t="shared" si="127"/>
        <v>62.090172440577071</v>
      </c>
      <c r="AU110" s="3">
        <f t="shared" si="128"/>
        <v>16.107134918392905</v>
      </c>
      <c r="AV110" s="3">
        <f t="shared" si="129"/>
        <v>1.1571544812436758</v>
      </c>
      <c r="AW110" s="3">
        <f t="shared" si="130"/>
        <v>1.2498813978729246</v>
      </c>
      <c r="AX110" s="3">
        <f t="shared" si="131"/>
        <v>6.8172891513722496</v>
      </c>
      <c r="AY110" s="3">
        <f t="shared" si="132"/>
        <v>127.87709923927069</v>
      </c>
    </row>
    <row r="111" spans="1:51" ht="15.5" x14ac:dyDescent="0.35">
      <c r="A111" s="5" t="s">
        <v>158</v>
      </c>
      <c r="B111" t="s">
        <v>143</v>
      </c>
      <c r="C111">
        <v>25</v>
      </c>
      <c r="D111" s="15">
        <v>0</v>
      </c>
      <c r="E111" s="3">
        <f t="shared" si="102"/>
        <v>0</v>
      </c>
      <c r="F111" s="15">
        <v>0</v>
      </c>
      <c r="G111" s="3">
        <f t="shared" si="103"/>
        <v>0</v>
      </c>
      <c r="H111" s="15">
        <v>0</v>
      </c>
      <c r="I111" s="3">
        <f t="shared" si="104"/>
        <v>0</v>
      </c>
      <c r="J111" s="15">
        <v>0</v>
      </c>
      <c r="K111" s="3">
        <f t="shared" si="105"/>
        <v>0</v>
      </c>
      <c r="L111" s="15">
        <v>0</v>
      </c>
      <c r="M111" s="3">
        <f t="shared" si="106"/>
        <v>0</v>
      </c>
      <c r="N111" s="15">
        <v>0</v>
      </c>
      <c r="O111" s="3">
        <f t="shared" si="107"/>
        <v>0</v>
      </c>
      <c r="P111" s="15">
        <v>0</v>
      </c>
      <c r="Q111" s="3">
        <f t="shared" si="108"/>
        <v>0</v>
      </c>
      <c r="R111" s="15">
        <v>0</v>
      </c>
      <c r="S111" s="3">
        <f t="shared" si="109"/>
        <v>0</v>
      </c>
      <c r="T111" s="15">
        <v>0</v>
      </c>
      <c r="U111" s="3">
        <f t="shared" si="110"/>
        <v>0</v>
      </c>
      <c r="V111" s="15">
        <v>0</v>
      </c>
      <c r="W111" s="3">
        <f t="shared" si="111"/>
        <v>0</v>
      </c>
      <c r="X111" s="3">
        <f t="shared" si="133"/>
        <v>0</v>
      </c>
      <c r="AA111" s="5" t="s">
        <v>158</v>
      </c>
      <c r="AB111" s="15">
        <f t="shared" si="112"/>
        <v>0</v>
      </c>
      <c r="AC111" s="15">
        <f t="shared" si="113"/>
        <v>0</v>
      </c>
      <c r="AD111" s="15">
        <f t="shared" si="114"/>
        <v>0</v>
      </c>
      <c r="AE111" s="15">
        <f t="shared" si="115"/>
        <v>0</v>
      </c>
      <c r="AF111" s="15">
        <f t="shared" si="116"/>
        <v>0</v>
      </c>
      <c r="AG111" s="15">
        <f t="shared" si="117"/>
        <v>0</v>
      </c>
      <c r="AH111" s="15">
        <f t="shared" si="118"/>
        <v>0</v>
      </c>
      <c r="AI111" s="15">
        <f t="shared" si="119"/>
        <v>0</v>
      </c>
      <c r="AJ111" s="15">
        <f t="shared" si="120"/>
        <v>0</v>
      </c>
      <c r="AK111" s="15">
        <f t="shared" si="121"/>
        <v>0</v>
      </c>
      <c r="AN111" s="5" t="s">
        <v>158</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5">
        <v>0</v>
      </c>
      <c r="E112" s="3">
        <f t="shared" si="102"/>
        <v>0</v>
      </c>
      <c r="F112" s="15">
        <v>0</v>
      </c>
      <c r="G112" s="3">
        <f t="shared" si="103"/>
        <v>0</v>
      </c>
      <c r="H112" s="15">
        <v>0.6</v>
      </c>
      <c r="I112" s="3">
        <f t="shared" si="104"/>
        <v>4.9750106759031105</v>
      </c>
      <c r="J112" s="15">
        <v>0.6</v>
      </c>
      <c r="K112" s="3">
        <f t="shared" si="105"/>
        <v>2.0015145258401135</v>
      </c>
      <c r="L112" s="15">
        <v>0.1</v>
      </c>
      <c r="M112" s="3">
        <f t="shared" si="106"/>
        <v>1.1970696443716757</v>
      </c>
      <c r="N112" s="15">
        <v>0.35</v>
      </c>
      <c r="O112" s="3">
        <f t="shared" si="107"/>
        <v>217.31560354201972</v>
      </c>
      <c r="P112" s="15">
        <v>0.3</v>
      </c>
      <c r="Q112" s="3">
        <f t="shared" si="108"/>
        <v>48.321404755178712</v>
      </c>
      <c r="R112" s="15">
        <v>0</v>
      </c>
      <c r="S112" s="3">
        <f t="shared" si="109"/>
        <v>0</v>
      </c>
      <c r="T112" s="15">
        <v>0</v>
      </c>
      <c r="U112" s="3">
        <f t="shared" si="110"/>
        <v>0</v>
      </c>
      <c r="V112" s="15">
        <v>0</v>
      </c>
      <c r="W112" s="3">
        <f t="shared" si="111"/>
        <v>0</v>
      </c>
      <c r="X112" s="3">
        <f t="shared" si="133"/>
        <v>273.81060314331324</v>
      </c>
      <c r="AA112" s="5" t="s">
        <v>148</v>
      </c>
      <c r="AB112" s="15">
        <f t="shared" si="112"/>
        <v>0</v>
      </c>
      <c r="AC112" s="15">
        <f t="shared" si="113"/>
        <v>0</v>
      </c>
      <c r="AD112" s="15">
        <f>+G112</f>
        <v>0</v>
      </c>
      <c r="AE112" s="15">
        <f>+H112</f>
        <v>0.6</v>
      </c>
      <c r="AF112" s="15">
        <f t="shared" si="116"/>
        <v>0.1</v>
      </c>
      <c r="AG112" s="15">
        <f t="shared" si="117"/>
        <v>0.35</v>
      </c>
      <c r="AH112" s="15">
        <f t="shared" si="118"/>
        <v>0.3</v>
      </c>
      <c r="AI112" s="15">
        <f t="shared" si="119"/>
        <v>0</v>
      </c>
      <c r="AJ112" s="15">
        <f t="shared" si="120"/>
        <v>0</v>
      </c>
      <c r="AK112" s="15">
        <f t="shared" si="121"/>
        <v>0</v>
      </c>
      <c r="AN112" s="5" t="s">
        <v>148</v>
      </c>
      <c r="AO112" s="3">
        <f t="shared" si="122"/>
        <v>0</v>
      </c>
      <c r="AP112" s="3">
        <f t="shared" si="123"/>
        <v>0</v>
      </c>
      <c r="AQ112" s="3">
        <f t="shared" si="124"/>
        <v>4.9750106759031105</v>
      </c>
      <c r="AR112" s="3">
        <f t="shared" si="125"/>
        <v>2.0015145258401135</v>
      </c>
      <c r="AS112" s="3">
        <f t="shared" si="126"/>
        <v>1.1970696443716757</v>
      </c>
      <c r="AT112" s="3">
        <f t="shared" si="127"/>
        <v>217.31560354201972</v>
      </c>
      <c r="AU112" s="3">
        <f t="shared" si="128"/>
        <v>48.321404755178712</v>
      </c>
      <c r="AV112" s="3">
        <f t="shared" si="129"/>
        <v>0</v>
      </c>
      <c r="AW112" s="3">
        <f t="shared" si="130"/>
        <v>0</v>
      </c>
      <c r="AX112" s="3">
        <f t="shared" si="131"/>
        <v>0</v>
      </c>
      <c r="AY112" s="3">
        <f t="shared" si="132"/>
        <v>273.8106031433133</v>
      </c>
    </row>
    <row r="113" spans="1:51" ht="15.5" x14ac:dyDescent="0.35">
      <c r="A113" s="5" t="s">
        <v>149</v>
      </c>
      <c r="B113" t="s">
        <v>143</v>
      </c>
      <c r="C113">
        <v>25</v>
      </c>
      <c r="D113" s="15">
        <v>0</v>
      </c>
      <c r="E113" s="3">
        <f t="shared" si="102"/>
        <v>0</v>
      </c>
      <c r="F113" s="15">
        <v>0.1</v>
      </c>
      <c r="G113" s="3">
        <f t="shared" si="103"/>
        <v>17.206978280694791</v>
      </c>
      <c r="H113" s="15">
        <v>0.1</v>
      </c>
      <c r="I113" s="3">
        <f t="shared" si="104"/>
        <v>0.82916844598385175</v>
      </c>
      <c r="J113" s="15">
        <v>0.1</v>
      </c>
      <c r="K113" s="3">
        <f t="shared" si="105"/>
        <v>0.33358575430668563</v>
      </c>
      <c r="L113" s="15">
        <v>0.2</v>
      </c>
      <c r="M113" s="3">
        <f t="shared" si="106"/>
        <v>2.3941392887433515</v>
      </c>
      <c r="N113" s="15">
        <v>0.05</v>
      </c>
      <c r="O113" s="3">
        <f t="shared" si="107"/>
        <v>31.045086220288535</v>
      </c>
      <c r="P113" s="15">
        <v>0.05</v>
      </c>
      <c r="Q113" s="3">
        <f t="shared" si="108"/>
        <v>8.0535674591964526</v>
      </c>
      <c r="R113" s="15">
        <v>0.6</v>
      </c>
      <c r="S113" s="3">
        <f t="shared" si="109"/>
        <v>6.942926887462054</v>
      </c>
      <c r="T113" s="15">
        <v>0.6</v>
      </c>
      <c r="U113" s="3">
        <f t="shared" si="110"/>
        <v>7.4992883872375469</v>
      </c>
      <c r="V113" s="15">
        <v>0.6</v>
      </c>
      <c r="W113" s="3">
        <f t="shared" si="111"/>
        <v>40.903734908233496</v>
      </c>
      <c r="X113" s="3">
        <f t="shared" si="133"/>
        <v>115.20847563214676</v>
      </c>
      <c r="AA113" s="5" t="s">
        <v>149</v>
      </c>
      <c r="AB113" s="15">
        <f t="shared" si="112"/>
        <v>0</v>
      </c>
      <c r="AC113" s="15">
        <f t="shared" si="113"/>
        <v>0.1</v>
      </c>
      <c r="AD113" s="15">
        <f>+G113</f>
        <v>17.206978280694791</v>
      </c>
      <c r="AE113" s="15">
        <f>+H113</f>
        <v>0.1</v>
      </c>
      <c r="AF113" s="15">
        <f t="shared" si="116"/>
        <v>0.2</v>
      </c>
      <c r="AG113" s="15">
        <f t="shared" si="117"/>
        <v>0.05</v>
      </c>
      <c r="AH113" s="15">
        <f t="shared" si="118"/>
        <v>0.05</v>
      </c>
      <c r="AI113" s="15">
        <f t="shared" si="119"/>
        <v>0.6</v>
      </c>
      <c r="AJ113" s="15">
        <f t="shared" si="120"/>
        <v>0.6</v>
      </c>
      <c r="AK113" s="15">
        <f t="shared" si="121"/>
        <v>0.6</v>
      </c>
      <c r="AN113" s="5" t="s">
        <v>149</v>
      </c>
      <c r="AO113" s="3">
        <f t="shared" si="122"/>
        <v>0</v>
      </c>
      <c r="AP113" s="3">
        <f t="shared" si="123"/>
        <v>17.206978280694791</v>
      </c>
      <c r="AQ113" s="3">
        <f t="shared" si="124"/>
        <v>0.82916844598385175</v>
      </c>
      <c r="AR113" s="3">
        <f t="shared" si="125"/>
        <v>0.33358575430668563</v>
      </c>
      <c r="AS113" s="3">
        <f t="shared" si="126"/>
        <v>2.3941392887433515</v>
      </c>
      <c r="AT113" s="3">
        <f t="shared" si="127"/>
        <v>31.045086220288535</v>
      </c>
      <c r="AU113" s="3">
        <f t="shared" si="128"/>
        <v>8.0535674591964526</v>
      </c>
      <c r="AV113" s="3">
        <f t="shared" si="129"/>
        <v>6.942926887462054</v>
      </c>
      <c r="AW113" s="3">
        <f t="shared" si="130"/>
        <v>7.4992883872375469</v>
      </c>
      <c r="AX113" s="3">
        <f t="shared" si="131"/>
        <v>40.903734908233496</v>
      </c>
      <c r="AY113" s="3">
        <f t="shared" si="132"/>
        <v>115.20847563214676</v>
      </c>
    </row>
    <row r="114" spans="1:51" ht="15.5" x14ac:dyDescent="0.35">
      <c r="A114" s="5" t="s">
        <v>10</v>
      </c>
      <c r="D114" s="15">
        <f t="shared" ref="D114:W114" si="134">SUM(D106:D113)</f>
        <v>1.0000000000000002</v>
      </c>
      <c r="E114" s="29">
        <f t="shared" si="134"/>
        <v>306.54908065092792</v>
      </c>
      <c r="F114" s="15">
        <f t="shared" si="134"/>
        <v>1.0000000000000002</v>
      </c>
      <c r="G114" s="29">
        <f t="shared" si="134"/>
        <v>172.0697828069479</v>
      </c>
      <c r="H114" s="15">
        <f t="shared" si="134"/>
        <v>0.99999999999999989</v>
      </c>
      <c r="I114" s="29">
        <f t="shared" si="134"/>
        <v>8.2916844598385175</v>
      </c>
      <c r="J114" s="15">
        <f t="shared" si="134"/>
        <v>0.99999999999999989</v>
      </c>
      <c r="K114" s="29">
        <f t="shared" si="134"/>
        <v>3.3358575430668562</v>
      </c>
      <c r="L114" s="15">
        <f t="shared" si="134"/>
        <v>1</v>
      </c>
      <c r="M114" s="29">
        <f t="shared" si="134"/>
        <v>11.970696443716758</v>
      </c>
      <c r="N114" s="15">
        <f t="shared" si="134"/>
        <v>1</v>
      </c>
      <c r="O114" s="29">
        <f t="shared" si="134"/>
        <v>620.90172440577066</v>
      </c>
      <c r="P114" s="15">
        <f t="shared" si="134"/>
        <v>1</v>
      </c>
      <c r="Q114" s="29">
        <f t="shared" si="134"/>
        <v>161.07134918392904</v>
      </c>
      <c r="R114" s="15">
        <f t="shared" si="134"/>
        <v>1</v>
      </c>
      <c r="S114" s="29">
        <f t="shared" si="134"/>
        <v>11.571544812436757</v>
      </c>
      <c r="T114" s="15">
        <f t="shared" si="134"/>
        <v>1</v>
      </c>
      <c r="U114" s="29">
        <f t="shared" si="134"/>
        <v>12.498813978729245</v>
      </c>
      <c r="V114" s="15">
        <f t="shared" si="134"/>
        <v>1</v>
      </c>
      <c r="W114" s="29">
        <f t="shared" si="134"/>
        <v>68.17289151372249</v>
      </c>
      <c r="X114" s="3">
        <f>SUM(X106:X113)</f>
        <v>1376.4334257990863</v>
      </c>
      <c r="Y114" s="3">
        <f>+X103+X114</f>
        <v>1380.5751512528448</v>
      </c>
      <c r="AN114" s="5" t="s">
        <v>10</v>
      </c>
      <c r="AO114" s="3">
        <f>SUM(AO106:AO113)</f>
        <v>306.54908065092792</v>
      </c>
      <c r="AP114" s="3">
        <f t="shared" ref="AP114:AY114" si="135">SUM(AP106:AP113)</f>
        <v>172.0697828069479</v>
      </c>
      <c r="AQ114" s="3">
        <f t="shared" si="135"/>
        <v>8.2916844598385175</v>
      </c>
      <c r="AR114" s="3">
        <f t="shared" si="135"/>
        <v>3.3358575430668562</v>
      </c>
      <c r="AS114" s="3">
        <f t="shared" si="135"/>
        <v>11.970696443716758</v>
      </c>
      <c r="AT114" s="3">
        <f t="shared" si="135"/>
        <v>620.90172440577066</v>
      </c>
      <c r="AU114" s="3">
        <f t="shared" si="135"/>
        <v>161.07134918392904</v>
      </c>
      <c r="AV114" s="3">
        <f t="shared" si="135"/>
        <v>11.571544812436757</v>
      </c>
      <c r="AW114" s="3">
        <f t="shared" si="135"/>
        <v>12.498813978729245</v>
      </c>
      <c r="AX114" s="3">
        <f t="shared" si="135"/>
        <v>68.17289151372249</v>
      </c>
      <c r="AY114" s="3">
        <f t="shared" si="135"/>
        <v>1376.4334257990863</v>
      </c>
    </row>
    <row r="115" spans="1:51"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1"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1" ht="15.5" x14ac:dyDescent="0.35">
      <c r="A117" s="5" t="s">
        <v>152</v>
      </c>
      <c r="C117">
        <v>16</v>
      </c>
      <c r="D117" s="15">
        <v>0.2</v>
      </c>
      <c r="E117" s="3">
        <f>+D117*E$63</f>
        <v>0.15970963952195963</v>
      </c>
      <c r="F117" s="15">
        <v>0.2</v>
      </c>
      <c r="G117" s="3">
        <f>+F117*G$63</f>
        <v>0.10277099729034878</v>
      </c>
      <c r="H117" s="15">
        <v>0.2</v>
      </c>
      <c r="I117" s="3">
        <f>+H117*I$63</f>
        <v>5.4158377261734345E-3</v>
      </c>
      <c r="J117" s="15">
        <v>0.2</v>
      </c>
      <c r="K117" s="3">
        <f>+J117*K$63</f>
        <v>1.8925777334458408E-3</v>
      </c>
      <c r="L117" s="15">
        <v>0.2</v>
      </c>
      <c r="M117" s="3">
        <f>+L117*M$63</f>
        <v>6.9048361934738942E-3</v>
      </c>
      <c r="N117" s="15">
        <v>0.2</v>
      </c>
      <c r="O117" s="3">
        <f>+N117*O$63</f>
        <v>0.36242760839159044</v>
      </c>
      <c r="P117" s="15">
        <v>0.2</v>
      </c>
      <c r="Q117" s="3">
        <f>+P117*Q$63</f>
        <v>9.1802019942455917E-2</v>
      </c>
      <c r="R117" s="15">
        <v>0.8</v>
      </c>
      <c r="S117" s="3">
        <f>+R117*S$63</f>
        <v>3.128426224703499E-2</v>
      </c>
      <c r="T117" s="15">
        <v>0.2</v>
      </c>
      <c r="U117" s="3">
        <f>+T117*U$63</f>
        <v>7.7010719577426728E-3</v>
      </c>
      <c r="V117" s="15">
        <v>0.2</v>
      </c>
      <c r="W117" s="3">
        <f>+V117*W$63</f>
        <v>5.8502639591569983E-2</v>
      </c>
      <c r="X117" s="3">
        <f>+W117+U117+S117+Q117+O117+M117+K117+I117+G117+E117</f>
        <v>0.82841149059579566</v>
      </c>
      <c r="Y117" s="3"/>
    </row>
    <row r="118" spans="1:51" ht="15.5" x14ac:dyDescent="0.35">
      <c r="A118" s="5" t="s">
        <v>153</v>
      </c>
      <c r="C118">
        <v>18</v>
      </c>
      <c r="D118" s="15">
        <v>0.8</v>
      </c>
      <c r="E118" s="29">
        <f>+D118*E$63</f>
        <v>0.63883855808783852</v>
      </c>
      <c r="F118" s="15">
        <v>0.8</v>
      </c>
      <c r="G118" s="29">
        <f>+F118*G$63</f>
        <v>0.4110839891613951</v>
      </c>
      <c r="H118" s="15">
        <v>0.8</v>
      </c>
      <c r="I118" s="29">
        <f>+H118*I$63</f>
        <v>2.1663350904693738E-2</v>
      </c>
      <c r="J118" s="15">
        <v>0.8</v>
      </c>
      <c r="K118" s="29">
        <f>+J118*K$63</f>
        <v>7.5703109337833634E-3</v>
      </c>
      <c r="L118" s="15">
        <v>0.8</v>
      </c>
      <c r="M118" s="29">
        <f>+L118*M$63</f>
        <v>2.7619344773895577E-2</v>
      </c>
      <c r="N118" s="15">
        <v>0.8</v>
      </c>
      <c r="O118" s="29">
        <f>+N118*O$63</f>
        <v>1.4497104335663618</v>
      </c>
      <c r="P118" s="15">
        <v>0.8</v>
      </c>
      <c r="Q118" s="29">
        <f>+P118*Q$63</f>
        <v>0.36720807976982367</v>
      </c>
      <c r="R118" s="15">
        <v>0.2</v>
      </c>
      <c r="S118" s="29">
        <f>+R118*S$63</f>
        <v>7.8210655617587475E-3</v>
      </c>
      <c r="T118" s="15">
        <v>0.8</v>
      </c>
      <c r="U118" s="29">
        <f>+T118*U$63</f>
        <v>3.0804287830970691E-2</v>
      </c>
      <c r="V118" s="15">
        <v>0.8</v>
      </c>
      <c r="W118" s="29">
        <f>+V118*W$63</f>
        <v>0.23401055836627993</v>
      </c>
      <c r="X118" s="3">
        <f>+W118+U118+S118+Q118+O118+M118+K118+I118+G118+E118</f>
        <v>3.1963299789568014</v>
      </c>
      <c r="Y118" s="3"/>
    </row>
    <row r="119" spans="1:51" ht="15.5" x14ac:dyDescent="0.35">
      <c r="A119" s="5" t="s">
        <v>10</v>
      </c>
      <c r="D119" s="15">
        <f t="shared" ref="D119:V119" si="136">SUM(D117:D118)</f>
        <v>1</v>
      </c>
      <c r="E119" s="29">
        <f>SUM(E117:E118)</f>
        <v>0.79854819760979812</v>
      </c>
      <c r="F119" s="15">
        <f t="shared" si="136"/>
        <v>1</v>
      </c>
      <c r="G119" s="29">
        <f>SUM(G117:G118)</f>
        <v>0.51385498645174388</v>
      </c>
      <c r="H119" s="15">
        <f t="shared" si="136"/>
        <v>1</v>
      </c>
      <c r="I119" s="29">
        <f>SUM(I117:I118)</f>
        <v>2.7079188630867172E-2</v>
      </c>
      <c r="J119" s="15">
        <f t="shared" si="136"/>
        <v>1</v>
      </c>
      <c r="K119" s="29">
        <f>SUM(K117:K118)</f>
        <v>9.4628886672292051E-3</v>
      </c>
      <c r="L119" s="15">
        <f t="shared" si="136"/>
        <v>1</v>
      </c>
      <c r="M119" s="29">
        <f>SUM(M117:M118)</f>
        <v>3.4524180967369471E-2</v>
      </c>
      <c r="N119" s="15">
        <f t="shared" si="136"/>
        <v>1</v>
      </c>
      <c r="O119" s="29">
        <f>SUM(O117:O118)</f>
        <v>1.8121380419579523</v>
      </c>
      <c r="P119" s="15">
        <f t="shared" si="136"/>
        <v>1</v>
      </c>
      <c r="Q119" s="29">
        <f>SUM(Q117:Q118)</f>
        <v>0.45901009971227957</v>
      </c>
      <c r="R119" s="15">
        <f t="shared" si="136"/>
        <v>1</v>
      </c>
      <c r="S119" s="29">
        <f>SUM(S117:S118)</f>
        <v>3.9105327808793736E-2</v>
      </c>
      <c r="T119" s="15">
        <f t="shared" si="136"/>
        <v>1</v>
      </c>
      <c r="U119" s="29">
        <f>SUM(U117:U118)</f>
        <v>3.8505359788713361E-2</v>
      </c>
      <c r="V119" s="15">
        <f t="shared" si="136"/>
        <v>1</v>
      </c>
      <c r="W119" s="29">
        <f>SUM(W117:W118)</f>
        <v>0.29251319795784991</v>
      </c>
      <c r="X119" s="3">
        <f t="shared" ref="X119" si="137">SUM(X117:X118)</f>
        <v>4.0247414695525974</v>
      </c>
      <c r="Y119" s="3"/>
    </row>
    <row r="120" spans="1:51"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177</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155</v>
      </c>
      <c r="B121" t="s">
        <v>143</v>
      </c>
      <c r="C121">
        <v>25</v>
      </c>
      <c r="D121" s="15">
        <v>0.1</v>
      </c>
      <c r="E121" s="3">
        <f t="shared" ref="E121:E127" si="138">+D121*(E$39-E$118)</f>
        <v>26.554389397851153</v>
      </c>
      <c r="F121" s="15">
        <v>0.1</v>
      </c>
      <c r="G121" s="3">
        <f t="shared" ref="G121:G127" si="139">+F121*(G$39-G$118)</f>
        <v>17.087391149475323</v>
      </c>
      <c r="H121" s="15">
        <v>0</v>
      </c>
      <c r="I121" s="3">
        <f>+H121*(I$39-I$118)</f>
        <v>0</v>
      </c>
      <c r="J121" s="15">
        <v>0</v>
      </c>
      <c r="K121" s="3">
        <f>+J121*(K$39-K$118)</f>
        <v>0</v>
      </c>
      <c r="L121" s="15">
        <v>0.1</v>
      </c>
      <c r="M121" s="3">
        <f>+L121*(M$39-M$118)</f>
        <v>1.1480440977682596</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44.78982464509474</v>
      </c>
      <c r="Y121" s="3"/>
      <c r="AA121" s="5" t="s">
        <v>155</v>
      </c>
      <c r="AB121" s="15">
        <f t="shared" ref="AB121:AB126" si="140">+D121</f>
        <v>0.1</v>
      </c>
      <c r="AC121" s="15">
        <f t="shared" ref="AC121:AC126" si="141">+F121</f>
        <v>0.1</v>
      </c>
      <c r="AD121" s="15">
        <f t="shared" ref="AD121:AD126" si="142">+H121</f>
        <v>0</v>
      </c>
      <c r="AE121" s="15">
        <f t="shared" ref="AE121:AE126" si="143">+J121</f>
        <v>0</v>
      </c>
      <c r="AF121" s="15">
        <f t="shared" ref="AF121:AF126" si="144">+L121</f>
        <v>0.1</v>
      </c>
      <c r="AG121" s="15">
        <f t="shared" ref="AG121:AG126" si="145">+N121</f>
        <v>0</v>
      </c>
      <c r="AH121" s="15">
        <f t="shared" ref="AH121:AH126" si="146">+P121</f>
        <v>0</v>
      </c>
      <c r="AI121" s="15">
        <f t="shared" ref="AI121:AI126" si="147">+R121</f>
        <v>0</v>
      </c>
      <c r="AJ121" s="15">
        <f t="shared" ref="AJ121:AJ126" si="148">+T121</f>
        <v>0</v>
      </c>
      <c r="AK121" s="15">
        <f t="shared" ref="AK121:AK126" si="149">+V121</f>
        <v>0</v>
      </c>
      <c r="AN121" s="5" t="s">
        <v>155</v>
      </c>
      <c r="AO121" s="3">
        <f t="shared" ref="AO121:AO126" si="150">+E121</f>
        <v>26.554389397851153</v>
      </c>
      <c r="AP121" s="3">
        <f t="shared" ref="AP121:AP126" si="151">+G121</f>
        <v>17.087391149475323</v>
      </c>
      <c r="AQ121" s="3">
        <f t="shared" ref="AQ121:AQ126" si="152">+I121</f>
        <v>0</v>
      </c>
      <c r="AR121" s="3">
        <f t="shared" ref="AR121:AR126" si="153">+K121</f>
        <v>0</v>
      </c>
      <c r="AS121" s="3">
        <f t="shared" ref="AS121:AS126" si="154">+M121</f>
        <v>1.1480440977682596</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44.789824645094733</v>
      </c>
    </row>
    <row r="122" spans="1:51" ht="15.5" x14ac:dyDescent="0.35">
      <c r="A122" s="5" t="s">
        <v>168</v>
      </c>
      <c r="B122" t="s">
        <v>140</v>
      </c>
      <c r="C122">
        <v>25</v>
      </c>
      <c r="D122" s="15">
        <v>0.1</v>
      </c>
      <c r="E122" s="3">
        <f t="shared" si="138"/>
        <v>26.554389397851153</v>
      </c>
      <c r="F122" s="15">
        <v>0.1</v>
      </c>
      <c r="G122" s="3">
        <f t="shared" si="139"/>
        <v>17.087391149475323</v>
      </c>
      <c r="H122" s="15">
        <v>0.1</v>
      </c>
      <c r="I122" s="3">
        <f t="shared" ref="I122:I127" si="160">+H122*(I$39-I$118)</f>
        <v>0.90047328593843634</v>
      </c>
      <c r="J122" s="15">
        <v>0.1</v>
      </c>
      <c r="K122" s="3">
        <f t="shared" ref="K122:K127" si="161">+J122*(K$39-K$118)</f>
        <v>0.31467259114759516</v>
      </c>
      <c r="L122" s="15">
        <v>0.1</v>
      </c>
      <c r="M122" s="3">
        <f t="shared" ref="M122:M127" si="162">+L122*(M$39-M$118)</f>
        <v>1.1480440977682596</v>
      </c>
      <c r="N122" s="15">
        <v>0.1</v>
      </c>
      <c r="O122" s="3">
        <f t="shared" ref="O122:O127" si="163">+N122*(O$39-O$118)</f>
        <v>60.259630355241768</v>
      </c>
      <c r="P122" s="15">
        <v>0.1</v>
      </c>
      <c r="Q122" s="3">
        <f t="shared" ref="Q122:Q127" si="164">+P122*(Q$39-Q$118)</f>
        <v>15.263615849099004</v>
      </c>
      <c r="R122" s="15">
        <v>0.1</v>
      </c>
      <c r="S122" s="3">
        <f t="shared" ref="S122:S127" si="165">+R122*(S$39-S$118)</f>
        <v>1.3027288204036154</v>
      </c>
      <c r="T122" s="15">
        <v>0.1</v>
      </c>
      <c r="U122" s="3">
        <f t="shared" ref="U122:U127" si="166">+T122*(U$39-U$118)</f>
        <v>1.2804315641740149</v>
      </c>
      <c r="V122" s="15">
        <v>0.1</v>
      </c>
      <c r="W122" s="3">
        <f t="shared" ref="W122:W127" si="167">+V122*(W$39-W$118)</f>
        <v>9.7270388760917044</v>
      </c>
      <c r="X122" s="3">
        <f t="shared" ref="X122:X126" si="168">+W122+U122+S122+Q122+O122+M122+K122+I122+G122+E122</f>
        <v>133.83841598719087</v>
      </c>
      <c r="Y122" s="3"/>
      <c r="AA122" s="5" t="s">
        <v>168</v>
      </c>
      <c r="AB122" s="15">
        <f t="shared" si="140"/>
        <v>0.1</v>
      </c>
      <c r="AC122" s="15">
        <f t="shared" si="141"/>
        <v>0.1</v>
      </c>
      <c r="AD122" s="15">
        <f t="shared" si="142"/>
        <v>0.1</v>
      </c>
      <c r="AE122" s="15">
        <f t="shared" si="143"/>
        <v>0.1</v>
      </c>
      <c r="AF122" s="15">
        <f t="shared" si="144"/>
        <v>0.1</v>
      </c>
      <c r="AG122" s="15">
        <f t="shared" si="145"/>
        <v>0.1</v>
      </c>
      <c r="AH122" s="15">
        <f t="shared" si="146"/>
        <v>0.1</v>
      </c>
      <c r="AI122" s="15">
        <f t="shared" si="147"/>
        <v>0.1</v>
      </c>
      <c r="AJ122" s="15">
        <f t="shared" si="148"/>
        <v>0.1</v>
      </c>
      <c r="AK122" s="15">
        <f t="shared" si="149"/>
        <v>0.1</v>
      </c>
      <c r="AN122" s="5" t="s">
        <v>168</v>
      </c>
      <c r="AO122" s="3">
        <f t="shared" si="150"/>
        <v>26.554389397851153</v>
      </c>
      <c r="AP122" s="3">
        <f t="shared" si="151"/>
        <v>17.087391149475323</v>
      </c>
      <c r="AQ122" s="3">
        <f t="shared" si="152"/>
        <v>0.90047328593843634</v>
      </c>
      <c r="AR122" s="3">
        <f t="shared" si="153"/>
        <v>0.31467259114759516</v>
      </c>
      <c r="AS122" s="3">
        <f t="shared" si="154"/>
        <v>1.1480440977682596</v>
      </c>
      <c r="AT122" s="3">
        <f t="shared" si="155"/>
        <v>60.259630355241768</v>
      </c>
      <c r="AU122" s="3">
        <f t="shared" si="156"/>
        <v>15.263615849099004</v>
      </c>
      <c r="AV122" s="3">
        <f t="shared" si="157"/>
        <v>1.3027288204036154</v>
      </c>
      <c r="AW122" s="3">
        <f t="shared" si="158"/>
        <v>1.2804315641740149</v>
      </c>
      <c r="AX122" s="3">
        <f t="shared" si="159"/>
        <v>9.7270388760917044</v>
      </c>
      <c r="AY122" s="3">
        <f t="shared" ref="AY122:AY126" si="169">SUM(AO122:AX122)</f>
        <v>133.83841598719087</v>
      </c>
    </row>
    <row r="123" spans="1:51" ht="15.5" x14ac:dyDescent="0.35">
      <c r="A123" s="5" t="s">
        <v>157</v>
      </c>
      <c r="B123" t="s">
        <v>143</v>
      </c>
      <c r="C123">
        <v>25</v>
      </c>
      <c r="D123" s="15">
        <v>0.1</v>
      </c>
      <c r="E123" s="3">
        <f t="shared" si="138"/>
        <v>26.554389397851153</v>
      </c>
      <c r="F123" s="15">
        <v>0.1</v>
      </c>
      <c r="G123" s="3">
        <f t="shared" si="139"/>
        <v>17.087391149475323</v>
      </c>
      <c r="H123" s="15">
        <v>0.1</v>
      </c>
      <c r="I123" s="3">
        <f t="shared" si="160"/>
        <v>0.90047328593843634</v>
      </c>
      <c r="J123" s="15">
        <v>0.1</v>
      </c>
      <c r="K123" s="3">
        <f t="shared" si="161"/>
        <v>0.31467259114759516</v>
      </c>
      <c r="L123" s="15">
        <v>0.1</v>
      </c>
      <c r="M123" s="3">
        <f t="shared" si="162"/>
        <v>1.1480440977682596</v>
      </c>
      <c r="N123" s="15">
        <v>0.1</v>
      </c>
      <c r="O123" s="3">
        <f t="shared" si="163"/>
        <v>60.259630355241768</v>
      </c>
      <c r="P123" s="15">
        <v>0.1</v>
      </c>
      <c r="Q123" s="3">
        <f t="shared" si="164"/>
        <v>15.263615849099004</v>
      </c>
      <c r="R123" s="15">
        <v>0.1</v>
      </c>
      <c r="S123" s="3">
        <f t="shared" si="165"/>
        <v>1.3027288204036154</v>
      </c>
      <c r="T123" s="15">
        <v>0.1</v>
      </c>
      <c r="U123" s="3">
        <f t="shared" si="166"/>
        <v>1.2804315641740149</v>
      </c>
      <c r="V123" s="15">
        <v>0.1</v>
      </c>
      <c r="W123" s="3">
        <f t="shared" si="167"/>
        <v>9.7270388760917044</v>
      </c>
      <c r="X123" s="3">
        <f t="shared" si="168"/>
        <v>133.83841598719087</v>
      </c>
      <c r="Y123" s="3"/>
      <c r="AA123" s="5" t="s">
        <v>157</v>
      </c>
      <c r="AB123" s="15">
        <f t="shared" si="140"/>
        <v>0.1</v>
      </c>
      <c r="AC123" s="15">
        <f t="shared" si="141"/>
        <v>0.1</v>
      </c>
      <c r="AD123" s="15">
        <f t="shared" si="142"/>
        <v>0.1</v>
      </c>
      <c r="AE123" s="15">
        <f t="shared" si="143"/>
        <v>0.1</v>
      </c>
      <c r="AF123" s="15">
        <f t="shared" si="144"/>
        <v>0.1</v>
      </c>
      <c r="AG123" s="15">
        <f t="shared" si="145"/>
        <v>0.1</v>
      </c>
      <c r="AH123" s="15">
        <f t="shared" si="146"/>
        <v>0.1</v>
      </c>
      <c r="AI123" s="15">
        <f t="shared" si="147"/>
        <v>0.1</v>
      </c>
      <c r="AJ123" s="15">
        <f t="shared" si="148"/>
        <v>0.1</v>
      </c>
      <c r="AK123" s="15">
        <f t="shared" si="149"/>
        <v>0.1</v>
      </c>
      <c r="AN123" s="5" t="s">
        <v>157</v>
      </c>
      <c r="AO123" s="3">
        <f t="shared" si="150"/>
        <v>26.554389397851153</v>
      </c>
      <c r="AP123" s="3">
        <f t="shared" si="151"/>
        <v>17.087391149475323</v>
      </c>
      <c r="AQ123" s="3">
        <f t="shared" si="152"/>
        <v>0.90047328593843634</v>
      </c>
      <c r="AR123" s="3">
        <f t="shared" si="153"/>
        <v>0.31467259114759516</v>
      </c>
      <c r="AS123" s="3">
        <f t="shared" si="154"/>
        <v>1.1480440977682596</v>
      </c>
      <c r="AT123" s="3">
        <f t="shared" si="155"/>
        <v>60.259630355241768</v>
      </c>
      <c r="AU123" s="3">
        <f t="shared" si="156"/>
        <v>15.263615849099004</v>
      </c>
      <c r="AV123" s="3">
        <f t="shared" si="157"/>
        <v>1.3027288204036154</v>
      </c>
      <c r="AW123" s="3">
        <f t="shared" si="158"/>
        <v>1.2804315641740149</v>
      </c>
      <c r="AX123" s="3">
        <f t="shared" si="159"/>
        <v>9.7270388760917044</v>
      </c>
      <c r="AY123" s="3">
        <f t="shared" si="169"/>
        <v>133.83841598719087</v>
      </c>
    </row>
    <row r="124" spans="1:51" ht="15.5" x14ac:dyDescent="0.35">
      <c r="A124" s="5" t="s">
        <v>158</v>
      </c>
      <c r="B124" t="s">
        <v>143</v>
      </c>
      <c r="C124">
        <v>25</v>
      </c>
      <c r="D124" s="15">
        <v>0.02</v>
      </c>
      <c r="E124" s="3">
        <f t="shared" si="138"/>
        <v>5.3108778795702305</v>
      </c>
      <c r="F124" s="15">
        <v>0.02</v>
      </c>
      <c r="G124" s="3">
        <f t="shared" si="139"/>
        <v>3.4174782298950648</v>
      </c>
      <c r="H124" s="15">
        <v>0</v>
      </c>
      <c r="I124" s="3">
        <f t="shared" si="160"/>
        <v>0</v>
      </c>
      <c r="J124" s="15">
        <v>0</v>
      </c>
      <c r="K124" s="3">
        <f t="shared" si="161"/>
        <v>0</v>
      </c>
      <c r="L124" s="15">
        <v>0.02</v>
      </c>
      <c r="M124" s="3">
        <f t="shared" si="162"/>
        <v>0.22960881955365189</v>
      </c>
      <c r="N124" s="15">
        <v>0.02</v>
      </c>
      <c r="O124" s="3">
        <f t="shared" si="163"/>
        <v>12.051926071048355</v>
      </c>
      <c r="P124" s="15">
        <v>0</v>
      </c>
      <c r="Q124" s="3">
        <f t="shared" si="164"/>
        <v>0</v>
      </c>
      <c r="R124" s="15">
        <v>0</v>
      </c>
      <c r="S124" s="3">
        <f t="shared" si="165"/>
        <v>0</v>
      </c>
      <c r="T124" s="15">
        <v>0</v>
      </c>
      <c r="U124" s="3">
        <f t="shared" si="166"/>
        <v>0</v>
      </c>
      <c r="V124" s="15">
        <v>0</v>
      </c>
      <c r="W124" s="3">
        <f t="shared" si="167"/>
        <v>0</v>
      </c>
      <c r="X124" s="3">
        <f t="shared" si="168"/>
        <v>21.009891000067302</v>
      </c>
      <c r="Y124" s="3"/>
      <c r="AA124" s="5" t="s">
        <v>158</v>
      </c>
      <c r="AB124" s="15">
        <f t="shared" si="140"/>
        <v>0.02</v>
      </c>
      <c r="AC124" s="15">
        <f t="shared" si="141"/>
        <v>0.02</v>
      </c>
      <c r="AD124" s="15">
        <f t="shared" si="142"/>
        <v>0</v>
      </c>
      <c r="AE124" s="15">
        <f t="shared" si="143"/>
        <v>0</v>
      </c>
      <c r="AF124" s="15">
        <f t="shared" si="144"/>
        <v>0.02</v>
      </c>
      <c r="AG124" s="15">
        <f t="shared" si="145"/>
        <v>0.02</v>
      </c>
      <c r="AH124" s="15">
        <f t="shared" si="146"/>
        <v>0</v>
      </c>
      <c r="AI124" s="15">
        <f t="shared" si="147"/>
        <v>0</v>
      </c>
      <c r="AJ124" s="15">
        <f t="shared" si="148"/>
        <v>0</v>
      </c>
      <c r="AK124" s="15">
        <f t="shared" si="149"/>
        <v>0</v>
      </c>
      <c r="AN124" s="5" t="s">
        <v>158</v>
      </c>
      <c r="AO124" s="3">
        <f t="shared" si="150"/>
        <v>5.3108778795702305</v>
      </c>
      <c r="AP124" s="3">
        <f t="shared" si="151"/>
        <v>3.4174782298950648</v>
      </c>
      <c r="AQ124" s="3">
        <f t="shared" si="152"/>
        <v>0</v>
      </c>
      <c r="AR124" s="3">
        <f t="shared" si="153"/>
        <v>0</v>
      </c>
      <c r="AS124" s="3">
        <f t="shared" si="154"/>
        <v>0.22960881955365189</v>
      </c>
      <c r="AT124" s="3">
        <f t="shared" si="155"/>
        <v>12.051926071048355</v>
      </c>
      <c r="AU124" s="3">
        <f t="shared" si="156"/>
        <v>0</v>
      </c>
      <c r="AV124" s="3">
        <f t="shared" si="157"/>
        <v>0</v>
      </c>
      <c r="AW124" s="3">
        <f t="shared" si="158"/>
        <v>0</v>
      </c>
      <c r="AX124" s="3">
        <f t="shared" si="159"/>
        <v>0</v>
      </c>
      <c r="AY124" s="3">
        <f t="shared" si="169"/>
        <v>21.009891000067302</v>
      </c>
    </row>
    <row r="125" spans="1:51" ht="15.5" x14ac:dyDescent="0.35">
      <c r="A125" s="5" t="s">
        <v>148</v>
      </c>
      <c r="B125" t="s">
        <v>146</v>
      </c>
      <c r="C125">
        <v>35</v>
      </c>
      <c r="D125" s="15">
        <v>0</v>
      </c>
      <c r="E125" s="3">
        <f t="shared" si="138"/>
        <v>0</v>
      </c>
      <c r="F125" s="15">
        <v>0</v>
      </c>
      <c r="G125" s="3">
        <f t="shared" si="139"/>
        <v>0</v>
      </c>
      <c r="H125" s="15">
        <v>0</v>
      </c>
      <c r="I125" s="3">
        <f t="shared" si="160"/>
        <v>0</v>
      </c>
      <c r="J125" s="15">
        <v>0</v>
      </c>
      <c r="K125" s="3">
        <f t="shared" si="161"/>
        <v>0</v>
      </c>
      <c r="L125" s="15">
        <v>0</v>
      </c>
      <c r="M125" s="3">
        <f t="shared" si="162"/>
        <v>0</v>
      </c>
      <c r="N125" s="15">
        <v>0</v>
      </c>
      <c r="O125" s="3">
        <f t="shared" si="163"/>
        <v>0</v>
      </c>
      <c r="P125" s="15">
        <v>0</v>
      </c>
      <c r="Q125" s="3">
        <f t="shared" si="164"/>
        <v>0</v>
      </c>
      <c r="R125" s="15">
        <v>0</v>
      </c>
      <c r="S125" s="3">
        <f t="shared" si="165"/>
        <v>0</v>
      </c>
      <c r="T125" s="15">
        <v>0</v>
      </c>
      <c r="U125" s="3">
        <f t="shared" si="166"/>
        <v>0</v>
      </c>
      <c r="V125" s="15">
        <v>0</v>
      </c>
      <c r="W125" s="3">
        <f t="shared" si="167"/>
        <v>0</v>
      </c>
      <c r="X125" s="3">
        <f t="shared" si="168"/>
        <v>0</v>
      </c>
      <c r="Y125" s="3"/>
      <c r="AA125" s="5" t="s">
        <v>148</v>
      </c>
      <c r="AB125" s="15">
        <f t="shared" si="140"/>
        <v>0</v>
      </c>
      <c r="AC125" s="15">
        <f t="shared" si="141"/>
        <v>0</v>
      </c>
      <c r="AD125" s="15">
        <f t="shared" si="142"/>
        <v>0</v>
      </c>
      <c r="AE125" s="15">
        <f t="shared" si="143"/>
        <v>0</v>
      </c>
      <c r="AF125" s="15">
        <f t="shared" si="144"/>
        <v>0</v>
      </c>
      <c r="AG125" s="15">
        <f t="shared" si="145"/>
        <v>0</v>
      </c>
      <c r="AH125" s="15">
        <f t="shared" si="146"/>
        <v>0</v>
      </c>
      <c r="AI125" s="15">
        <f t="shared" si="147"/>
        <v>0</v>
      </c>
      <c r="AJ125" s="15">
        <f t="shared" si="148"/>
        <v>0</v>
      </c>
      <c r="AK125" s="15">
        <f t="shared" si="149"/>
        <v>0</v>
      </c>
      <c r="AN125" s="5" t="s">
        <v>148</v>
      </c>
      <c r="AO125" s="3">
        <f t="shared" si="150"/>
        <v>0</v>
      </c>
      <c r="AP125" s="3">
        <f t="shared" si="151"/>
        <v>0</v>
      </c>
      <c r="AQ125" s="3">
        <f t="shared" si="152"/>
        <v>0</v>
      </c>
      <c r="AR125" s="3">
        <f t="shared" si="153"/>
        <v>0</v>
      </c>
      <c r="AS125" s="3">
        <f t="shared" si="154"/>
        <v>0</v>
      </c>
      <c r="AT125" s="3">
        <f t="shared" si="155"/>
        <v>0</v>
      </c>
      <c r="AU125" s="3">
        <f t="shared" si="156"/>
        <v>0</v>
      </c>
      <c r="AV125" s="3">
        <f t="shared" si="157"/>
        <v>0</v>
      </c>
      <c r="AW125" s="3">
        <f t="shared" si="158"/>
        <v>0</v>
      </c>
      <c r="AX125" s="3">
        <f t="shared" si="159"/>
        <v>0</v>
      </c>
      <c r="AY125" s="3">
        <f t="shared" si="169"/>
        <v>0</v>
      </c>
    </row>
    <row r="126" spans="1:51" ht="15.5" x14ac:dyDescent="0.35">
      <c r="A126" s="5" t="s">
        <v>149</v>
      </c>
      <c r="B126" t="s">
        <v>143</v>
      </c>
      <c r="C126">
        <v>25</v>
      </c>
      <c r="D126" s="15">
        <v>0.68</v>
      </c>
      <c r="E126" s="3">
        <f t="shared" si="138"/>
        <v>180.56984790538783</v>
      </c>
      <c r="F126" s="15">
        <v>0.68</v>
      </c>
      <c r="G126" s="3">
        <f t="shared" si="139"/>
        <v>116.19425981643221</v>
      </c>
      <c r="H126" s="15">
        <v>0.8</v>
      </c>
      <c r="I126" s="3">
        <f t="shared" si="160"/>
        <v>7.2037862875074907</v>
      </c>
      <c r="J126" s="15">
        <v>0.8</v>
      </c>
      <c r="K126" s="3">
        <f t="shared" si="161"/>
        <v>2.5173807291807613</v>
      </c>
      <c r="L126" s="15">
        <v>0.68</v>
      </c>
      <c r="M126" s="3">
        <f t="shared" si="162"/>
        <v>7.8066998648241643</v>
      </c>
      <c r="N126" s="15">
        <v>0.78</v>
      </c>
      <c r="O126" s="3">
        <f t="shared" si="163"/>
        <v>470.0251167708858</v>
      </c>
      <c r="P126" s="15">
        <v>0.8</v>
      </c>
      <c r="Q126" s="3">
        <f t="shared" si="164"/>
        <v>122.10892679279203</v>
      </c>
      <c r="R126" s="15">
        <v>0.8</v>
      </c>
      <c r="S126" s="3">
        <f t="shared" si="165"/>
        <v>10.421830563228923</v>
      </c>
      <c r="T126" s="15">
        <v>0.8</v>
      </c>
      <c r="U126" s="3">
        <f t="shared" si="166"/>
        <v>10.243452513392119</v>
      </c>
      <c r="V126" s="15">
        <v>0.8</v>
      </c>
      <c r="W126" s="3">
        <f t="shared" si="167"/>
        <v>77.816311008733635</v>
      </c>
      <c r="X126" s="3">
        <f t="shared" si="168"/>
        <v>1004.9076122523651</v>
      </c>
      <c r="Y126" s="3"/>
      <c r="AA126" s="5" t="s">
        <v>149</v>
      </c>
      <c r="AB126" s="15">
        <f t="shared" si="140"/>
        <v>0.68</v>
      </c>
      <c r="AC126" s="15">
        <f t="shared" si="141"/>
        <v>0.68</v>
      </c>
      <c r="AD126" s="15">
        <f t="shared" si="142"/>
        <v>0.8</v>
      </c>
      <c r="AE126" s="15">
        <f t="shared" si="143"/>
        <v>0.8</v>
      </c>
      <c r="AF126" s="15">
        <f t="shared" si="144"/>
        <v>0.68</v>
      </c>
      <c r="AG126" s="15">
        <f t="shared" si="145"/>
        <v>0.78</v>
      </c>
      <c r="AH126" s="15">
        <f t="shared" si="146"/>
        <v>0.8</v>
      </c>
      <c r="AI126" s="15">
        <f t="shared" si="147"/>
        <v>0.8</v>
      </c>
      <c r="AJ126" s="15">
        <f t="shared" si="148"/>
        <v>0.8</v>
      </c>
      <c r="AK126" s="15">
        <f t="shared" si="149"/>
        <v>0.8</v>
      </c>
      <c r="AN126" s="5" t="s">
        <v>149</v>
      </c>
      <c r="AO126" s="3">
        <f t="shared" si="150"/>
        <v>180.56984790538783</v>
      </c>
      <c r="AP126" s="3">
        <f t="shared" si="151"/>
        <v>116.19425981643221</v>
      </c>
      <c r="AQ126" s="3">
        <f t="shared" si="152"/>
        <v>7.2037862875074907</v>
      </c>
      <c r="AR126" s="3">
        <f t="shared" si="153"/>
        <v>2.5173807291807613</v>
      </c>
      <c r="AS126" s="3">
        <f t="shared" si="154"/>
        <v>7.8066998648241643</v>
      </c>
      <c r="AT126" s="3">
        <f t="shared" si="155"/>
        <v>470.0251167708858</v>
      </c>
      <c r="AU126" s="3">
        <f t="shared" si="156"/>
        <v>122.10892679279203</v>
      </c>
      <c r="AV126" s="3">
        <f t="shared" si="157"/>
        <v>10.421830563228923</v>
      </c>
      <c r="AW126" s="3">
        <f t="shared" si="158"/>
        <v>10.243452513392119</v>
      </c>
      <c r="AX126" s="3">
        <f t="shared" si="159"/>
        <v>77.816311008733635</v>
      </c>
      <c r="AY126" s="3">
        <f t="shared" si="169"/>
        <v>1004.907612252365</v>
      </c>
    </row>
    <row r="127" spans="1:51" ht="15.5" x14ac:dyDescent="0.35">
      <c r="A127" s="5" t="s">
        <v>10</v>
      </c>
      <c r="D127" s="15">
        <f t="shared" ref="D127:F127" si="170">SUM(D121:D126)</f>
        <v>1</v>
      </c>
      <c r="E127" s="3">
        <f t="shared" si="138"/>
        <v>265.54389397851151</v>
      </c>
      <c r="F127" s="15">
        <f t="shared" si="170"/>
        <v>1</v>
      </c>
      <c r="G127" s="3">
        <f t="shared" si="139"/>
        <v>170.87391149475323</v>
      </c>
      <c r="H127" s="15">
        <f t="shared" ref="H127" si="171">SUM(H121:H126)</f>
        <v>1</v>
      </c>
      <c r="I127" s="3">
        <f t="shared" si="160"/>
        <v>9.0047328593843634</v>
      </c>
      <c r="J127" s="15">
        <f t="shared" ref="J127" si="172">SUM(J121:J126)</f>
        <v>1</v>
      </c>
      <c r="K127" s="3">
        <f t="shared" si="161"/>
        <v>3.1467259114759512</v>
      </c>
      <c r="L127" s="15">
        <f t="shared" ref="L127" si="173">SUM(L121:L126)</f>
        <v>1</v>
      </c>
      <c r="M127" s="3">
        <f t="shared" si="162"/>
        <v>11.480440977682594</v>
      </c>
      <c r="N127" s="15">
        <f t="shared" ref="N127" si="174">SUM(N121:N126)</f>
        <v>1</v>
      </c>
      <c r="O127" s="3">
        <f t="shared" si="163"/>
        <v>602.59630355241768</v>
      </c>
      <c r="P127" s="15">
        <f t="shared" ref="P127" si="175">SUM(P121:P126)</f>
        <v>1</v>
      </c>
      <c r="Q127" s="3">
        <f t="shared" si="164"/>
        <v>152.63615849099003</v>
      </c>
      <c r="R127" s="15">
        <f t="shared" ref="R127" si="176">SUM(R121:R126)</f>
        <v>1</v>
      </c>
      <c r="S127" s="3">
        <f t="shared" si="165"/>
        <v>13.027288204036154</v>
      </c>
      <c r="T127" s="15">
        <f t="shared" ref="T127" si="177">SUM(T121:T126)</f>
        <v>1</v>
      </c>
      <c r="U127" s="3">
        <f t="shared" si="166"/>
        <v>12.804315641740148</v>
      </c>
      <c r="V127" s="15">
        <f t="shared" ref="V127" si="178">SUM(V121:V126)</f>
        <v>1</v>
      </c>
      <c r="W127" s="3">
        <f t="shared" si="167"/>
        <v>97.270388760917029</v>
      </c>
      <c r="X127" s="3">
        <f t="shared" ref="X127" si="179">SUM(X121:X126)</f>
        <v>1338.3841598719089</v>
      </c>
      <c r="Y127" s="3"/>
      <c r="AA127" s="5" t="s">
        <v>10</v>
      </c>
      <c r="AN127" s="5" t="s">
        <v>10</v>
      </c>
      <c r="AO127" s="3">
        <f>SUM(AO121:AO126)</f>
        <v>265.54389397851151</v>
      </c>
      <c r="AP127" s="3">
        <f t="shared" ref="AP127:AY127" si="180">SUM(AP121:AP126)</f>
        <v>170.87391149475326</v>
      </c>
      <c r="AQ127" s="3">
        <f t="shared" si="180"/>
        <v>9.0047328593843634</v>
      </c>
      <c r="AR127" s="3">
        <f t="shared" si="180"/>
        <v>3.1467259114759516</v>
      </c>
      <c r="AS127" s="3">
        <f t="shared" si="180"/>
        <v>11.480440977682594</v>
      </c>
      <c r="AT127" s="3">
        <f t="shared" si="180"/>
        <v>602.59630355241768</v>
      </c>
      <c r="AU127" s="3">
        <f t="shared" si="180"/>
        <v>152.63615849099006</v>
      </c>
      <c r="AV127" s="3">
        <f t="shared" si="180"/>
        <v>13.027288204036154</v>
      </c>
      <c r="AW127" s="3">
        <f t="shared" si="180"/>
        <v>12.80431564174015</v>
      </c>
      <c r="AX127" s="3">
        <f t="shared" si="180"/>
        <v>97.270388760917044</v>
      </c>
      <c r="AY127" s="3">
        <f t="shared" si="180"/>
        <v>1338.3841598719087</v>
      </c>
    </row>
    <row r="128" spans="1:51"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9819.6477810454217</v>
      </c>
      <c r="F129" s="11"/>
      <c r="G129" s="12">
        <f>+G36</f>
        <v>5853.914643348613</v>
      </c>
      <c r="H129" s="11"/>
      <c r="I129" s="12">
        <f>+I36</f>
        <v>715.9657401127763</v>
      </c>
      <c r="J129" s="11"/>
      <c r="K129" s="12">
        <f>+K36</f>
        <v>168.60994336825209</v>
      </c>
      <c r="L129" s="11"/>
      <c r="M129" s="12">
        <f>+M36</f>
        <v>386.84345803805195</v>
      </c>
      <c r="N129" s="11"/>
      <c r="O129" s="12">
        <f>+O36</f>
        <v>27811.18825301146</v>
      </c>
      <c r="P129" s="11"/>
      <c r="Q129" s="12">
        <f>+Q36</f>
        <v>7585.486976949147</v>
      </c>
      <c r="R129" s="11"/>
      <c r="S129" s="12">
        <f>+S36</f>
        <v>781.68920928457032</v>
      </c>
      <c r="T129" s="11"/>
      <c r="U129" s="12">
        <f>+U36</f>
        <v>562.032323553624</v>
      </c>
      <c r="V129" s="11"/>
      <c r="W129" s="12">
        <f>+W36</f>
        <v>2748.1351670974982</v>
      </c>
      <c r="X129" s="12">
        <f>+X36</f>
        <v>56433.513495809413</v>
      </c>
      <c r="AA129" s="5" t="s">
        <v>30</v>
      </c>
      <c r="AB129" s="12">
        <f>+E129</f>
        <v>9819.6477810454217</v>
      </c>
      <c r="AC129" s="12">
        <f>+G129</f>
        <v>5853.914643348613</v>
      </c>
      <c r="AD129" s="12">
        <f>+I129</f>
        <v>715.9657401127763</v>
      </c>
      <c r="AE129" s="12">
        <f>+K129</f>
        <v>168.60994336825209</v>
      </c>
      <c r="AF129" s="12">
        <f>+M129</f>
        <v>386.84345803805195</v>
      </c>
      <c r="AG129" s="12">
        <f>+O129</f>
        <v>27811.18825301146</v>
      </c>
      <c r="AH129" s="12">
        <f>+Q129</f>
        <v>7585.486976949147</v>
      </c>
      <c r="AI129" s="12">
        <f>+S129</f>
        <v>781.68920928457032</v>
      </c>
      <c r="AJ129" s="12">
        <f>+U129</f>
        <v>562.032323553624</v>
      </c>
      <c r="AK129" s="12">
        <f>+W129</f>
        <v>2748.1351670974982</v>
      </c>
      <c r="AL129" s="12">
        <f>+X129</f>
        <v>56433.513495809413</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61</v>
      </c>
      <c r="E131" s="12">
        <f>+E114</f>
        <v>306.54908065092792</v>
      </c>
      <c r="F131" s="11"/>
      <c r="G131" s="12">
        <f>+G114</f>
        <v>172.0697828069479</v>
      </c>
      <c r="H131" s="11"/>
      <c r="I131" s="12">
        <f>+I114</f>
        <v>8.2916844598385175</v>
      </c>
      <c r="J131" s="11"/>
      <c r="K131" s="12">
        <f>+K114</f>
        <v>3.3358575430668562</v>
      </c>
      <c r="L131" s="11"/>
      <c r="M131" s="12">
        <f>+M114</f>
        <v>11.970696443716758</v>
      </c>
      <c r="N131" s="11"/>
      <c r="O131" s="12">
        <f>+O114</f>
        <v>620.90172440577066</v>
      </c>
      <c r="P131" s="11"/>
      <c r="Q131" s="12">
        <f>+Q114</f>
        <v>161.07134918392904</v>
      </c>
      <c r="R131" s="11"/>
      <c r="S131" s="12">
        <f>+S114</f>
        <v>11.571544812436757</v>
      </c>
      <c r="T131" s="11"/>
      <c r="U131" s="12">
        <f>+U114</f>
        <v>12.498813978729245</v>
      </c>
      <c r="V131" s="11"/>
      <c r="W131" s="12">
        <f>+W114</f>
        <v>68.17289151372249</v>
      </c>
      <c r="X131" s="12">
        <f>+X114</f>
        <v>1376.4334257990863</v>
      </c>
      <c r="AA131" s="5" t="s">
        <v>61</v>
      </c>
      <c r="AB131" s="12">
        <f t="shared" si="181"/>
        <v>306.54908065092792</v>
      </c>
      <c r="AC131" s="12">
        <f t="shared" si="182"/>
        <v>172.0697828069479</v>
      </c>
      <c r="AD131" s="12">
        <f t="shared" si="183"/>
        <v>8.2916844598385175</v>
      </c>
      <c r="AE131" s="12">
        <f t="shared" si="184"/>
        <v>3.3358575430668562</v>
      </c>
      <c r="AF131" s="12">
        <f t="shared" si="185"/>
        <v>11.970696443716758</v>
      </c>
      <c r="AG131" s="12">
        <f t="shared" si="186"/>
        <v>620.90172440577066</v>
      </c>
      <c r="AH131" s="12">
        <f t="shared" si="187"/>
        <v>161.07134918392904</v>
      </c>
      <c r="AI131" s="12">
        <f t="shared" si="188"/>
        <v>11.571544812436757</v>
      </c>
      <c r="AJ131" s="12">
        <f t="shared" si="189"/>
        <v>12.498813978729245</v>
      </c>
      <c r="AK131" s="12">
        <f t="shared" si="190"/>
        <v>68.17289151372249</v>
      </c>
      <c r="AL131" s="12">
        <f t="shared" si="190"/>
        <v>1376.4334257990863</v>
      </c>
      <c r="AM131" s="5"/>
      <c r="AN131" s="5"/>
    </row>
    <row r="132" spans="1:40" ht="15.5" x14ac:dyDescent="0.35">
      <c r="A132" s="5" t="s">
        <v>62</v>
      </c>
      <c r="E132" s="12">
        <f>+E98+E85</f>
        <v>733.40763375822394</v>
      </c>
      <c r="F132" s="11"/>
      <c r="G132" s="12">
        <f>+G98+G85</f>
        <v>315.124504298479</v>
      </c>
      <c r="H132" s="11"/>
      <c r="I132" s="12">
        <f>+I98+I85</f>
        <v>56.330192201983358</v>
      </c>
      <c r="J132" s="11"/>
      <c r="K132" s="12">
        <f>+K98+K85</f>
        <v>14.639718976873963</v>
      </c>
      <c r="L132" s="11"/>
      <c r="M132" s="12">
        <f>+M98+M85</f>
        <v>24.291768208027786</v>
      </c>
      <c r="N132" s="11"/>
      <c r="O132" s="12">
        <f>+O98+O85</f>
        <v>1169.7340097789979</v>
      </c>
      <c r="P132" s="11"/>
      <c r="Q132" s="12">
        <f>+Q98+Q85</f>
        <v>354.13838832998351</v>
      </c>
      <c r="R132" s="11"/>
      <c r="S132" s="12">
        <f>+S98+S85</f>
        <v>15.186246425019025</v>
      </c>
      <c r="T132" s="11"/>
      <c r="U132" s="12">
        <f>+U98+U85</f>
        <v>11.750601617215922</v>
      </c>
      <c r="V132" s="11"/>
      <c r="W132" s="12">
        <f>+W98+W85</f>
        <v>105.83239500184658</v>
      </c>
      <c r="X132" s="12">
        <f>+X98+X85</f>
        <v>2800.4354585966512</v>
      </c>
      <c r="AA132" s="5" t="s">
        <v>62</v>
      </c>
      <c r="AB132" s="12">
        <f t="shared" si="181"/>
        <v>733.40763375822394</v>
      </c>
      <c r="AC132" s="12">
        <f t="shared" si="182"/>
        <v>315.124504298479</v>
      </c>
      <c r="AD132" s="12">
        <f t="shared" si="183"/>
        <v>56.330192201983358</v>
      </c>
      <c r="AE132" s="12">
        <f t="shared" si="184"/>
        <v>14.639718976873963</v>
      </c>
      <c r="AF132" s="12">
        <f t="shared" si="185"/>
        <v>24.291768208027786</v>
      </c>
      <c r="AG132" s="12">
        <f t="shared" si="186"/>
        <v>1169.7340097789979</v>
      </c>
      <c r="AH132" s="12">
        <f t="shared" si="187"/>
        <v>354.13838832998351</v>
      </c>
      <c r="AI132" s="12">
        <f t="shared" si="188"/>
        <v>15.186246425019025</v>
      </c>
      <c r="AJ132" s="12">
        <f t="shared" si="189"/>
        <v>11.750601617215922</v>
      </c>
      <c r="AK132" s="12">
        <f t="shared" si="190"/>
        <v>105.83239500184658</v>
      </c>
      <c r="AL132" s="12">
        <f t="shared" si="190"/>
        <v>2800.4354585966512</v>
      </c>
      <c r="AM132" s="5"/>
      <c r="AN132" s="5"/>
    </row>
    <row r="133" spans="1:40" ht="15.5" x14ac:dyDescent="0.35">
      <c r="A133" s="5" t="s">
        <v>63</v>
      </c>
      <c r="B133" s="3">
        <f>+E130+E131+E132</f>
        <v>1039.9567144091518</v>
      </c>
      <c r="E133" s="12">
        <f>+E130+E131+E132</f>
        <v>1039.9567144091518</v>
      </c>
      <c r="F133" s="11"/>
      <c r="G133" s="12">
        <f>+G130+G131+G132</f>
        <v>487.19428710542689</v>
      </c>
      <c r="H133" s="11"/>
      <c r="I133" s="12">
        <f>+I130+I131+I132</f>
        <v>64.621876661821872</v>
      </c>
      <c r="J133" s="11"/>
      <c r="K133" s="12">
        <f>+K130+K131+K132</f>
        <v>17.97557651994082</v>
      </c>
      <c r="L133" s="11"/>
      <c r="M133" s="12">
        <f>+M130+M131+M132</f>
        <v>36.262464651744544</v>
      </c>
      <c r="N133" s="11"/>
      <c r="O133" s="12">
        <f>+O130+O131+O132</f>
        <v>1790.6357341847686</v>
      </c>
      <c r="P133" s="11"/>
      <c r="Q133" s="12">
        <f>+Q130+Q131+Q132</f>
        <v>515.20973751391261</v>
      </c>
      <c r="R133" s="11"/>
      <c r="S133" s="12">
        <f>+S130+S131+S132</f>
        <v>26.757791237455784</v>
      </c>
      <c r="T133" s="11"/>
      <c r="U133" s="12">
        <f>+U130+U131+U132</f>
        <v>24.249415595945166</v>
      </c>
      <c r="V133" s="11"/>
      <c r="W133" s="12">
        <f>+W130+W131+W132</f>
        <v>174.00528651556908</v>
      </c>
      <c r="X133" s="12">
        <f>+X130+X131+X132</f>
        <v>4176.868884395737</v>
      </c>
      <c r="AA133" s="5" t="s">
        <v>63</v>
      </c>
      <c r="AB133" s="12">
        <f t="shared" si="181"/>
        <v>1039.9567144091518</v>
      </c>
      <c r="AC133" s="12">
        <f t="shared" si="182"/>
        <v>487.19428710542689</v>
      </c>
      <c r="AD133" s="12">
        <f t="shared" si="183"/>
        <v>64.621876661821872</v>
      </c>
      <c r="AE133" s="12">
        <f t="shared" si="184"/>
        <v>17.97557651994082</v>
      </c>
      <c r="AF133" s="12">
        <f t="shared" si="185"/>
        <v>36.262464651744544</v>
      </c>
      <c r="AG133" s="12">
        <f t="shared" si="186"/>
        <v>1790.6357341847686</v>
      </c>
      <c r="AH133" s="12">
        <f t="shared" si="187"/>
        <v>515.20973751391261</v>
      </c>
      <c r="AI133" s="12">
        <f t="shared" si="188"/>
        <v>26.757791237455784</v>
      </c>
      <c r="AJ133" s="12">
        <f t="shared" si="189"/>
        <v>24.249415595945166</v>
      </c>
      <c r="AK133" s="12">
        <f t="shared" si="190"/>
        <v>174.00528651556908</v>
      </c>
      <c r="AL133" s="12">
        <f t="shared" si="190"/>
        <v>4176.868884395737</v>
      </c>
      <c r="AM133" s="5"/>
      <c r="AN133" s="5"/>
    </row>
    <row r="134" spans="1:40" ht="15.5" x14ac:dyDescent="0.35">
      <c r="A134" s="5" t="s">
        <v>12</v>
      </c>
      <c r="E134" s="12">
        <f>+E73+E79</f>
        <v>104.2450160669982</v>
      </c>
      <c r="F134" s="4"/>
      <c r="G134" s="12">
        <f>+G73+G79</f>
        <v>47.993768224340819</v>
      </c>
      <c r="H134" s="4"/>
      <c r="I134" s="12">
        <f>+I73+I79</f>
        <v>0.33363224129440217</v>
      </c>
      <c r="J134" s="4"/>
      <c r="K134" s="12">
        <f>+K73+K79</f>
        <v>5.3078305182658987</v>
      </c>
      <c r="L134" s="4"/>
      <c r="M134" s="12">
        <f>+M73+M79</f>
        <v>0.54059741406665818</v>
      </c>
      <c r="N134" s="4"/>
      <c r="O134" s="12">
        <f>+O73+O79</f>
        <v>118.91911101139773</v>
      </c>
      <c r="P134" s="4"/>
      <c r="Q134" s="12">
        <f>+Q73+Q79</f>
        <v>50.098232716041679</v>
      </c>
      <c r="R134" s="4"/>
      <c r="S134" s="12">
        <f>+S73+S79</f>
        <v>4.4815240885757959</v>
      </c>
      <c r="T134" s="4"/>
      <c r="U134" s="12">
        <f>+U73+U79</f>
        <v>0</v>
      </c>
      <c r="V134" s="4"/>
      <c r="W134" s="12">
        <f>+W73+W79</f>
        <v>9.9384970694805173</v>
      </c>
      <c r="X134" s="12">
        <f>SUM(E134:W134)</f>
        <v>341.85820935046166</v>
      </c>
      <c r="AA134" s="5" t="s">
        <v>12</v>
      </c>
      <c r="AB134" s="12">
        <f t="shared" si="181"/>
        <v>104.2450160669982</v>
      </c>
      <c r="AC134" s="12">
        <f t="shared" si="182"/>
        <v>47.993768224340819</v>
      </c>
      <c r="AD134" s="12">
        <f t="shared" si="183"/>
        <v>0.33363224129440217</v>
      </c>
      <c r="AE134" s="12">
        <f t="shared" si="184"/>
        <v>5.3078305182658987</v>
      </c>
      <c r="AF134" s="12">
        <f t="shared" si="185"/>
        <v>0.54059741406665818</v>
      </c>
      <c r="AG134" s="12">
        <f t="shared" si="186"/>
        <v>118.91911101139773</v>
      </c>
      <c r="AH134" s="12">
        <f t="shared" si="187"/>
        <v>50.098232716041679</v>
      </c>
      <c r="AI134" s="12">
        <f t="shared" si="188"/>
        <v>4.4815240885757959</v>
      </c>
      <c r="AJ134" s="12">
        <f t="shared" si="189"/>
        <v>0</v>
      </c>
      <c r="AK134" s="12">
        <f t="shared" si="190"/>
        <v>9.9384970694805173</v>
      </c>
      <c r="AL134" s="12">
        <f t="shared" si="190"/>
        <v>341.85820935046166</v>
      </c>
      <c r="AM134" s="5"/>
      <c r="AN134" s="5"/>
    </row>
    <row r="135" spans="1:40" ht="15.5" x14ac:dyDescent="0.35">
      <c r="A135" s="5" t="s">
        <v>13</v>
      </c>
      <c r="E135" s="12">
        <f>+E80+E81+E106+E107</f>
        <v>348.86068128923409</v>
      </c>
      <c r="F135" s="4"/>
      <c r="G135" s="12">
        <f>+G80+G81+G106+G107</f>
        <v>176.75900402412196</v>
      </c>
      <c r="H135" s="4"/>
      <c r="I135" s="12">
        <f>+I80+I81+I106+I107</f>
        <v>2.81914177321628</v>
      </c>
      <c r="J135" s="4"/>
      <c r="K135" s="12">
        <f>+K80+K81+K106+K107</f>
        <v>6.276836053260137</v>
      </c>
      <c r="L135" s="4"/>
      <c r="M135" s="12">
        <f>+M80+M81+M106+M107</f>
        <v>5.325642108717469</v>
      </c>
      <c r="N135" s="4"/>
      <c r="O135" s="12">
        <f>+O80+O81+O106+O107</f>
        <v>428.65859268978818</v>
      </c>
      <c r="P135" s="4"/>
      <c r="Q135" s="12">
        <f>+Q80+Q81+Q106+Q107</f>
        <v>114.227082064293</v>
      </c>
      <c r="R135" s="4"/>
      <c r="S135" s="12">
        <f>+S80+S81+S106+S107</f>
        <v>2.3143089624873516</v>
      </c>
      <c r="T135" s="4"/>
      <c r="U135" s="12">
        <f>+U80+U81+U106+U107</f>
        <v>0</v>
      </c>
      <c r="V135" s="4"/>
      <c r="W135" s="12">
        <f>+W80+W81+W106+W107</f>
        <v>0</v>
      </c>
      <c r="X135" s="12">
        <f>SUM(E135:W135)</f>
        <v>1085.2412889651184</v>
      </c>
      <c r="Y135" s="3">
        <f>+X134+X135</f>
        <v>1427.0994983155801</v>
      </c>
      <c r="AA135" s="5" t="s">
        <v>13</v>
      </c>
      <c r="AB135" s="12">
        <f t="shared" si="181"/>
        <v>348.86068128923409</v>
      </c>
      <c r="AC135" s="12">
        <f t="shared" si="182"/>
        <v>176.75900402412196</v>
      </c>
      <c r="AD135" s="12">
        <f t="shared" si="183"/>
        <v>2.81914177321628</v>
      </c>
      <c r="AE135" s="12">
        <f t="shared" si="184"/>
        <v>6.276836053260137</v>
      </c>
      <c r="AF135" s="12">
        <f t="shared" si="185"/>
        <v>5.325642108717469</v>
      </c>
      <c r="AG135" s="12">
        <f t="shared" si="186"/>
        <v>428.65859268978818</v>
      </c>
      <c r="AH135" s="12">
        <f t="shared" si="187"/>
        <v>114.227082064293</v>
      </c>
      <c r="AI135" s="12">
        <f t="shared" si="188"/>
        <v>2.3143089624873516</v>
      </c>
      <c r="AJ135" s="12">
        <f t="shared" si="189"/>
        <v>0</v>
      </c>
      <c r="AK135" s="12">
        <f t="shared" si="190"/>
        <v>0</v>
      </c>
      <c r="AL135" s="12">
        <f t="shared" si="190"/>
        <v>1085.2412889651184</v>
      </c>
      <c r="AM135" s="6">
        <f>10*AL135/1000</f>
        <v>10.852412889651184</v>
      </c>
      <c r="AN135" s="6">
        <f>5*AL135/1000</f>
        <v>5.426206444825592</v>
      </c>
    </row>
    <row r="136" spans="1:40" ht="15.5" x14ac:dyDescent="0.35">
      <c r="A136" s="5" t="s">
        <v>14</v>
      </c>
      <c r="E136" s="12">
        <f>+E92+E93+E108+E109+E121+E122</f>
        <v>188.99664690504318</v>
      </c>
      <c r="F136" s="4"/>
      <c r="G136" s="12">
        <f>+G92+G93+G108+G109+G121+G122</f>
        <v>95.323994671776816</v>
      </c>
      <c r="H136" s="4"/>
      <c r="I136" s="12">
        <f>+I92+I93+I108+I109+I121+I122</f>
        <v>9.2505111856565243</v>
      </c>
      <c r="J136" s="4"/>
      <c r="K136" s="12">
        <f>+K92+K93+K108+K109+K121+K122</f>
        <v>0.92780680057666542</v>
      </c>
      <c r="L136" s="4"/>
      <c r="M136" s="12">
        <f>+M92+M93+M108+M109+M121+M122</f>
        <v>9.3336357133931216</v>
      </c>
      <c r="N136" s="4"/>
      <c r="O136" s="12">
        <f>+O92+O93+O108+O109+O121+O122</f>
        <v>340.25519499679945</v>
      </c>
      <c r="P136" s="4"/>
      <c r="Q136" s="12">
        <f>+Q92+Q93+Q108+Q109+Q121+Q122</f>
        <v>115.78670929125059</v>
      </c>
      <c r="R136" s="4"/>
      <c r="S136" s="12">
        <f>+S92+S93+S108+S109+S121+S122</f>
        <v>5.1394250288245305</v>
      </c>
      <c r="T136" s="4"/>
      <c r="U136" s="12">
        <f>+U92+U93+U108+U109+U121+U122</f>
        <v>7.9677261620967696</v>
      </c>
      <c r="V136" s="4"/>
      <c r="W136" s="12">
        <f>+W92+W93+W108+W109+W121+W122</f>
        <v>54.159834686102073</v>
      </c>
      <c r="X136" s="12">
        <f>SUM(E136:W136)</f>
        <v>827.14148544151976</v>
      </c>
      <c r="AA136" s="5" t="s">
        <v>14</v>
      </c>
      <c r="AB136" s="12">
        <f t="shared" si="181"/>
        <v>188.99664690504318</v>
      </c>
      <c r="AC136" s="12">
        <f t="shared" si="182"/>
        <v>95.323994671776816</v>
      </c>
      <c r="AD136" s="12">
        <f t="shared" si="183"/>
        <v>9.2505111856565243</v>
      </c>
      <c r="AE136" s="12">
        <f t="shared" si="184"/>
        <v>0.92780680057666542</v>
      </c>
      <c r="AF136" s="12">
        <f t="shared" si="185"/>
        <v>9.3336357133931216</v>
      </c>
      <c r="AG136" s="12">
        <f t="shared" si="186"/>
        <v>340.25519499679945</v>
      </c>
      <c r="AH136" s="12">
        <f t="shared" si="187"/>
        <v>115.78670929125059</v>
      </c>
      <c r="AI136" s="12">
        <f t="shared" si="188"/>
        <v>5.1394250288245305</v>
      </c>
      <c r="AJ136" s="12">
        <f t="shared" si="189"/>
        <v>7.9677261620967696</v>
      </c>
      <c r="AK136" s="12">
        <f t="shared" si="190"/>
        <v>54.159834686102073</v>
      </c>
      <c r="AL136" s="12">
        <f t="shared" si="190"/>
        <v>827.14148544151976</v>
      </c>
      <c r="AM136" s="6"/>
      <c r="AN136" s="6"/>
    </row>
    <row r="137" spans="1:40" ht="15.5" x14ac:dyDescent="0.35">
      <c r="A137" s="5" t="s">
        <v>172</v>
      </c>
      <c r="E137" s="3">
        <f>+E77+E79+E82+E90+E93+E103+E109+E119+E122</f>
        <v>202.04754633560151</v>
      </c>
      <c r="F137" s="3"/>
      <c r="G137" s="3">
        <f>+G77+G79+G82+G90+G93+G103+G109+G119+G122</f>
        <v>97.348500044978678</v>
      </c>
      <c r="H137" s="3"/>
      <c r="I137" s="3">
        <f>+I77+I79+I82+I90+I93+I103+I109+I119+I122</f>
        <v>9.8036757864683288</v>
      </c>
      <c r="J137" s="3"/>
      <c r="K137" s="3">
        <f>+K77+K79+K82+K90+K93+K103+K109+K119+K122</f>
        <v>6.2674374761334466</v>
      </c>
      <c r="L137" s="3"/>
      <c r="M137" s="3">
        <f>+M77+M79+M82+M90+M93+M103+M109+M119+M122</f>
        <v>5.3478203070644392</v>
      </c>
      <c r="N137" s="3"/>
      <c r="O137" s="3">
        <f>+O77+O79+O82+O90+O93+O103+O109+O119+O122</f>
        <v>465.66313494246492</v>
      </c>
      <c r="P137" s="3"/>
      <c r="Q137" s="3">
        <f>+Q77+Q79+Q82+Q90+Q93+Q103+Q109+Q119+Q122</f>
        <v>151.48740691599119</v>
      </c>
      <c r="R137" s="3"/>
      <c r="S137" s="3">
        <f>+S77+S79+S82+S90+S93+S103+S109+S119+S122</f>
        <v>9.1485475507893259</v>
      </c>
      <c r="T137" s="3"/>
      <c r="U137" s="3">
        <f>+U77+U79+U82+U90+U93+U103+U109+U119+U122</f>
        <v>5.5794358743721668</v>
      </c>
      <c r="V137" s="3"/>
      <c r="W137" s="3">
        <f>+W77+W79+W82+W90+W93+W103+W109+W119+W122</f>
        <v>51.250037778992422</v>
      </c>
      <c r="X137" s="3">
        <f>SUM(E137:W137)</f>
        <v>1003.9435430128565</v>
      </c>
      <c r="Y137" s="1">
        <f>+X137/(X137+X138)</f>
        <v>1.7789846508270413E-2</v>
      </c>
      <c r="Z137" s="1">
        <f>+X137/80415</f>
        <v>1.2484530784217577E-2</v>
      </c>
      <c r="AA137" s="5" t="s">
        <v>15</v>
      </c>
      <c r="AB137" s="12">
        <f t="shared" si="181"/>
        <v>202.04754633560151</v>
      </c>
      <c r="AC137" s="12">
        <f t="shared" si="182"/>
        <v>97.348500044978678</v>
      </c>
      <c r="AD137" s="12">
        <f t="shared" si="183"/>
        <v>9.8036757864683288</v>
      </c>
      <c r="AE137" s="12">
        <f t="shared" si="184"/>
        <v>6.2674374761334466</v>
      </c>
      <c r="AF137" s="12">
        <f t="shared" si="185"/>
        <v>5.3478203070644392</v>
      </c>
      <c r="AG137" s="12">
        <f t="shared" si="186"/>
        <v>465.66313494246492</v>
      </c>
      <c r="AH137" s="12">
        <f t="shared" si="187"/>
        <v>151.48740691599119</v>
      </c>
      <c r="AI137" s="12">
        <f t="shared" si="188"/>
        <v>9.1485475507893259</v>
      </c>
      <c r="AJ137" s="12">
        <f t="shared" si="189"/>
        <v>5.5794358743721668</v>
      </c>
      <c r="AK137" s="12">
        <f t="shared" si="190"/>
        <v>51.250037778992422</v>
      </c>
      <c r="AL137" s="12">
        <f t="shared" si="190"/>
        <v>1003.9435430128565</v>
      </c>
      <c r="AM137" s="6"/>
      <c r="AN137" s="6"/>
    </row>
    <row r="138" spans="1:40" ht="15.5" x14ac:dyDescent="0.35">
      <c r="A138" s="5" t="s">
        <v>16</v>
      </c>
      <c r="E138" s="3">
        <f>+E36-E137</f>
        <v>9617.6002347098201</v>
      </c>
      <c r="F138" s="3"/>
      <c r="G138" s="3">
        <f>+G36-G137</f>
        <v>5756.5661433036339</v>
      </c>
      <c r="H138" s="3"/>
      <c r="I138" s="3">
        <f>+I36-I137</f>
        <v>706.16206432630793</v>
      </c>
      <c r="J138" s="3"/>
      <c r="K138" s="3">
        <f>+K36-K137</f>
        <v>162.34250589211865</v>
      </c>
      <c r="L138" s="3"/>
      <c r="M138" s="3">
        <f>+M36-M137</f>
        <v>381.49563773098748</v>
      </c>
      <c r="N138" s="3"/>
      <c r="O138" s="3">
        <f>+O36-O137</f>
        <v>27345.525118068996</v>
      </c>
      <c r="P138" s="3"/>
      <c r="Q138" s="3">
        <f>+Q36-Q137</f>
        <v>7433.9995700331556</v>
      </c>
      <c r="R138" s="3"/>
      <c r="S138" s="3">
        <f>+S36-S137</f>
        <v>772.54066173378101</v>
      </c>
      <c r="T138" s="3"/>
      <c r="U138" s="3">
        <f>+U36-U137</f>
        <v>556.45288767925183</v>
      </c>
      <c r="V138" s="3"/>
      <c r="W138" s="3">
        <f t="shared" ref="W138" si="191">+W36-W137</f>
        <v>2696.8851293185057</v>
      </c>
      <c r="X138" s="3">
        <f>SUM(E138:W138)</f>
        <v>55429.569952796563</v>
      </c>
      <c r="AA138" s="5" t="s">
        <v>16</v>
      </c>
      <c r="AB138" s="12">
        <f t="shared" si="181"/>
        <v>9617.6002347098201</v>
      </c>
      <c r="AC138" s="12">
        <f t="shared" si="182"/>
        <v>5756.5661433036339</v>
      </c>
      <c r="AD138" s="12">
        <f t="shared" si="183"/>
        <v>706.16206432630793</v>
      </c>
      <c r="AE138" s="12">
        <f t="shared" si="184"/>
        <v>162.34250589211865</v>
      </c>
      <c r="AF138" s="12">
        <f t="shared" si="185"/>
        <v>381.49563773098748</v>
      </c>
      <c r="AG138" s="12">
        <f t="shared" si="186"/>
        <v>27345.525118068996</v>
      </c>
      <c r="AH138" s="12">
        <f t="shared" si="187"/>
        <v>7433.9995700331556</v>
      </c>
      <c r="AI138" s="12">
        <f t="shared" si="188"/>
        <v>772.54066173378101</v>
      </c>
      <c r="AJ138" s="12">
        <f t="shared" si="189"/>
        <v>556.45288767925183</v>
      </c>
      <c r="AK138" s="12">
        <f t="shared" si="190"/>
        <v>2696.8851293185057</v>
      </c>
      <c r="AL138" s="12">
        <f t="shared" si="190"/>
        <v>55429.569952796563</v>
      </c>
      <c r="AM138" s="6"/>
      <c r="AN138" s="6"/>
    </row>
    <row r="139" spans="1:40" ht="15.5" x14ac:dyDescent="0.35">
      <c r="A139" s="5" t="s">
        <v>17</v>
      </c>
      <c r="E139" s="7">
        <f>-E137/E129</f>
        <v>-2.0575844555810643E-2</v>
      </c>
      <c r="F139" s="7"/>
      <c r="G139" s="7">
        <f>-G137/G129</f>
        <v>-1.6629641184739318E-2</v>
      </c>
      <c r="H139" s="7"/>
      <c r="I139" s="7">
        <f>-I137/I129</f>
        <v>-1.3692939811511219E-2</v>
      </c>
      <c r="J139" s="7"/>
      <c r="K139" s="7">
        <f>-K137/K129</f>
        <v>-3.7171221049787477E-2</v>
      </c>
      <c r="L139" s="7"/>
      <c r="M139" s="7">
        <f>-M137/M129</f>
        <v>-1.3824249049439527E-2</v>
      </c>
      <c r="N139" s="7"/>
      <c r="O139" s="7">
        <f>-O137/O129</f>
        <v>-1.6743733878110793E-2</v>
      </c>
      <c r="P139" s="7"/>
      <c r="Q139" s="7">
        <f>-Q137/Q129</f>
        <v>-1.997068973637851E-2</v>
      </c>
      <c r="R139" s="7"/>
      <c r="S139" s="7">
        <f>-S137/S129</f>
        <v>-1.1703561264664765E-2</v>
      </c>
      <c r="T139" s="7"/>
      <c r="U139" s="7">
        <f>-U137/U129</f>
        <v>-9.9272508725022253E-3</v>
      </c>
      <c r="V139" s="7"/>
      <c r="W139" s="7">
        <f>-W137/W129</f>
        <v>-1.8649023669793232E-2</v>
      </c>
      <c r="X139" s="7">
        <f>-X137/X129</f>
        <v>-1.7789846508270417E-2</v>
      </c>
      <c r="AA139" s="5" t="s">
        <v>17</v>
      </c>
      <c r="AB139" s="35">
        <f t="shared" si="181"/>
        <v>-2.0575844555810643E-2</v>
      </c>
      <c r="AC139" s="35">
        <f t="shared" si="182"/>
        <v>-1.6629641184739318E-2</v>
      </c>
      <c r="AD139" s="35">
        <f t="shared" si="183"/>
        <v>-1.3692939811511219E-2</v>
      </c>
      <c r="AE139" s="35">
        <f t="shared" si="184"/>
        <v>-3.7171221049787477E-2</v>
      </c>
      <c r="AF139" s="35">
        <f t="shared" si="185"/>
        <v>-1.3824249049439527E-2</v>
      </c>
      <c r="AG139" s="35">
        <f t="shared" si="186"/>
        <v>-1.6743733878110793E-2</v>
      </c>
      <c r="AH139" s="35">
        <f t="shared" si="187"/>
        <v>-1.997068973637851E-2</v>
      </c>
      <c r="AI139" s="35">
        <f t="shared" si="188"/>
        <v>-1.1703561264664765E-2</v>
      </c>
      <c r="AJ139" s="35">
        <f t="shared" si="189"/>
        <v>-9.9272508725022253E-3</v>
      </c>
      <c r="AK139" s="35">
        <f t="shared" si="190"/>
        <v>-1.8649023669793232E-2</v>
      </c>
      <c r="AL139" s="35">
        <f t="shared" si="190"/>
        <v>-1.7789846508270417E-2</v>
      </c>
      <c r="AM139" s="6"/>
      <c r="AN139" s="6"/>
    </row>
    <row r="140" spans="1:40" ht="15.5" x14ac:dyDescent="0.35">
      <c r="A140" s="5" t="s">
        <v>18</v>
      </c>
      <c r="E140" s="1">
        <f>+E35</f>
        <v>0.76499688863588311</v>
      </c>
      <c r="F140" s="3"/>
      <c r="G140" s="1">
        <f>+G35</f>
        <v>0.73274044145377826</v>
      </c>
      <c r="H140" s="3"/>
      <c r="I140" s="1">
        <f>+I35</f>
        <v>1.5827572976068696</v>
      </c>
      <c r="J140" s="3"/>
      <c r="K140" s="1">
        <f>+K35</f>
        <v>1.3601451694881583</v>
      </c>
      <c r="L140" s="3"/>
      <c r="M140" s="1">
        <f>+M35</f>
        <v>0.65209322985419749</v>
      </c>
      <c r="N140" s="3"/>
      <c r="O140" s="1">
        <f>+O35</f>
        <v>8.7878301990040215E-3</v>
      </c>
      <c r="P140" s="3"/>
      <c r="Q140" s="1">
        <f>+Q35</f>
        <v>1.0583895304806116E-2</v>
      </c>
      <c r="R140" s="3"/>
      <c r="S140" s="1">
        <f>+S35</f>
        <v>0.1537695526205502</v>
      </c>
      <c r="T140" s="3"/>
      <c r="U140" s="1">
        <f>+U35</f>
        <v>3.5585141924834121E-3</v>
      </c>
      <c r="V140" s="3"/>
      <c r="W140" s="1">
        <f>+W35</f>
        <v>0</v>
      </c>
      <c r="X140" s="1">
        <f>+X35</f>
        <v>0</v>
      </c>
      <c r="AA140" s="5" t="s">
        <v>18</v>
      </c>
      <c r="AB140" s="33">
        <f t="shared" si="181"/>
        <v>0.76499688863588311</v>
      </c>
      <c r="AC140" s="33">
        <f t="shared" si="182"/>
        <v>0.73274044145377826</v>
      </c>
      <c r="AD140" s="33">
        <f t="shared" si="183"/>
        <v>1.5827572976068696</v>
      </c>
      <c r="AE140" s="33">
        <f t="shared" si="184"/>
        <v>1.3601451694881583</v>
      </c>
      <c r="AF140" s="33">
        <f t="shared" si="185"/>
        <v>0.65209322985419749</v>
      </c>
      <c r="AG140" s="33">
        <f t="shared" si="186"/>
        <v>8.7878301990040215E-3</v>
      </c>
      <c r="AH140" s="33">
        <f t="shared" si="187"/>
        <v>1.0583895304806116E-2</v>
      </c>
      <c r="AI140" s="33">
        <f t="shared" si="188"/>
        <v>0.1537695526205502</v>
      </c>
      <c r="AJ140" s="33">
        <f t="shared" si="189"/>
        <v>3.5585141924834121E-3</v>
      </c>
      <c r="AK140" s="12">
        <f t="shared" si="190"/>
        <v>0</v>
      </c>
      <c r="AL140" s="12"/>
      <c r="AM140" s="6"/>
      <c r="AN140" s="6"/>
    </row>
    <row r="141" spans="1:40" ht="15.5" x14ac:dyDescent="0.35">
      <c r="A141" s="5" t="s">
        <v>19</v>
      </c>
      <c r="E141" s="1">
        <f>+E34/E138</f>
        <v>0.78106802286180188</v>
      </c>
      <c r="F141" s="1"/>
      <c r="G141" s="1">
        <f>+G34/G138</f>
        <v>0.74513171450130466</v>
      </c>
      <c r="H141" s="1"/>
      <c r="I141" s="1">
        <f>+I34/I138</f>
        <v>1.604730779585412</v>
      </c>
      <c r="J141" s="1"/>
      <c r="K141" s="1">
        <f>+K34/K138</f>
        <v>1.4126552915993495</v>
      </c>
      <c r="L141" s="1"/>
      <c r="M141" s="1">
        <f>+M34/M138</f>
        <v>0.66123429746234819</v>
      </c>
      <c r="N141" s="1"/>
      <c r="O141" s="1">
        <f>+O34/O138</f>
        <v>8.9374769343342677E-3</v>
      </c>
      <c r="P141" s="1"/>
      <c r="Q141" s="1">
        <f>+Q34/Q138</f>
        <v>1.0799570169956566E-2</v>
      </c>
      <c r="R141" s="1"/>
      <c r="S141" s="1">
        <f>+S34/S138</f>
        <v>0.15559051575387647</v>
      </c>
      <c r="T141" s="1"/>
      <c r="U141" s="1">
        <f>+U34/U138</f>
        <v>3.5941946646035404E-3</v>
      </c>
      <c r="V141" s="1"/>
      <c r="W141" s="1">
        <f>+W34/W138</f>
        <v>0</v>
      </c>
      <c r="X141" s="1">
        <f>+X34/X138</f>
        <v>0.25010253573689462</v>
      </c>
      <c r="AA141" s="5" t="s">
        <v>19</v>
      </c>
      <c r="AB141" s="33">
        <f t="shared" si="181"/>
        <v>0.78106802286180188</v>
      </c>
      <c r="AC141" s="33">
        <f t="shared" si="182"/>
        <v>0.74513171450130466</v>
      </c>
      <c r="AD141" s="33">
        <f t="shared" si="183"/>
        <v>1.604730779585412</v>
      </c>
      <c r="AE141" s="33">
        <f t="shared" si="184"/>
        <v>1.4126552915993495</v>
      </c>
      <c r="AF141" s="33">
        <f t="shared" si="185"/>
        <v>0.66123429746234819</v>
      </c>
      <c r="AG141" s="33">
        <f t="shared" si="186"/>
        <v>8.9374769343342677E-3</v>
      </c>
      <c r="AH141" s="33">
        <f t="shared" si="187"/>
        <v>1.0799570169956566E-2</v>
      </c>
      <c r="AI141" s="33">
        <f t="shared" si="188"/>
        <v>0.15559051575387647</v>
      </c>
      <c r="AJ141" s="33">
        <f t="shared" si="189"/>
        <v>3.5941946646035404E-3</v>
      </c>
      <c r="AK141" s="12">
        <f t="shared" si="190"/>
        <v>0</v>
      </c>
      <c r="AL141" s="12"/>
      <c r="AM141" s="6"/>
      <c r="AN141" s="6"/>
    </row>
    <row r="142" spans="1:40" ht="15.5" x14ac:dyDescent="0.35">
      <c r="A142" s="5" t="s">
        <v>173</v>
      </c>
      <c r="E142" s="1">
        <f>+E141-E35</f>
        <v>1.6071134225918771E-2</v>
      </c>
      <c r="F142" s="1"/>
      <c r="G142" s="1">
        <f>+G141-G35</f>
        <v>1.2391273047526408E-2</v>
      </c>
      <c r="H142" s="1"/>
      <c r="I142" s="1">
        <f>+I141-I35</f>
        <v>2.1973481978542431E-2</v>
      </c>
      <c r="J142" s="1"/>
      <c r="K142" s="1">
        <f>+K141-K35</f>
        <v>5.2510122111191215E-2</v>
      </c>
      <c r="L142" s="1"/>
      <c r="M142" s="1">
        <f>+M141-M35</f>
        <v>9.1410676081506992E-3</v>
      </c>
      <c r="N142" s="1"/>
      <c r="O142" s="1">
        <f>+O141-O35</f>
        <v>1.4964673533024615E-4</v>
      </c>
      <c r="P142" s="1"/>
      <c r="Q142" s="1">
        <f>+Q141-Q35</f>
        <v>2.1567486515045031E-4</v>
      </c>
      <c r="R142" s="1"/>
      <c r="S142" s="1">
        <f>+S141-S35</f>
        <v>1.8209631333262755E-3</v>
      </c>
      <c r="T142" s="1"/>
      <c r="U142" s="1">
        <f>+U141-U35</f>
        <v>3.5680472120128322E-5</v>
      </c>
      <c r="V142" s="1"/>
      <c r="W142" s="1">
        <f>+W141-W35</f>
        <v>0</v>
      </c>
      <c r="X142" s="1">
        <f>+X141-X35</f>
        <v>0.25010253573689462</v>
      </c>
      <c r="AA142" s="5" t="s">
        <v>20</v>
      </c>
      <c r="AB142" s="33">
        <f t="shared" si="181"/>
        <v>1.6071134225918771E-2</v>
      </c>
      <c r="AC142" s="33">
        <f t="shared" si="182"/>
        <v>1.2391273047526408E-2</v>
      </c>
      <c r="AD142" s="33">
        <f t="shared" si="183"/>
        <v>2.1973481978542431E-2</v>
      </c>
      <c r="AE142" s="33">
        <f t="shared" si="184"/>
        <v>5.2510122111191215E-2</v>
      </c>
      <c r="AF142" s="33">
        <f t="shared" si="185"/>
        <v>9.1410676081506992E-3</v>
      </c>
      <c r="AG142" s="33">
        <f t="shared" si="186"/>
        <v>1.4964673533024615E-4</v>
      </c>
      <c r="AH142" s="33">
        <f t="shared" si="187"/>
        <v>2.1567486515045031E-4</v>
      </c>
      <c r="AI142" s="33">
        <f t="shared" si="188"/>
        <v>1.8209631333262755E-3</v>
      </c>
      <c r="AJ142" s="33">
        <f t="shared" si="189"/>
        <v>3.5680472120128322E-5</v>
      </c>
      <c r="AK142" s="12">
        <f t="shared" si="190"/>
        <v>0</v>
      </c>
      <c r="AL142" s="12"/>
      <c r="AM142" s="6"/>
      <c r="AN142" s="6"/>
    </row>
    <row r="143" spans="1:40" ht="15.5" x14ac:dyDescent="0.35">
      <c r="A143" s="5" t="s">
        <v>21</v>
      </c>
      <c r="E143" s="3">
        <f>+E43</f>
        <v>340.7061352732548</v>
      </c>
      <c r="F143" s="1"/>
      <c r="G143" s="3">
        <f>+G43</f>
        <v>127.62688039884034</v>
      </c>
      <c r="H143" s="1"/>
      <c r="I143" s="3">
        <f>+I43</f>
        <v>57.52463266021747</v>
      </c>
      <c r="J143" s="1"/>
      <c r="K143" s="3">
        <f>+K43</f>
        <v>10.674998000919759</v>
      </c>
      <c r="L143" s="1"/>
      <c r="M143" s="3">
        <f>+M43</f>
        <v>7.6745589469046864</v>
      </c>
      <c r="N143" s="1"/>
      <c r="O143" s="3">
        <f>+O43</f>
        <v>1011.4152298054677</v>
      </c>
      <c r="P143" s="1"/>
      <c r="Q143" s="3">
        <f>+Q43</f>
        <v>169.84319946680614</v>
      </c>
      <c r="R143" s="1"/>
      <c r="S143" s="3">
        <f>+S43</f>
        <v>3.0193304460804131</v>
      </c>
      <c r="T143" s="1"/>
      <c r="U143" s="3">
        <f>+U43</f>
        <v>1.9578637598268509</v>
      </c>
      <c r="V143" s="1"/>
      <c r="W143" s="3">
        <f>+W43</f>
        <v>0</v>
      </c>
      <c r="X143" s="3">
        <f>+X43</f>
        <v>1730.442828758318</v>
      </c>
      <c r="Y143" s="3">
        <f>SUM(E143:W143)</f>
        <v>1730.442828758318</v>
      </c>
      <c r="AA143" s="5" t="s">
        <v>21</v>
      </c>
      <c r="AB143" s="12">
        <f t="shared" si="181"/>
        <v>340.7061352732548</v>
      </c>
      <c r="AC143" s="12">
        <f t="shared" si="182"/>
        <v>127.62688039884034</v>
      </c>
      <c r="AD143" s="12">
        <f t="shared" si="183"/>
        <v>57.52463266021747</v>
      </c>
      <c r="AE143" s="12">
        <f t="shared" si="184"/>
        <v>10.674998000919759</v>
      </c>
      <c r="AF143" s="12">
        <f t="shared" si="185"/>
        <v>7.6745589469046864</v>
      </c>
      <c r="AG143" s="12">
        <f t="shared" si="186"/>
        <v>1011.4152298054677</v>
      </c>
      <c r="AH143" s="12">
        <f t="shared" si="187"/>
        <v>169.84319946680614</v>
      </c>
      <c r="AI143" s="12">
        <f t="shared" si="188"/>
        <v>3.0193304460804131</v>
      </c>
      <c r="AJ143" s="12">
        <f t="shared" si="189"/>
        <v>1.9578637598268509</v>
      </c>
      <c r="AK143" s="12">
        <f t="shared" si="190"/>
        <v>0</v>
      </c>
      <c r="AL143" s="12">
        <f t="shared" si="190"/>
        <v>1730.442828758318</v>
      </c>
      <c r="AM143" s="6"/>
      <c r="AN143" s="6"/>
    </row>
    <row r="144" spans="1:40" ht="15.5" x14ac:dyDescent="0.35">
      <c r="A144" s="5" t="s">
        <v>22</v>
      </c>
      <c r="E144" s="3">
        <f>+E112+E96+E83+E125+E107</f>
        <v>197.1976842395265</v>
      </c>
      <c r="G144" s="3">
        <f>+G112+G96+G83+G125+G107</f>
        <v>86.959679793868361</v>
      </c>
      <c r="I144" s="3">
        <f>+I112+I96+I83+I125+I107</f>
        <v>24.162591813290838</v>
      </c>
      <c r="K144" s="3">
        <f>+K112+K96+K83+K125+K107</f>
        <v>4.2285402076183107</v>
      </c>
      <c r="M144" s="3">
        <f>+M112+M96+M83+M125+M107</f>
        <v>4.75206099039334</v>
      </c>
      <c r="O144" s="3">
        <f>+O112+O96+O83+O125+O107</f>
        <v>714.43017550594345</v>
      </c>
      <c r="Q144" s="3">
        <f>+Q112+Q96+Q83+Q125+Q107</f>
        <v>163.65820513845847</v>
      </c>
      <c r="S144" s="3">
        <f>+S112+S96+S83+S125+S107</f>
        <v>0.57857724062183791</v>
      </c>
      <c r="U144" s="3">
        <f>+U112+U96+U83+U125+U107</f>
        <v>0</v>
      </c>
      <c r="W144" s="3">
        <f>+W112+W96+W83+W125+W107</f>
        <v>0</v>
      </c>
      <c r="X144" s="3">
        <f>+X112+X96+X83+X125+X107</f>
        <v>1195.9675149297211</v>
      </c>
      <c r="AA144" s="5" t="s">
        <v>22</v>
      </c>
      <c r="AB144" s="12">
        <f t="shared" si="181"/>
        <v>197.1976842395265</v>
      </c>
      <c r="AC144" s="12">
        <f t="shared" si="182"/>
        <v>86.959679793868361</v>
      </c>
      <c r="AD144" s="12">
        <f t="shared" si="183"/>
        <v>24.162591813290838</v>
      </c>
      <c r="AE144" s="12">
        <f t="shared" si="184"/>
        <v>4.2285402076183107</v>
      </c>
      <c r="AF144" s="12">
        <f t="shared" si="185"/>
        <v>4.75206099039334</v>
      </c>
      <c r="AG144" s="12">
        <f t="shared" si="186"/>
        <v>714.43017550594345</v>
      </c>
      <c r="AH144" s="12">
        <f t="shared" si="187"/>
        <v>163.65820513845847</v>
      </c>
      <c r="AI144" s="12">
        <f t="shared" si="188"/>
        <v>0.57857724062183791</v>
      </c>
      <c r="AJ144" s="12">
        <f t="shared" si="189"/>
        <v>0</v>
      </c>
      <c r="AK144" s="12">
        <f t="shared" si="190"/>
        <v>0</v>
      </c>
      <c r="AL144" s="12">
        <f t="shared" si="190"/>
        <v>1195.9675149297211</v>
      </c>
      <c r="AM144" s="6"/>
      <c r="AN144" s="6"/>
    </row>
    <row r="145" spans="1:41" ht="15.5" x14ac:dyDescent="0.35">
      <c r="A145" s="5" t="s">
        <v>23</v>
      </c>
      <c r="E145" s="3">
        <f>+E43-E144</f>
        <v>143.50845103372831</v>
      </c>
      <c r="G145" s="3">
        <f>+G43-G144</f>
        <v>40.667200604971981</v>
      </c>
      <c r="I145" s="3">
        <f>+I43-I144</f>
        <v>33.362040846926632</v>
      </c>
      <c r="K145" s="3">
        <f>+K43-K144</f>
        <v>6.4464577933014482</v>
      </c>
      <c r="M145" s="3">
        <f>+M43-M144</f>
        <v>2.9224979565113465</v>
      </c>
      <c r="O145" s="3">
        <f>+O43-O144</f>
        <v>296.98505429952422</v>
      </c>
      <c r="Q145" s="3">
        <f>+Q43-Q144</f>
        <v>6.1849943283476705</v>
      </c>
      <c r="S145" s="3">
        <f>+S43-S144</f>
        <v>2.4407532054585754</v>
      </c>
      <c r="U145" s="3">
        <f>+U43-U144</f>
        <v>1.9578637598268509</v>
      </c>
      <c r="W145" s="3">
        <f>+W43-W144</f>
        <v>0</v>
      </c>
      <c r="X145" s="3">
        <f>+X43-X144</f>
        <v>534.47531382859688</v>
      </c>
      <c r="AA145" s="5" t="s">
        <v>23</v>
      </c>
      <c r="AB145" s="12">
        <f t="shared" si="181"/>
        <v>143.50845103372831</v>
      </c>
      <c r="AC145" s="12">
        <f t="shared" si="182"/>
        <v>40.667200604971981</v>
      </c>
      <c r="AD145" s="12">
        <f t="shared" si="183"/>
        <v>33.362040846926632</v>
      </c>
      <c r="AE145" s="12">
        <f t="shared" si="184"/>
        <v>6.4464577933014482</v>
      </c>
      <c r="AF145" s="12">
        <f t="shared" si="185"/>
        <v>2.9224979565113465</v>
      </c>
      <c r="AG145" s="12">
        <f t="shared" si="186"/>
        <v>296.98505429952422</v>
      </c>
      <c r="AH145" s="12">
        <f t="shared" si="187"/>
        <v>6.1849943283476705</v>
      </c>
      <c r="AI145" s="12">
        <f t="shared" si="188"/>
        <v>2.4407532054585754</v>
      </c>
      <c r="AJ145" s="12">
        <f t="shared" si="189"/>
        <v>1.9578637598268509</v>
      </c>
      <c r="AK145" s="12">
        <f t="shared" si="190"/>
        <v>0</v>
      </c>
      <c r="AL145" s="12">
        <f t="shared" si="190"/>
        <v>534.47531382859688</v>
      </c>
      <c r="AM145" s="6">
        <f>10*AL145/1000</f>
        <v>5.3447531382859692</v>
      </c>
      <c r="AN145" s="6">
        <f>5*AL145/1000</f>
        <v>2.6723765691429846</v>
      </c>
    </row>
    <row r="146" spans="1:41" ht="15.5" x14ac:dyDescent="0.35">
      <c r="A146" s="5" t="s">
        <v>174</v>
      </c>
      <c r="E146" s="15">
        <f>-E145/E143</f>
        <v>-0.42120888406846846</v>
      </c>
      <c r="G146" s="15">
        <f>-G145/G143</f>
        <v>-0.31864134324904719</v>
      </c>
      <c r="I146" s="15">
        <f>-I145/I143</f>
        <v>-0.57996095418787341</v>
      </c>
      <c r="K146" s="15">
        <f>-K145/K143</f>
        <v>-0.60388374712070403</v>
      </c>
      <c r="M146" s="15">
        <f>-M145/M143</f>
        <v>-0.3808033760285407</v>
      </c>
      <c r="O146" s="15">
        <f>-O145/O143</f>
        <v>-0.29363316425109137</v>
      </c>
      <c r="Q146" s="15">
        <f>-Q145/Q143</f>
        <v>-3.6415908012592847E-2</v>
      </c>
      <c r="S146" s="15">
        <f>-S145/S143</f>
        <v>-0.80837564786162242</v>
      </c>
      <c r="U146" s="15">
        <f>-U145/U143</f>
        <v>-1</v>
      </c>
      <c r="W146" s="15"/>
      <c r="X146" s="15">
        <f>-X145/X143</f>
        <v>-0.30886620750834659</v>
      </c>
      <c r="AA146" s="5" t="s">
        <v>24</v>
      </c>
      <c r="AB146" s="32">
        <f t="shared" si="181"/>
        <v>-0.42120888406846846</v>
      </c>
      <c r="AC146" s="32">
        <f t="shared" si="182"/>
        <v>-0.31864134324904719</v>
      </c>
      <c r="AD146" s="32">
        <f t="shared" si="183"/>
        <v>-0.57996095418787341</v>
      </c>
      <c r="AE146" s="32">
        <f t="shared" si="184"/>
        <v>-0.60388374712070403</v>
      </c>
      <c r="AF146" s="32">
        <f t="shared" si="185"/>
        <v>-0.3808033760285407</v>
      </c>
      <c r="AG146" s="32">
        <f t="shared" si="186"/>
        <v>-0.29363316425109137</v>
      </c>
      <c r="AH146" s="32">
        <f t="shared" si="187"/>
        <v>-3.6415908012592847E-2</v>
      </c>
      <c r="AI146" s="32">
        <f t="shared" si="188"/>
        <v>-0.80837564786162242</v>
      </c>
      <c r="AJ146" s="12">
        <f>+V146</f>
        <v>0</v>
      </c>
      <c r="AK146" s="12">
        <f t="shared" ref="AK146" si="192">+W146</f>
        <v>0</v>
      </c>
      <c r="AL146" s="32">
        <f>+X146</f>
        <v>-0.30886620750834659</v>
      </c>
      <c r="AM146" s="6"/>
      <c r="AN146" s="6"/>
    </row>
    <row r="147" spans="1:41" ht="15.5" x14ac:dyDescent="0.35">
      <c r="AB147" s="5"/>
      <c r="AM147" s="2">
        <f>+AM135+AM145</f>
        <v>16.197166027937154</v>
      </c>
      <c r="AN147" s="2">
        <f>+AN135+AN145</f>
        <v>8.098583013968577</v>
      </c>
      <c r="AO147" s="2">
        <f>+AM147-AN147</f>
        <v>8.098583013968577</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29.484210660885807</v>
      </c>
      <c r="F149" s="6"/>
      <c r="G149" s="6">
        <f>+G54</f>
        <v>13.49277550171726</v>
      </c>
      <c r="H149" s="6"/>
      <c r="I149" s="6">
        <f>+I54</f>
        <v>2.1956544675706273</v>
      </c>
      <c r="J149" s="6"/>
      <c r="K149" s="6">
        <f>+K54</f>
        <v>0.55749161792145485</v>
      </c>
      <c r="L149" s="6"/>
      <c r="M149" s="6">
        <f>+M54</f>
        <v>0.98603507421690406</v>
      </c>
      <c r="N149" s="6"/>
      <c r="O149" s="6">
        <f>+O54</f>
        <v>55.014747438094012</v>
      </c>
      <c r="P149" s="6"/>
      <c r="Q149" s="6">
        <f>+Q54</f>
        <v>14.617432433833372</v>
      </c>
      <c r="R149" s="6"/>
      <c r="S149" s="6">
        <f>+S54</f>
        <v>0.70115095835889296</v>
      </c>
      <c r="T149" s="6"/>
      <c r="U149" s="6">
        <f>+U54</f>
        <v>0.62763820620271094</v>
      </c>
      <c r="V149" s="6"/>
      <c r="W149" s="6">
        <f>+W54</f>
        <v>4.3632218283743498</v>
      </c>
      <c r="X149" s="3">
        <f>SUM(E149:W149)</f>
        <v>122.0403581871754</v>
      </c>
      <c r="AA149" t="s">
        <v>25</v>
      </c>
      <c r="AB149" s="12">
        <f>+E149</f>
        <v>29.484210660885807</v>
      </c>
      <c r="AC149" s="12">
        <f>+G149</f>
        <v>13.49277550171726</v>
      </c>
      <c r="AD149" s="12">
        <f>+I149</f>
        <v>2.1956544675706273</v>
      </c>
      <c r="AE149" s="12">
        <f>+K149</f>
        <v>0.55749161792145485</v>
      </c>
      <c r="AF149" s="12">
        <f>+M149</f>
        <v>0.98603507421690406</v>
      </c>
      <c r="AG149" s="12">
        <f>+O149</f>
        <v>55.014747438094012</v>
      </c>
      <c r="AH149" s="12">
        <f>+Q149</f>
        <v>14.617432433833372</v>
      </c>
      <c r="AI149" s="12">
        <f>+S149</f>
        <v>0.70115095835889296</v>
      </c>
      <c r="AJ149" s="12">
        <f>+U149</f>
        <v>0.62763820620271094</v>
      </c>
      <c r="AK149" s="12">
        <f>+W149</f>
        <v>4.3632218283743498</v>
      </c>
      <c r="AL149" s="12">
        <f>+X149</f>
        <v>122.0403581871754</v>
      </c>
      <c r="AM149" s="2">
        <f>+AL149</f>
        <v>122.0403581871754</v>
      </c>
      <c r="AN149" s="3">
        <f>+AL149</f>
        <v>122.0403581871754</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22.245580320063361</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10.252512190805463</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1.8265058169674206</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0.3396747014955262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0.89074995509927823</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45.692909636710795</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12.54938819045219</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0.55447178466348357</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0.60743205112964282</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4.1403284611432882</v>
      </c>
      <c r="X150" s="3">
        <f>SUM(E150:W150)</f>
        <v>99.099553108530444</v>
      </c>
      <c r="AA150" t="s">
        <v>26</v>
      </c>
      <c r="AB150" s="12">
        <f t="shared" ref="AB150:AB152" si="193">+E150</f>
        <v>22.245580320063361</v>
      </c>
      <c r="AC150" s="12">
        <f t="shared" ref="AC150:AC152" si="194">+G150</f>
        <v>10.252512190805463</v>
      </c>
      <c r="AD150" s="12">
        <f t="shared" ref="AD150:AD152" si="195">+I150</f>
        <v>1.8265058169674206</v>
      </c>
      <c r="AE150" s="12">
        <f t="shared" ref="AE150:AE152" si="196">+K150</f>
        <v>0.3396747014955262</v>
      </c>
      <c r="AF150" s="12">
        <f t="shared" ref="AF150:AF152" si="197">+M150</f>
        <v>0.89074995509927823</v>
      </c>
      <c r="AG150" s="12">
        <f t="shared" ref="AG150:AG152" si="198">+O150</f>
        <v>45.692909636710795</v>
      </c>
      <c r="AH150" s="12">
        <f t="shared" ref="AH150:AH152" si="199">+Q150</f>
        <v>12.54938819045219</v>
      </c>
      <c r="AI150" s="12">
        <f t="shared" ref="AI150:AI152" si="200">+S150</f>
        <v>0.55447178466348357</v>
      </c>
      <c r="AJ150" s="12">
        <f t="shared" ref="AJ150:AJ152" si="201">+U150</f>
        <v>0.60743205112964282</v>
      </c>
      <c r="AK150" s="12">
        <f t="shared" ref="AK150:AK152" si="202">+W150</f>
        <v>4.1403284611432882</v>
      </c>
      <c r="AL150" s="12">
        <f t="shared" ref="AL150:AL152" si="203">+X150</f>
        <v>99.099553108530444</v>
      </c>
      <c r="AM150" s="2">
        <f>+AL150+AO147</f>
        <v>107.19813612249902</v>
      </c>
      <c r="AN150" s="2">
        <f>+AL150+AM147</f>
        <v>115.2967191364676</v>
      </c>
    </row>
    <row r="151" spans="1:41" ht="15.5" x14ac:dyDescent="0.35">
      <c r="A151" t="s">
        <v>35</v>
      </c>
      <c r="E151" s="2">
        <f>+E150-E149</f>
        <v>-7.2386303408224464</v>
      </c>
      <c r="F151" s="2"/>
      <c r="G151" s="2">
        <f t="shared" ref="G151:W151" si="204">+G150-G149</f>
        <v>-3.2402633109117964</v>
      </c>
      <c r="H151" s="2"/>
      <c r="I151" s="2">
        <f t="shared" ref="I151" si="205">+I150-I149</f>
        <v>-0.36914865060320667</v>
      </c>
      <c r="J151" s="2"/>
      <c r="K151" s="2">
        <f t="shared" ref="K151" si="206">+K150-K149</f>
        <v>-0.21781691642592865</v>
      </c>
      <c r="L151" s="2"/>
      <c r="M151" s="2">
        <f t="shared" si="204"/>
        <v>-9.5285119117625827E-2</v>
      </c>
      <c r="N151" s="2"/>
      <c r="O151" s="2">
        <f t="shared" si="204"/>
        <v>-9.3218378013832179</v>
      </c>
      <c r="P151" s="2"/>
      <c r="Q151" s="2">
        <f t="shared" si="204"/>
        <v>-2.0680442433811823</v>
      </c>
      <c r="R151" s="2"/>
      <c r="S151" s="2">
        <f t="shared" si="204"/>
        <v>-0.14667917369540939</v>
      </c>
      <c r="T151" s="2"/>
      <c r="U151" s="2">
        <f t="shared" si="204"/>
        <v>-2.0206155073068111E-2</v>
      </c>
      <c r="V151" s="2"/>
      <c r="W151" s="2">
        <f t="shared" si="204"/>
        <v>-0.22289336723106157</v>
      </c>
      <c r="X151" s="3">
        <f>+X150-X149</f>
        <v>-22.940805078644956</v>
      </c>
      <c r="AA151" t="s">
        <v>27</v>
      </c>
      <c r="AB151" s="12">
        <f t="shared" si="193"/>
        <v>-7.2386303408224464</v>
      </c>
      <c r="AC151" s="12">
        <f t="shared" si="194"/>
        <v>-3.2402633109117964</v>
      </c>
      <c r="AD151" s="12">
        <f t="shared" si="195"/>
        <v>-0.36914865060320667</v>
      </c>
      <c r="AE151" s="12">
        <f t="shared" si="196"/>
        <v>-0.21781691642592865</v>
      </c>
      <c r="AF151" s="12">
        <f t="shared" si="197"/>
        <v>-9.5285119117625827E-2</v>
      </c>
      <c r="AG151" s="12">
        <f t="shared" si="198"/>
        <v>-9.3218378013832179</v>
      </c>
      <c r="AH151" s="12">
        <f t="shared" si="199"/>
        <v>-2.0680442433811823</v>
      </c>
      <c r="AI151" s="12">
        <f t="shared" si="200"/>
        <v>-0.14667917369540939</v>
      </c>
      <c r="AJ151" s="12">
        <f t="shared" si="201"/>
        <v>-2.0206155073068111E-2</v>
      </c>
      <c r="AK151" s="12">
        <f t="shared" si="202"/>
        <v>-0.22289336723106157</v>
      </c>
      <c r="AL151" s="12">
        <f t="shared" si="203"/>
        <v>-22.940805078644956</v>
      </c>
      <c r="AM151" s="2">
        <f>+AM150-AM149</f>
        <v>-14.842222064676378</v>
      </c>
      <c r="AN151" s="2">
        <f>+AN150-AN149</f>
        <v>-6.7436390507077988</v>
      </c>
    </row>
    <row r="152" spans="1:41" ht="15.5" x14ac:dyDescent="0.35">
      <c r="A152" t="s">
        <v>28</v>
      </c>
      <c r="E152" s="2">
        <f>100*E151/E149</f>
        <v>-24.550870376276755</v>
      </c>
      <c r="F152" s="2"/>
      <c r="G152" s="2">
        <f>100*G151/G149</f>
        <v>-24.014801924921972</v>
      </c>
      <c r="H152" s="2"/>
      <c r="I152" s="2">
        <f>100*I151/I149</f>
        <v>-16.812693256405215</v>
      </c>
      <c r="J152" s="2"/>
      <c r="K152" s="2">
        <f>100*K151/K149</f>
        <v>-39.070886345885285</v>
      </c>
      <c r="L152" s="2"/>
      <c r="M152" s="2">
        <f>100*M151/M149</f>
        <v>-9.6634614334890667</v>
      </c>
      <c r="N152" s="2"/>
      <c r="O152" s="2">
        <f>100*O151/O149</f>
        <v>-16.944252651296317</v>
      </c>
      <c r="P152" s="2"/>
      <c r="Q152" s="2">
        <f>100*Q151/Q149</f>
        <v>-14.147794099560922</v>
      </c>
      <c r="R152" s="2"/>
      <c r="S152" s="2">
        <f>100*S151/S149</f>
        <v>-20.919770834903403</v>
      </c>
      <c r="T152" s="2"/>
      <c r="U152" s="2">
        <f>100*U151/U149</f>
        <v>-3.2193953257431311</v>
      </c>
      <c r="V152" s="2"/>
      <c r="W152" s="2">
        <f>100*W151/W149</f>
        <v>-5.1084582906504945</v>
      </c>
      <c r="X152" s="2">
        <f t="shared" ref="X152" si="207">100*X151/X149</f>
        <v>-18.797720212735076</v>
      </c>
      <c r="AA152" t="s">
        <v>28</v>
      </c>
      <c r="AB152" s="6">
        <f t="shared" si="193"/>
        <v>-24.550870376276755</v>
      </c>
      <c r="AC152" s="6">
        <f t="shared" si="194"/>
        <v>-24.014801924921972</v>
      </c>
      <c r="AD152" s="6">
        <f t="shared" si="195"/>
        <v>-16.812693256405215</v>
      </c>
      <c r="AE152" s="6">
        <f t="shared" si="196"/>
        <v>-39.070886345885285</v>
      </c>
      <c r="AF152" s="6">
        <f t="shared" si="197"/>
        <v>-9.6634614334890667</v>
      </c>
      <c r="AG152" s="6">
        <f t="shared" si="198"/>
        <v>-16.944252651296317</v>
      </c>
      <c r="AH152" s="6">
        <f t="shared" si="199"/>
        <v>-14.147794099560922</v>
      </c>
      <c r="AI152" s="6">
        <f t="shared" si="200"/>
        <v>-20.919770834903403</v>
      </c>
      <c r="AJ152" s="6">
        <f t="shared" si="201"/>
        <v>-3.2193953257431311</v>
      </c>
      <c r="AK152" s="6">
        <f t="shared" si="202"/>
        <v>-5.1084582906504945</v>
      </c>
      <c r="AL152" s="6">
        <f t="shared" si="203"/>
        <v>-18.797720212735076</v>
      </c>
      <c r="AM152" s="2">
        <f>100*AM151/AM149</f>
        <v>-12.161732631030635</v>
      </c>
      <c r="AN152" s="2">
        <f>100*AN151/AN149</f>
        <v>-5.5257450493261935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D72A0-7565-46B8-9D30-39A53DAA9E4D}">
  <dimension ref="A2:AZ152"/>
  <sheetViews>
    <sheetView zoomScale="50" zoomScaleNormal="50" workbookViewId="0">
      <selection activeCell="O3" sqref="O3"/>
    </sheetView>
  </sheetViews>
  <sheetFormatPr defaultRowHeight="14.5" x14ac:dyDescent="0.35"/>
  <cols>
    <col min="1" max="1" width="57.6328125" customWidth="1"/>
    <col min="27" max="27" width="69.269531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6218.0000000000027</v>
      </c>
      <c r="F15" s="42">
        <v>2482.4</v>
      </c>
      <c r="G15" s="42">
        <v>799.8</v>
      </c>
      <c r="H15" s="42">
        <v>108.514</v>
      </c>
      <c r="I15" s="42">
        <v>389</v>
      </c>
      <c r="J15" s="42">
        <v>390.69000000000011</v>
      </c>
      <c r="K15" s="42">
        <v>22.8</v>
      </c>
      <c r="L15" s="42">
        <v>156.97999999999999</v>
      </c>
      <c r="M15" s="42">
        <v>0</v>
      </c>
      <c r="N15" s="43">
        <v>0</v>
      </c>
      <c r="O15" s="25">
        <f>SUM(E15:N15)</f>
        <v>10568.184000000001</v>
      </c>
    </row>
    <row r="16" spans="1:25" ht="15.5" x14ac:dyDescent="0.35">
      <c r="A16" s="44" t="s">
        <v>66</v>
      </c>
      <c r="B16" s="25"/>
      <c r="C16" s="25"/>
      <c r="D16" s="25"/>
      <c r="E16" s="25">
        <v>7773.9498114933695</v>
      </c>
      <c r="F16" s="25">
        <v>4384.9530134565566</v>
      </c>
      <c r="G16" s="25">
        <v>830.12199608892297</v>
      </c>
      <c r="H16" s="25">
        <v>5</v>
      </c>
      <c r="I16" s="25">
        <v>611.36559866009679</v>
      </c>
      <c r="J16" s="25">
        <v>49980.555716763607</v>
      </c>
      <c r="K16" s="25">
        <v>5875.841686534508</v>
      </c>
      <c r="L16" s="25">
        <v>941.90470313458547</v>
      </c>
      <c r="M16" s="25">
        <v>590.40427407030779</v>
      </c>
      <c r="N16" s="25">
        <v>1674.449283395827</v>
      </c>
      <c r="O16" s="25">
        <f t="shared" ref="O16:O19" si="0">SUM(E16:N16)</f>
        <v>72668.546083597772</v>
      </c>
    </row>
    <row r="17" spans="1:19" ht="15.5" x14ac:dyDescent="0.35">
      <c r="A17" s="45" t="s">
        <v>198</v>
      </c>
      <c r="B17" s="25"/>
      <c r="C17" s="25"/>
      <c r="D17" s="25"/>
      <c r="E17" s="25">
        <v>90.601834219147349</v>
      </c>
      <c r="F17" s="25">
        <v>45.351145208106232</v>
      </c>
      <c r="G17" s="25">
        <v>6.0859052104297886</v>
      </c>
      <c r="H17" s="25">
        <v>1</v>
      </c>
      <c r="I17" s="25">
        <v>6.1552016853528997</v>
      </c>
      <c r="J17" s="25">
        <v>473.40979090164461</v>
      </c>
      <c r="K17" s="25">
        <v>70.301771415086776</v>
      </c>
      <c r="L17" s="25">
        <v>10.462684712649756</v>
      </c>
      <c r="M17" s="25">
        <v>7.3041378966689976</v>
      </c>
      <c r="N17" s="25">
        <v>46.62327596530519</v>
      </c>
      <c r="O17" s="25">
        <f t="shared" si="0"/>
        <v>757.29574721439167</v>
      </c>
    </row>
    <row r="18" spans="1:19" ht="15.5" x14ac:dyDescent="0.35">
      <c r="A18" s="45" t="s">
        <v>85</v>
      </c>
      <c r="B18" s="25"/>
      <c r="C18" s="25"/>
      <c r="D18" s="25"/>
      <c r="E18" s="25">
        <v>84.745922194108516</v>
      </c>
      <c r="F18" s="42">
        <v>26.516625271323427</v>
      </c>
      <c r="G18" s="25">
        <v>5.8749312164085756</v>
      </c>
      <c r="H18" s="25">
        <v>1</v>
      </c>
      <c r="I18" s="25">
        <v>8.9421804584888154</v>
      </c>
      <c r="J18" s="25">
        <v>310.19444695640607</v>
      </c>
      <c r="K18" s="25">
        <v>68.547856462474897</v>
      </c>
      <c r="L18" s="25">
        <v>9.3452060441972158</v>
      </c>
      <c r="M18" s="25">
        <v>9.1511865782840207</v>
      </c>
      <c r="N18" s="25">
        <v>29.740734296171048</v>
      </c>
      <c r="O18" s="25">
        <f t="shared" si="0"/>
        <v>554.05908947786259</v>
      </c>
    </row>
    <row r="19" spans="1:19" ht="15.5" x14ac:dyDescent="0.35">
      <c r="A19" s="45" t="s">
        <v>86</v>
      </c>
      <c r="B19" s="25"/>
      <c r="C19" s="25"/>
      <c r="D19" s="25"/>
      <c r="E19" s="25">
        <v>145.68086551154735</v>
      </c>
      <c r="F19" s="42">
        <v>34.774146111326743</v>
      </c>
      <c r="G19" s="25">
        <v>10.080192534218824</v>
      </c>
      <c r="H19" s="25">
        <v>1</v>
      </c>
      <c r="I19" s="25">
        <v>10.950981550463322</v>
      </c>
      <c r="J19" s="25">
        <v>587.71030206978662</v>
      </c>
      <c r="K19" s="25">
        <v>100.62185139903747</v>
      </c>
      <c r="L19" s="25">
        <v>10.522702241568195</v>
      </c>
      <c r="M19" s="25">
        <v>26.730785078435606</v>
      </c>
      <c r="N19" s="25">
        <v>31.187218178944168</v>
      </c>
      <c r="O19" s="25">
        <f t="shared" si="0"/>
        <v>959.25904467532825</v>
      </c>
    </row>
    <row r="20" spans="1:19" ht="15.5" x14ac:dyDescent="0.35">
      <c r="A20" s="44" t="s">
        <v>67</v>
      </c>
      <c r="B20" s="25"/>
      <c r="C20" s="25"/>
      <c r="D20" s="25"/>
      <c r="E20" s="25">
        <f>E17*$N$2+E18+E19</f>
        <v>230.42678770565587</v>
      </c>
      <c r="F20" s="25">
        <f t="shared" ref="F20:O20" si="1">F17*$N$2+F18+F19</f>
        <v>61.290771382650171</v>
      </c>
      <c r="G20" s="25">
        <f t="shared" si="1"/>
        <v>15.955123750627401</v>
      </c>
      <c r="H20" s="25">
        <f t="shared" si="1"/>
        <v>2</v>
      </c>
      <c r="I20" s="25">
        <f t="shared" si="1"/>
        <v>19.893162008952139</v>
      </c>
      <c r="J20" s="25">
        <f t="shared" si="1"/>
        <v>897.90474902619269</v>
      </c>
      <c r="K20" s="25">
        <f t="shared" si="1"/>
        <v>169.16970786151236</v>
      </c>
      <c r="L20" s="25">
        <f t="shared" si="1"/>
        <v>19.867908285765409</v>
      </c>
      <c r="M20" s="25">
        <f t="shared" si="1"/>
        <v>35.881971656719628</v>
      </c>
      <c r="N20" s="25">
        <f t="shared" si="1"/>
        <v>60.927952475115219</v>
      </c>
      <c r="O20" s="25">
        <f t="shared" si="1"/>
        <v>1513.3181341531908</v>
      </c>
      <c r="P20" s="3">
        <f>SUM(E20:N20)</f>
        <v>1513.3181341531908</v>
      </c>
    </row>
    <row r="21" spans="1:19" ht="15.5" x14ac:dyDescent="0.35">
      <c r="A21" s="44" t="s">
        <v>68</v>
      </c>
      <c r="B21" s="25"/>
      <c r="C21" s="25"/>
      <c r="D21" s="25"/>
      <c r="E21" s="25">
        <v>86.688954544360314</v>
      </c>
      <c r="F21" s="25">
        <v>10.255463241887007</v>
      </c>
      <c r="G21" s="25">
        <v>13.92404152394872</v>
      </c>
      <c r="H21" s="25">
        <v>1</v>
      </c>
      <c r="I21" s="25">
        <v>1.0926095980331174E-2</v>
      </c>
      <c r="J21" s="25">
        <v>461.4486277814492</v>
      </c>
      <c r="K21" s="25">
        <v>86.357339363836488</v>
      </c>
      <c r="L21" s="25">
        <v>1.5394816068468122</v>
      </c>
      <c r="M21" s="25">
        <v>2.008167327118068</v>
      </c>
      <c r="N21" s="25">
        <v>0</v>
      </c>
      <c r="O21" s="25">
        <v>662.23300148542694</v>
      </c>
    </row>
    <row r="22" spans="1:19" ht="15.5" x14ac:dyDescent="0.35">
      <c r="A22" s="44" t="s">
        <v>69</v>
      </c>
      <c r="B22" s="25"/>
      <c r="C22" s="25"/>
      <c r="D22" s="25"/>
      <c r="E22" s="25">
        <v>134.74138798076604</v>
      </c>
      <c r="F22" s="25">
        <v>40.824596143965501</v>
      </c>
      <c r="G22" s="25">
        <v>1.3238109280736849</v>
      </c>
      <c r="H22" s="25">
        <v>2</v>
      </c>
      <c r="I22" s="25">
        <v>19.722530687593139</v>
      </c>
      <c r="J22" s="25">
        <v>312.03493825085695</v>
      </c>
      <c r="K22" s="25">
        <v>58.880768775339625</v>
      </c>
      <c r="L22" s="25">
        <v>9.5946411581593036</v>
      </c>
      <c r="M22" s="25">
        <v>1.8269326908043029</v>
      </c>
      <c r="N22" s="25">
        <v>0</v>
      </c>
      <c r="O22" s="25">
        <v>578.94960661555854</v>
      </c>
    </row>
    <row r="23" spans="1:19" ht="15.5" x14ac:dyDescent="0.35">
      <c r="A23" s="44" t="s">
        <v>87</v>
      </c>
      <c r="B23" s="25"/>
      <c r="C23" s="25"/>
      <c r="D23" s="25"/>
      <c r="E23" s="25">
        <v>7.3291689737056114</v>
      </c>
      <c r="F23" s="25">
        <v>9.9609421030379117</v>
      </c>
      <c r="G23" s="25">
        <v>0.24989787718052756</v>
      </c>
      <c r="H23" s="25">
        <v>0</v>
      </c>
      <c r="I23" s="25">
        <v>0</v>
      </c>
      <c r="J23" s="25">
        <v>106.63044241125456</v>
      </c>
      <c r="K23" s="25">
        <v>17.888358596606199</v>
      </c>
      <c r="L23" s="25">
        <v>2.2763865000079884</v>
      </c>
      <c r="M23" s="25">
        <v>3.3722339511881003</v>
      </c>
      <c r="N23" s="25">
        <v>0</v>
      </c>
      <c r="O23" s="25">
        <v>147.7074304129809</v>
      </c>
    </row>
    <row r="24" spans="1:19" ht="15.5" x14ac:dyDescent="0.35">
      <c r="A24" s="46" t="s">
        <v>88</v>
      </c>
      <c r="B24" s="26"/>
      <c r="C24" s="26"/>
      <c r="D24" s="26"/>
      <c r="E24" s="26">
        <v>7.178286081247542</v>
      </c>
      <c r="F24" s="26">
        <v>28.149341799510896</v>
      </c>
      <c r="G24" s="26">
        <v>53.491175153547111</v>
      </c>
      <c r="H24" s="26">
        <v>0</v>
      </c>
      <c r="I24" s="26">
        <v>0</v>
      </c>
      <c r="J24" s="26">
        <v>34.922908874517319</v>
      </c>
      <c r="K24" s="26">
        <v>5.0547696858123974</v>
      </c>
      <c r="L24" s="26">
        <v>100</v>
      </c>
      <c r="M24" s="26">
        <v>0</v>
      </c>
      <c r="N24" s="26">
        <v>12.752838963797981</v>
      </c>
      <c r="O24" s="26">
        <v>23.3</v>
      </c>
    </row>
    <row r="25" spans="1:19" ht="15.5" x14ac:dyDescent="0.35">
      <c r="A25" s="21" t="s">
        <v>89</v>
      </c>
      <c r="B25" s="23"/>
      <c r="C25" s="23"/>
      <c r="D25" s="23"/>
      <c r="E25" s="42">
        <v>111.05259008703297</v>
      </c>
      <c r="F25" s="42">
        <v>27.997259374342285</v>
      </c>
      <c r="G25" s="42">
        <v>9.286002680920685</v>
      </c>
      <c r="H25" s="42">
        <v>0</v>
      </c>
      <c r="I25" s="42">
        <v>5.7245582751701258</v>
      </c>
      <c r="J25" s="42">
        <v>503.29073879958383</v>
      </c>
      <c r="K25" s="42">
        <v>83.018150858232445</v>
      </c>
      <c r="L25" s="42">
        <v>34.728786109711322</v>
      </c>
      <c r="M25" s="25">
        <v>0</v>
      </c>
      <c r="N25" s="25">
        <v>18.635981189211066</v>
      </c>
      <c r="O25" s="25">
        <v>793.73406737420476</v>
      </c>
    </row>
    <row r="26" spans="1:19" ht="15.5" x14ac:dyDescent="0.35">
      <c r="A26" s="21" t="s">
        <v>90</v>
      </c>
      <c r="B26" s="23"/>
      <c r="C26" s="23"/>
      <c r="D26" s="23"/>
      <c r="E26" s="42">
        <v>10.457389292056355</v>
      </c>
      <c r="F26" s="42">
        <v>9.788693246738692</v>
      </c>
      <c r="G26" s="42">
        <v>5.3920134442937702</v>
      </c>
      <c r="H26" s="42">
        <v>0</v>
      </c>
      <c r="I26" s="42">
        <v>0</v>
      </c>
      <c r="J26" s="42">
        <v>205.24553323798207</v>
      </c>
      <c r="K26" s="42">
        <v>5.0862028418217431</v>
      </c>
      <c r="L26" s="42">
        <v>17.493020798948937</v>
      </c>
      <c r="M26" s="42">
        <v>0</v>
      </c>
      <c r="N26" s="42">
        <v>3.9772557116490788</v>
      </c>
      <c r="O26" s="25">
        <v>257.44010857349065</v>
      </c>
    </row>
    <row r="27" spans="1:19" ht="15.5" x14ac:dyDescent="0.35">
      <c r="A27" s="21" t="s">
        <v>91</v>
      </c>
      <c r="B27" s="23"/>
      <c r="C27" s="23"/>
      <c r="D27" s="23"/>
      <c r="E27" s="25">
        <v>135.223476219491</v>
      </c>
      <c r="F27" s="25">
        <v>24.985452864588051</v>
      </c>
      <c r="G27" s="25">
        <v>4.6881790899250539</v>
      </c>
      <c r="H27" s="25">
        <v>0</v>
      </c>
      <c r="I27" s="25">
        <v>10.950981550463322</v>
      </c>
      <c r="J27" s="25">
        <v>382.46476883180458</v>
      </c>
      <c r="K27" s="25">
        <v>95.535648557215723</v>
      </c>
      <c r="L27" s="25">
        <v>-6.9703185573807414</v>
      </c>
      <c r="M27" s="25">
        <v>26.730785078435606</v>
      </c>
      <c r="N27" s="25"/>
      <c r="O27" s="25">
        <v>673.60897363454251</v>
      </c>
    </row>
    <row r="28" spans="1:19" ht="15.5" x14ac:dyDescent="0.35">
      <c r="A28" s="44" t="s">
        <v>92</v>
      </c>
      <c r="B28" s="25"/>
      <c r="C28" s="25"/>
      <c r="D28" s="25"/>
      <c r="E28" s="47">
        <v>31</v>
      </c>
      <c r="F28" s="25">
        <v>11</v>
      </c>
      <c r="G28" s="25">
        <v>0</v>
      </c>
      <c r="H28" s="25">
        <v>0</v>
      </c>
      <c r="I28" s="25">
        <v>15.5</v>
      </c>
      <c r="J28" s="25">
        <v>117.4</v>
      </c>
      <c r="K28" s="25">
        <v>20.5</v>
      </c>
      <c r="L28" s="25">
        <v>0</v>
      </c>
      <c r="M28" s="25">
        <v>0</v>
      </c>
      <c r="N28" s="25">
        <v>3.1</v>
      </c>
      <c r="O28" s="25">
        <v>198.5</v>
      </c>
    </row>
    <row r="29" spans="1:19" ht="15.5" x14ac:dyDescent="0.35">
      <c r="A29" s="21" t="s">
        <v>93</v>
      </c>
      <c r="B29" s="23"/>
      <c r="C29" s="23"/>
      <c r="D29" s="23"/>
      <c r="E29" s="48">
        <v>0</v>
      </c>
      <c r="F29" s="48">
        <v>0</v>
      </c>
      <c r="G29" s="48">
        <v>0</v>
      </c>
      <c r="H29" s="48">
        <v>0</v>
      </c>
      <c r="I29" s="48">
        <v>0</v>
      </c>
      <c r="J29" s="48">
        <v>0</v>
      </c>
      <c r="K29" s="48">
        <v>0</v>
      </c>
      <c r="L29" s="48">
        <v>0</v>
      </c>
      <c r="M29" s="48">
        <v>0</v>
      </c>
      <c r="N29" s="48">
        <v>0</v>
      </c>
      <c r="O29" s="25">
        <v>0</v>
      </c>
    </row>
    <row r="30" spans="1:19" ht="15.5" x14ac:dyDescent="0.35">
      <c r="A30" s="4"/>
      <c r="E30" s="9"/>
      <c r="F30" s="9"/>
      <c r="G30" s="9"/>
      <c r="H30" s="9"/>
      <c r="I30" s="9"/>
      <c r="J30" s="9"/>
      <c r="K30" s="9"/>
      <c r="L30" s="9"/>
      <c r="M30" s="9"/>
      <c r="N30" s="9"/>
    </row>
    <row r="31" spans="1:19" ht="15.5" x14ac:dyDescent="0.35">
      <c r="A31" s="4" t="s">
        <v>239</v>
      </c>
      <c r="E31" s="4"/>
      <c r="F31" s="4"/>
    </row>
    <row r="32" spans="1:19" ht="15.5" x14ac:dyDescent="0.35">
      <c r="A32" s="4" t="s">
        <v>203</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185</v>
      </c>
      <c r="AI33" s="4" t="s">
        <v>80</v>
      </c>
      <c r="AJ33" s="4" t="s">
        <v>82</v>
      </c>
      <c r="AK33" s="4" t="s">
        <v>9</v>
      </c>
      <c r="AL33" s="4" t="s">
        <v>10</v>
      </c>
    </row>
    <row r="34" spans="1:39" ht="23.5" x14ac:dyDescent="0.55000000000000004">
      <c r="A34" s="13" t="s">
        <v>96</v>
      </c>
      <c r="E34" s="9">
        <f>+E15</f>
        <v>6218.0000000000027</v>
      </c>
      <c r="F34" s="9"/>
      <c r="G34" s="9">
        <f>+F15</f>
        <v>2482.4</v>
      </c>
      <c r="H34" s="9"/>
      <c r="I34" s="10">
        <f>+G15</f>
        <v>799.8</v>
      </c>
      <c r="J34" s="9"/>
      <c r="K34" s="10">
        <v>109</v>
      </c>
      <c r="L34" s="9"/>
      <c r="M34" s="9">
        <f>+I15</f>
        <v>389</v>
      </c>
      <c r="N34" s="9"/>
      <c r="O34" s="9">
        <f>+J15</f>
        <v>390.69000000000011</v>
      </c>
      <c r="P34" s="9"/>
      <c r="Q34" s="9">
        <f>+K15</f>
        <v>22.8</v>
      </c>
      <c r="R34" s="9"/>
      <c r="S34" s="9">
        <f>+L15</f>
        <v>156.97999999999999</v>
      </c>
      <c r="T34" s="9"/>
      <c r="U34" s="9">
        <f>+M15</f>
        <v>0</v>
      </c>
      <c r="V34" s="9"/>
      <c r="W34" s="9">
        <f>+N15</f>
        <v>0</v>
      </c>
      <c r="X34" s="11">
        <f>+W34+U34+S34+Q34+O34+M34+K34+I34+G34+E34</f>
        <v>10568.670000000002</v>
      </c>
      <c r="Y34" t="s">
        <v>97</v>
      </c>
      <c r="AA34" t="s">
        <v>98</v>
      </c>
      <c r="AB34" s="3">
        <f>+E34</f>
        <v>6218.0000000000027</v>
      </c>
      <c r="AC34" s="2">
        <f>+G34</f>
        <v>2482.4</v>
      </c>
      <c r="AD34" s="3">
        <f>+I34</f>
        <v>799.8</v>
      </c>
      <c r="AE34" s="3">
        <f>+K34</f>
        <v>109</v>
      </c>
      <c r="AF34" s="3">
        <f>+M34</f>
        <v>389</v>
      </c>
      <c r="AG34" s="3">
        <f>+O34</f>
        <v>390.69000000000011</v>
      </c>
      <c r="AH34" s="3">
        <f>+Q34</f>
        <v>22.8</v>
      </c>
      <c r="AI34" s="2">
        <f>+S34</f>
        <v>156.97999999999999</v>
      </c>
      <c r="AJ34">
        <f>+U34</f>
        <v>0</v>
      </c>
      <c r="AK34">
        <f>+W34</f>
        <v>0</v>
      </c>
      <c r="AL34" s="3">
        <f>SUM(AB34:AK34)</f>
        <v>10568.670000000002</v>
      </c>
      <c r="AM34" t="s">
        <v>98</v>
      </c>
    </row>
    <row r="35" spans="1:39" ht="23.5" x14ac:dyDescent="0.55000000000000004">
      <c r="A35" s="13" t="s">
        <v>99</v>
      </c>
      <c r="E35" s="14">
        <f>+E34/E36</f>
        <v>0.7768250185307648</v>
      </c>
      <c r="F35" s="14"/>
      <c r="G35" s="14">
        <f>+G34/G36</f>
        <v>0.55831396570392355</v>
      </c>
      <c r="H35" s="14"/>
      <c r="I35" s="14">
        <f>+I34/I36</f>
        <v>0.94530389871749942</v>
      </c>
      <c r="J35" s="14"/>
      <c r="K35" s="14">
        <v>0</v>
      </c>
      <c r="L35" s="14"/>
      <c r="M35" s="14">
        <f>+M34/M36</f>
        <v>0.61622907155809226</v>
      </c>
      <c r="N35" s="14"/>
      <c r="O35" s="14">
        <f>+O34/O36</f>
        <v>7.6788880092528823E-3</v>
      </c>
      <c r="P35" s="14"/>
      <c r="Q35" s="14">
        <f>+Q34/Q36</f>
        <v>3.7717050494125715E-3</v>
      </c>
      <c r="R35" s="14"/>
      <c r="S35" s="14">
        <f>+S34/S36</f>
        <v>0.16321945347161745</v>
      </c>
      <c r="T35" s="14"/>
      <c r="U35" s="14">
        <f>+U34/U36</f>
        <v>0</v>
      </c>
      <c r="V35" s="14"/>
      <c r="W35" s="14">
        <f>+W34/W36</f>
        <v>0</v>
      </c>
      <c r="X35" s="4"/>
      <c r="AA35" t="s">
        <v>100</v>
      </c>
      <c r="AB35" s="1">
        <f>+E35</f>
        <v>0.7768250185307648</v>
      </c>
      <c r="AC35" s="1">
        <f>+G35</f>
        <v>0.55831396570392355</v>
      </c>
      <c r="AD35" s="1">
        <f t="shared" ref="AD35:AD51" si="2">+I35</f>
        <v>0.94530389871749942</v>
      </c>
      <c r="AE35" s="1">
        <f t="shared" ref="AE35:AE51" si="3">+K35</f>
        <v>0</v>
      </c>
      <c r="AF35" s="1">
        <f>+M35</f>
        <v>0.61622907155809226</v>
      </c>
      <c r="AG35" s="1">
        <f>+O35</f>
        <v>7.6788880092528823E-3</v>
      </c>
      <c r="AH35" s="1">
        <f>+Q35</f>
        <v>3.7717050494125715E-3</v>
      </c>
      <c r="AI35" s="1">
        <f>+S35</f>
        <v>0.16321945347161745</v>
      </c>
      <c r="AJ35" s="1">
        <f>+U35</f>
        <v>0</v>
      </c>
      <c r="AK35" s="1">
        <f>+W35</f>
        <v>0</v>
      </c>
      <c r="AL35" s="1">
        <f>+AL34/AL36</f>
        <v>0.14246972776226113</v>
      </c>
      <c r="AM35" t="s">
        <v>100</v>
      </c>
    </row>
    <row r="36" spans="1:39" ht="23.5" x14ac:dyDescent="0.55000000000000004">
      <c r="A36" s="13" t="s">
        <v>101</v>
      </c>
      <c r="E36" s="11">
        <f>+E37+E42</f>
        <v>8004.3765991990249</v>
      </c>
      <c r="F36" s="11"/>
      <c r="G36" s="11">
        <f>+G37+G42</f>
        <v>4446.2437848392065</v>
      </c>
      <c r="H36" s="11"/>
      <c r="I36" s="11">
        <f>+I37+I42</f>
        <v>846.07711983955039</v>
      </c>
      <c r="J36" s="11"/>
      <c r="K36" s="11">
        <f>+K37+K42</f>
        <v>7</v>
      </c>
      <c r="L36" s="11"/>
      <c r="M36" s="11">
        <f>+M37+M42</f>
        <v>631.25876066904891</v>
      </c>
      <c r="N36" s="11"/>
      <c r="O36" s="11">
        <f>+O37+O42</f>
        <v>50878.460465789802</v>
      </c>
      <c r="P36" s="11"/>
      <c r="Q36" s="11">
        <f>+Q37+Q42</f>
        <v>6045.0113943960205</v>
      </c>
      <c r="R36" s="11"/>
      <c r="S36" s="11">
        <f>+S37+S42</f>
        <v>961.77261142035093</v>
      </c>
      <c r="T36" s="11"/>
      <c r="U36" s="11">
        <f>+U37+U42</f>
        <v>626.28624572702745</v>
      </c>
      <c r="V36" s="11"/>
      <c r="W36" s="11">
        <f>+W37+W42</f>
        <v>1735.3772358709423</v>
      </c>
      <c r="X36" s="11">
        <f>+W36+U36+S36+Q36+O36+M36+K36+I36+G36+E36</f>
        <v>74181.864217750976</v>
      </c>
      <c r="AA36" t="s">
        <v>101</v>
      </c>
      <c r="AB36" s="3">
        <f t="shared" ref="AB36:AB51" si="4">+E36</f>
        <v>8004.3765991990249</v>
      </c>
      <c r="AC36" s="3">
        <f t="shared" ref="AC36:AE51" si="5">+G36</f>
        <v>4446.2437848392065</v>
      </c>
      <c r="AD36" s="3">
        <f t="shared" si="2"/>
        <v>846.07711983955039</v>
      </c>
      <c r="AE36" s="3">
        <f t="shared" si="3"/>
        <v>7</v>
      </c>
      <c r="AF36" s="3">
        <f t="shared" ref="AF36:AF51" si="6">+M36</f>
        <v>631.25876066904891</v>
      </c>
      <c r="AG36" s="3">
        <f t="shared" ref="AG36:AG51" si="7">+O36</f>
        <v>50878.460465789802</v>
      </c>
      <c r="AH36" s="3">
        <f t="shared" ref="AH36:AH51" si="8">+Q36</f>
        <v>6045.0113943960205</v>
      </c>
      <c r="AI36" s="3">
        <f t="shared" ref="AI36:AI51" si="9">+S36</f>
        <v>961.77261142035093</v>
      </c>
      <c r="AJ36" s="3">
        <f t="shared" ref="AJ36:AJ51" si="10">+U36</f>
        <v>626.28624572702745</v>
      </c>
      <c r="AK36" s="3">
        <f t="shared" ref="AK36:AK51" si="11">+W36</f>
        <v>1735.3772358709423</v>
      </c>
      <c r="AL36" s="3">
        <f>SUM(AB36:AK36)</f>
        <v>74181.864217750976</v>
      </c>
      <c r="AM36" t="s">
        <v>101</v>
      </c>
    </row>
    <row r="37" spans="1:39" ht="15.5" x14ac:dyDescent="0.35">
      <c r="A37" s="4" t="s">
        <v>66</v>
      </c>
      <c r="E37" s="3">
        <f>+E16</f>
        <v>7773.9498114933695</v>
      </c>
      <c r="F37" s="3"/>
      <c r="G37" s="3">
        <f>+F16</f>
        <v>4384.9530134565566</v>
      </c>
      <c r="H37" s="3"/>
      <c r="I37" s="3">
        <f>+G16</f>
        <v>830.12199608892297</v>
      </c>
      <c r="J37" s="3"/>
      <c r="K37" s="3">
        <f>+H16</f>
        <v>5</v>
      </c>
      <c r="L37" s="3"/>
      <c r="M37" s="3">
        <f>+I16</f>
        <v>611.36559866009679</v>
      </c>
      <c r="N37" s="3"/>
      <c r="O37" s="3">
        <f>+J16</f>
        <v>49980.555716763607</v>
      </c>
      <c r="P37" s="3"/>
      <c r="Q37" s="3">
        <f>+K16</f>
        <v>5875.841686534508</v>
      </c>
      <c r="R37" s="3"/>
      <c r="S37" s="3">
        <f>+L16</f>
        <v>941.90470313458547</v>
      </c>
      <c r="T37" s="3"/>
      <c r="U37" s="3">
        <f>+M16</f>
        <v>590.40427407030779</v>
      </c>
      <c r="V37" s="3"/>
      <c r="W37" s="3">
        <f>+N16</f>
        <v>1674.449283395827</v>
      </c>
      <c r="X37" s="11">
        <f>+W37+U37+S37+Q37+O37+M37+K37+I37+G37+E37</f>
        <v>72668.546083597772</v>
      </c>
      <c r="AA37" s="4" t="s">
        <v>66</v>
      </c>
      <c r="AB37" s="3">
        <f t="shared" si="4"/>
        <v>7773.9498114933695</v>
      </c>
      <c r="AC37" s="3">
        <f t="shared" si="5"/>
        <v>4384.9530134565566</v>
      </c>
      <c r="AD37" s="3">
        <f t="shared" si="2"/>
        <v>830.12199608892297</v>
      </c>
      <c r="AE37" s="3">
        <f t="shared" si="3"/>
        <v>5</v>
      </c>
      <c r="AF37" s="3">
        <f t="shared" si="6"/>
        <v>611.36559866009679</v>
      </c>
      <c r="AG37" s="3">
        <f t="shared" si="7"/>
        <v>49980.555716763607</v>
      </c>
      <c r="AH37" s="3">
        <f t="shared" si="8"/>
        <v>5875.841686534508</v>
      </c>
      <c r="AI37" s="3">
        <f t="shared" si="9"/>
        <v>941.90470313458547</v>
      </c>
      <c r="AJ37" s="3">
        <f t="shared" si="10"/>
        <v>590.40427407030779</v>
      </c>
      <c r="AK37" s="3">
        <f t="shared" si="11"/>
        <v>1674.449283395827</v>
      </c>
      <c r="AL37" s="3">
        <f>SUM(AB37:AK37)</f>
        <v>72668.546083597772</v>
      </c>
      <c r="AM37" s="4" t="s">
        <v>66</v>
      </c>
    </row>
    <row r="38" spans="1:39" ht="15.5" x14ac:dyDescent="0.35">
      <c r="A38" s="4" t="s">
        <v>102</v>
      </c>
      <c r="E38" s="15">
        <f>+E37/E36</f>
        <v>0.97121240050990187</v>
      </c>
      <c r="G38" s="15">
        <f>+G37/G36</f>
        <v>0.98621515725439102</v>
      </c>
      <c r="I38" s="15">
        <f>+I37/I36</f>
        <v>0.98114223470119</v>
      </c>
      <c r="K38" s="15">
        <v>0</v>
      </c>
      <c r="M38" s="15">
        <f>+M37/M36</f>
        <v>0.96848651733899416</v>
      </c>
      <c r="O38" s="15">
        <f>+O37/O36</f>
        <v>0.98235196700517424</v>
      </c>
      <c r="Q38" s="15">
        <f>+Q37/Q36</f>
        <v>0.97201498941452125</v>
      </c>
      <c r="S38" s="15">
        <f>+S37/S36</f>
        <v>0.97934240583496712</v>
      </c>
      <c r="U38" s="15">
        <f>+U37/U36</f>
        <v>0.94270675445687635</v>
      </c>
      <c r="W38" s="15">
        <f>+W37/W36</f>
        <v>0.96489065822939812</v>
      </c>
      <c r="X38" s="15">
        <f>+X37/X36</f>
        <v>0.97959989075347231</v>
      </c>
      <c r="AA38" s="4" t="s">
        <v>102</v>
      </c>
      <c r="AB38" s="16">
        <f t="shared" si="4"/>
        <v>0.97121240050990187</v>
      </c>
      <c r="AC38" s="16">
        <f t="shared" si="5"/>
        <v>0.98621515725439102</v>
      </c>
      <c r="AD38" s="16">
        <v>0.97</v>
      </c>
      <c r="AE38" s="16">
        <f t="shared" si="5"/>
        <v>0.98114223470119</v>
      </c>
      <c r="AF38" s="16">
        <f t="shared" si="6"/>
        <v>0.96848651733899416</v>
      </c>
      <c r="AG38" s="16">
        <f t="shared" si="7"/>
        <v>0.98235196700517424</v>
      </c>
      <c r="AH38" s="16">
        <f t="shared" si="8"/>
        <v>0.97201498941452125</v>
      </c>
      <c r="AI38" s="16">
        <f t="shared" si="9"/>
        <v>0.97934240583496712</v>
      </c>
      <c r="AJ38" s="16">
        <f t="shared" si="10"/>
        <v>0.94270675445687635</v>
      </c>
      <c r="AK38" s="16">
        <f t="shared" si="11"/>
        <v>0.96489065822939812</v>
      </c>
      <c r="AL38" s="16">
        <f>+X38</f>
        <v>0.97959989075347231</v>
      </c>
      <c r="AM38" s="4" t="s">
        <v>102</v>
      </c>
    </row>
    <row r="39" spans="1:39" ht="15.5" x14ac:dyDescent="0.35">
      <c r="A39" s="5" t="s">
        <v>104</v>
      </c>
      <c r="E39" s="3">
        <f>+E17</f>
        <v>90.601834219147349</v>
      </c>
      <c r="F39" s="3"/>
      <c r="G39" s="3">
        <f>+F17</f>
        <v>45.351145208106232</v>
      </c>
      <c r="H39" s="3"/>
      <c r="I39" s="3">
        <f>+G17</f>
        <v>6.0859052104297886</v>
      </c>
      <c r="J39" s="3"/>
      <c r="K39" s="3">
        <f>+H17</f>
        <v>1</v>
      </c>
      <c r="L39" s="3"/>
      <c r="M39" s="3">
        <f>+I17</f>
        <v>6.1552016853528997</v>
      </c>
      <c r="N39" s="3"/>
      <c r="O39" s="3">
        <f>+J17</f>
        <v>473.40979090164461</v>
      </c>
      <c r="P39" s="3"/>
      <c r="Q39" s="3">
        <f>+K17</f>
        <v>70.301771415086776</v>
      </c>
      <c r="R39" s="3"/>
      <c r="S39" s="3">
        <f>+L17</f>
        <v>10.462684712649756</v>
      </c>
      <c r="T39" s="3"/>
      <c r="U39" s="3">
        <f>+M17</f>
        <v>7.3041378966689976</v>
      </c>
      <c r="V39" s="3"/>
      <c r="W39" s="3">
        <f>+N17</f>
        <v>46.62327596530519</v>
      </c>
      <c r="X39" s="11">
        <f>+W39+U39+S39+Q39+O39+M39+K39+I39+G39+E39</f>
        <v>757.29574721439167</v>
      </c>
      <c r="AA39" s="5" t="s">
        <v>104</v>
      </c>
      <c r="AB39" s="3">
        <f t="shared" si="4"/>
        <v>90.601834219147349</v>
      </c>
      <c r="AC39" s="3">
        <f t="shared" si="5"/>
        <v>45.351145208106232</v>
      </c>
      <c r="AD39" s="3">
        <f t="shared" si="2"/>
        <v>6.0859052104297886</v>
      </c>
      <c r="AE39" s="3">
        <f t="shared" si="3"/>
        <v>1</v>
      </c>
      <c r="AF39" s="3">
        <f t="shared" si="6"/>
        <v>6.1552016853528997</v>
      </c>
      <c r="AG39" s="3">
        <f t="shared" si="7"/>
        <v>473.40979090164461</v>
      </c>
      <c r="AH39" s="3">
        <f t="shared" si="8"/>
        <v>70.301771415086776</v>
      </c>
      <c r="AI39" s="3">
        <f t="shared" si="9"/>
        <v>10.462684712649756</v>
      </c>
      <c r="AJ39" s="3">
        <f t="shared" si="10"/>
        <v>7.3041378966689976</v>
      </c>
      <c r="AK39" s="3">
        <f t="shared" si="11"/>
        <v>46.62327596530519</v>
      </c>
      <c r="AL39" s="3">
        <f>SUM(AB39:AK39)</f>
        <v>757.29574721439167</v>
      </c>
      <c r="AM39" s="5" t="s">
        <v>104</v>
      </c>
    </row>
    <row r="40" spans="1:39" ht="15.5" x14ac:dyDescent="0.35">
      <c r="A40" s="17" t="s">
        <v>85</v>
      </c>
      <c r="E40" s="3">
        <f>+E18</f>
        <v>84.745922194108516</v>
      </c>
      <c r="F40" s="3"/>
      <c r="G40" s="3">
        <f>+F18</f>
        <v>26.516625271323427</v>
      </c>
      <c r="H40" s="3"/>
      <c r="I40" s="3">
        <f>+G18</f>
        <v>5.8749312164085756</v>
      </c>
      <c r="J40" s="3"/>
      <c r="K40" s="3">
        <f>+H18</f>
        <v>1</v>
      </c>
      <c r="L40" s="3"/>
      <c r="M40" s="3">
        <f>+I18</f>
        <v>8.9421804584888154</v>
      </c>
      <c r="N40" s="3"/>
      <c r="O40" s="3">
        <f>+J18</f>
        <v>310.19444695640607</v>
      </c>
      <c r="P40" s="3"/>
      <c r="Q40" s="3">
        <f>+K18</f>
        <v>68.547856462474897</v>
      </c>
      <c r="R40" s="3"/>
      <c r="S40" s="3">
        <f>+L18</f>
        <v>9.3452060441972158</v>
      </c>
      <c r="T40" s="3"/>
      <c r="U40" s="3">
        <f>+M18</f>
        <v>9.1511865782840207</v>
      </c>
      <c r="V40" s="3"/>
      <c r="W40" s="3">
        <f>+N18</f>
        <v>29.740734296171048</v>
      </c>
      <c r="X40" s="11">
        <f>+W40+U40+S40+Q40+O40+M40+K40+I40+G40+E40</f>
        <v>554.05908947786259</v>
      </c>
      <c r="AA40" s="5" t="s">
        <v>85</v>
      </c>
      <c r="AB40" s="3">
        <f t="shared" si="4"/>
        <v>84.745922194108516</v>
      </c>
      <c r="AC40" s="3">
        <f t="shared" si="5"/>
        <v>26.516625271323427</v>
      </c>
      <c r="AD40" s="3">
        <f t="shared" si="2"/>
        <v>5.8749312164085756</v>
      </c>
      <c r="AE40" s="3">
        <f t="shared" si="3"/>
        <v>1</v>
      </c>
      <c r="AF40" s="3">
        <f t="shared" si="6"/>
        <v>8.9421804584888154</v>
      </c>
      <c r="AG40" s="3">
        <f t="shared" si="7"/>
        <v>310.19444695640607</v>
      </c>
      <c r="AH40" s="3">
        <f t="shared" si="8"/>
        <v>68.547856462474897</v>
      </c>
      <c r="AI40" s="3">
        <f t="shared" si="9"/>
        <v>9.3452060441972158</v>
      </c>
      <c r="AJ40" s="3">
        <f t="shared" si="10"/>
        <v>9.1511865782840207</v>
      </c>
      <c r="AK40" s="3">
        <f t="shared" si="11"/>
        <v>29.740734296171048</v>
      </c>
      <c r="AL40" s="3">
        <f t="shared" ref="AL40:AL43" si="12">SUM(AB40:AK40)</f>
        <v>554.05908947786259</v>
      </c>
      <c r="AM40" s="5" t="s">
        <v>85</v>
      </c>
    </row>
    <row r="41" spans="1:39" ht="15.5" x14ac:dyDescent="0.35">
      <c r="A41" s="17" t="s">
        <v>86</v>
      </c>
      <c r="B41">
        <f>+E41/E42</f>
        <v>0.63222191726093135</v>
      </c>
      <c r="D41" s="3"/>
      <c r="E41" s="3">
        <f>+E19</f>
        <v>145.68086551154735</v>
      </c>
      <c r="F41" s="3"/>
      <c r="G41" s="3">
        <f>+F19</f>
        <v>34.774146111326743</v>
      </c>
      <c r="H41" s="3"/>
      <c r="I41" s="3">
        <f>+G19</f>
        <v>10.080192534218824</v>
      </c>
      <c r="J41" s="3"/>
      <c r="K41" s="3">
        <f>+H19</f>
        <v>1</v>
      </c>
      <c r="L41" s="3"/>
      <c r="M41" s="3">
        <f>+I19</f>
        <v>10.950981550463322</v>
      </c>
      <c r="N41" s="3"/>
      <c r="O41" s="3">
        <f>+J19</f>
        <v>587.71030206978662</v>
      </c>
      <c r="P41" s="3"/>
      <c r="Q41" s="3">
        <f>+K19</f>
        <v>100.62185139903747</v>
      </c>
      <c r="R41" s="3"/>
      <c r="S41" s="3">
        <f>+L19</f>
        <v>10.522702241568195</v>
      </c>
      <c r="T41" s="3"/>
      <c r="U41" s="3">
        <f>+M19</f>
        <v>26.730785078435606</v>
      </c>
      <c r="V41" s="3"/>
      <c r="W41" s="3">
        <f>+N19</f>
        <v>31.187218178944168</v>
      </c>
      <c r="X41" s="11">
        <f>+W41+U41+S41+Q41+O41+M41+K41+I41+G41+E41</f>
        <v>959.25904467532825</v>
      </c>
      <c r="Y41" s="3">
        <f>SUM(E41:W41)</f>
        <v>959.25904467532825</v>
      </c>
      <c r="AA41" s="5" t="s">
        <v>86</v>
      </c>
      <c r="AB41" s="3">
        <f t="shared" si="4"/>
        <v>145.68086551154735</v>
      </c>
      <c r="AC41" s="3">
        <f t="shared" si="5"/>
        <v>34.774146111326743</v>
      </c>
      <c r="AD41" s="3">
        <f t="shared" si="2"/>
        <v>10.080192534218824</v>
      </c>
      <c r="AE41" s="3">
        <f t="shared" si="3"/>
        <v>1</v>
      </c>
      <c r="AF41" s="3">
        <f t="shared" si="6"/>
        <v>10.950981550463322</v>
      </c>
      <c r="AG41" s="3">
        <f t="shared" si="7"/>
        <v>587.71030206978662</v>
      </c>
      <c r="AH41" s="3">
        <f t="shared" si="8"/>
        <v>100.62185139903747</v>
      </c>
      <c r="AI41" s="3">
        <f t="shared" si="9"/>
        <v>10.522702241568195</v>
      </c>
      <c r="AJ41" s="3">
        <f t="shared" si="10"/>
        <v>26.730785078435606</v>
      </c>
      <c r="AK41" s="3">
        <f t="shared" si="11"/>
        <v>31.187218178944168</v>
      </c>
      <c r="AL41" s="3">
        <f t="shared" si="12"/>
        <v>959.25904467532825</v>
      </c>
      <c r="AM41" s="5" t="s">
        <v>86</v>
      </c>
    </row>
    <row r="42" spans="1:39" ht="15.5" x14ac:dyDescent="0.35">
      <c r="A42" s="4" t="s">
        <v>67</v>
      </c>
      <c r="D42" s="3"/>
      <c r="E42" s="18">
        <f>+E39*$N$2+E40+E41</f>
        <v>230.42678770565587</v>
      </c>
      <c r="F42" s="18"/>
      <c r="G42" s="18">
        <f>+G39*$N$2+G40+G41</f>
        <v>61.290771382650171</v>
      </c>
      <c r="H42" s="18"/>
      <c r="I42" s="18">
        <f>+I39*$N$2+I40+I41</f>
        <v>15.955123750627401</v>
      </c>
      <c r="J42" s="18"/>
      <c r="K42" s="18">
        <f>+K39*$N$2+K40+K41</f>
        <v>2</v>
      </c>
      <c r="L42" s="18"/>
      <c r="M42" s="18">
        <f>+M39*$N$2+M40+M41</f>
        <v>19.893162008952139</v>
      </c>
      <c r="N42" s="18"/>
      <c r="O42" s="18">
        <f>+O39*$N$2+O40+O41</f>
        <v>897.90474902619269</v>
      </c>
      <c r="P42" s="18"/>
      <c r="Q42" s="18">
        <f>+Q39*$N$2+Q40+Q41</f>
        <v>169.16970786151236</v>
      </c>
      <c r="R42" s="18"/>
      <c r="S42" s="18">
        <f>+S39*$N$2+S40+S41</f>
        <v>19.867908285765409</v>
      </c>
      <c r="T42" s="18"/>
      <c r="U42" s="18">
        <f>+U39*$N$2+U40+U41</f>
        <v>35.881971656719628</v>
      </c>
      <c r="V42" s="18"/>
      <c r="W42" s="18">
        <f>+W39*$N$2+W40+W41</f>
        <v>60.927952475115219</v>
      </c>
      <c r="X42" s="18">
        <f>+X39*$N$2+X40+X41</f>
        <v>1513.3181341531908</v>
      </c>
      <c r="AA42" s="4" t="s">
        <v>67</v>
      </c>
      <c r="AB42" s="3">
        <f t="shared" si="4"/>
        <v>230.42678770565587</v>
      </c>
      <c r="AC42" s="3">
        <f t="shared" si="5"/>
        <v>61.290771382650171</v>
      </c>
      <c r="AD42" s="3">
        <f t="shared" si="2"/>
        <v>15.955123750627401</v>
      </c>
      <c r="AE42" s="3">
        <f t="shared" si="3"/>
        <v>2</v>
      </c>
      <c r="AF42" s="3">
        <f t="shared" si="6"/>
        <v>19.893162008952139</v>
      </c>
      <c r="AG42" s="3">
        <f t="shared" si="7"/>
        <v>897.90474902619269</v>
      </c>
      <c r="AH42" s="3">
        <f t="shared" si="8"/>
        <v>169.16970786151236</v>
      </c>
      <c r="AI42" s="3">
        <f t="shared" si="9"/>
        <v>19.867908285765409</v>
      </c>
      <c r="AJ42" s="3">
        <f t="shared" si="10"/>
        <v>35.881971656719628</v>
      </c>
      <c r="AK42" s="3">
        <f t="shared" si="11"/>
        <v>60.927952475115219</v>
      </c>
      <c r="AL42" s="3">
        <f t="shared" si="12"/>
        <v>1513.3181341531908</v>
      </c>
      <c r="AM42" s="4" t="s">
        <v>67</v>
      </c>
    </row>
    <row r="43" spans="1:39" ht="15.5" x14ac:dyDescent="0.35">
      <c r="A43" s="4" t="s">
        <v>68</v>
      </c>
      <c r="B43" s="20">
        <f>+E43/(E43+E45+E46)</f>
        <v>0.37895235033671132</v>
      </c>
      <c r="E43" s="3">
        <f>+E21</f>
        <v>86.688954544360314</v>
      </c>
      <c r="F43" s="3"/>
      <c r="G43" s="3">
        <f>+F21</f>
        <v>10.255463241887007</v>
      </c>
      <c r="H43" s="3"/>
      <c r="I43" s="3">
        <f>+G21</f>
        <v>13.92404152394872</v>
      </c>
      <c r="J43" s="3"/>
      <c r="K43" s="3">
        <f>+H21</f>
        <v>1</v>
      </c>
      <c r="L43" s="3"/>
      <c r="M43" s="3">
        <f>+I21</f>
        <v>1.0926095980331174E-2</v>
      </c>
      <c r="N43" s="3"/>
      <c r="O43" s="3">
        <f>+J21</f>
        <v>461.4486277814492</v>
      </c>
      <c r="P43" s="3"/>
      <c r="Q43" s="3">
        <f>+K21</f>
        <v>86.357339363836488</v>
      </c>
      <c r="R43" s="3"/>
      <c r="S43" s="3">
        <f>+L21</f>
        <v>1.5394816068468122</v>
      </c>
      <c r="T43" s="3"/>
      <c r="U43" s="3">
        <f>+M21</f>
        <v>2.008167327118068</v>
      </c>
      <c r="V43" s="3"/>
      <c r="W43" s="3">
        <f>+N21</f>
        <v>0</v>
      </c>
      <c r="X43" s="11">
        <f>+W43+U43+S43+Q43+O43+M43+K43+I43+G43+E43</f>
        <v>663.23300148542694</v>
      </c>
      <c r="AA43" s="4" t="s">
        <v>68</v>
      </c>
      <c r="AB43" s="3">
        <f t="shared" si="4"/>
        <v>86.688954544360314</v>
      </c>
      <c r="AC43" s="3">
        <f t="shared" si="5"/>
        <v>10.255463241887007</v>
      </c>
      <c r="AD43" s="3">
        <f t="shared" si="2"/>
        <v>13.92404152394872</v>
      </c>
      <c r="AE43" s="3">
        <f t="shared" si="3"/>
        <v>1</v>
      </c>
      <c r="AF43" s="3">
        <f t="shared" si="6"/>
        <v>1.0926095980331174E-2</v>
      </c>
      <c r="AG43" s="3">
        <f t="shared" si="7"/>
        <v>461.4486277814492</v>
      </c>
      <c r="AH43" s="3">
        <f t="shared" si="8"/>
        <v>86.357339363836488</v>
      </c>
      <c r="AI43" s="3">
        <f t="shared" si="9"/>
        <v>1.5394816068468122</v>
      </c>
      <c r="AJ43" s="3">
        <f t="shared" si="10"/>
        <v>2.008167327118068</v>
      </c>
      <c r="AK43" s="3">
        <f t="shared" si="11"/>
        <v>0</v>
      </c>
      <c r="AL43" s="3">
        <f t="shared" si="12"/>
        <v>663.23300148542694</v>
      </c>
      <c r="AM43" s="4" t="s">
        <v>68</v>
      </c>
    </row>
    <row r="44" spans="1:39" ht="15.5" x14ac:dyDescent="0.35">
      <c r="A44" s="21" t="s">
        <v>105</v>
      </c>
      <c r="B44" s="22"/>
      <c r="C44" s="23"/>
      <c r="D44" s="23"/>
      <c r="E44" s="24">
        <f>+E43/(E40+E41)</f>
        <v>0.37621040247757842</v>
      </c>
      <c r="F44" s="24"/>
      <c r="G44" s="24">
        <f t="shared" ref="G44:X44" si="13">+G43/(G40+G41)</f>
        <v>0.16732475396434746</v>
      </c>
      <c r="H44" s="24"/>
      <c r="I44" s="24">
        <f t="shared" si="13"/>
        <v>0.87270031505717327</v>
      </c>
      <c r="J44" s="24"/>
      <c r="K44" s="24">
        <v>0</v>
      </c>
      <c r="L44" s="24"/>
      <c r="M44" s="24">
        <f t="shared" si="13"/>
        <v>5.4923877739568566E-4</v>
      </c>
      <c r="N44" s="24"/>
      <c r="O44" s="24">
        <f t="shared" si="13"/>
        <v>0.51391712571061177</v>
      </c>
      <c r="P44" s="24"/>
      <c r="Q44" s="24">
        <f t="shared" si="13"/>
        <v>0.51047755804207762</v>
      </c>
      <c r="R44" s="24"/>
      <c r="S44" s="24">
        <f t="shared" si="13"/>
        <v>7.7485842228786184E-2</v>
      </c>
      <c r="T44" s="24"/>
      <c r="U44" s="24">
        <f t="shared" si="13"/>
        <v>5.5965913644045753E-2</v>
      </c>
      <c r="V44" s="24"/>
      <c r="W44" s="24">
        <f t="shared" si="13"/>
        <v>0</v>
      </c>
      <c r="X44" s="24">
        <f t="shared" si="13"/>
        <v>0.4382640943218149</v>
      </c>
      <c r="AA44" s="4" t="s">
        <v>105</v>
      </c>
      <c r="AB44" s="16">
        <f t="shared" si="4"/>
        <v>0.37621040247757842</v>
      </c>
      <c r="AC44" s="16">
        <f t="shared" si="5"/>
        <v>0.16732475396434746</v>
      </c>
      <c r="AD44" s="15">
        <f t="shared" si="2"/>
        <v>0.87270031505717327</v>
      </c>
      <c r="AE44" s="15">
        <f t="shared" si="3"/>
        <v>0</v>
      </c>
      <c r="AF44" s="16">
        <f t="shared" si="6"/>
        <v>5.4923877739568566E-4</v>
      </c>
      <c r="AG44" s="16">
        <f t="shared" si="7"/>
        <v>0.51391712571061177</v>
      </c>
      <c r="AH44" s="16">
        <f t="shared" si="8"/>
        <v>0.51047755804207762</v>
      </c>
      <c r="AI44" s="16">
        <f t="shared" si="9"/>
        <v>7.7485842228786184E-2</v>
      </c>
      <c r="AJ44" s="16">
        <f t="shared" si="10"/>
        <v>5.5965913644045753E-2</v>
      </c>
      <c r="AK44" s="16">
        <f t="shared" si="11"/>
        <v>0</v>
      </c>
      <c r="AL44" s="16">
        <f>+X44</f>
        <v>0.4382640943218149</v>
      </c>
      <c r="AM44" s="4" t="s">
        <v>105</v>
      </c>
    </row>
    <row r="45" spans="1:39" ht="15.5" x14ac:dyDescent="0.35">
      <c r="A45" s="4" t="s">
        <v>106</v>
      </c>
      <c r="B45" s="20">
        <f>1-B43</f>
        <v>0.62104764966328863</v>
      </c>
      <c r="E45" s="3">
        <f t="shared" ref="E45:E52" si="14">+E22</f>
        <v>134.74138798076604</v>
      </c>
      <c r="F45" s="3"/>
      <c r="G45" s="3">
        <f t="shared" ref="G45:G52" si="15">+F22</f>
        <v>40.824596143965501</v>
      </c>
      <c r="H45" s="3"/>
      <c r="I45" s="3">
        <f t="shared" ref="I45:I52" si="16">+G22</f>
        <v>1.3238109280736849</v>
      </c>
      <c r="J45" s="3"/>
      <c r="K45" s="3">
        <f t="shared" ref="K45:K52" si="17">+H22</f>
        <v>2</v>
      </c>
      <c r="L45" s="3"/>
      <c r="M45" s="3">
        <f t="shared" ref="M45:M52" si="18">+I22</f>
        <v>19.722530687593139</v>
      </c>
      <c r="N45" s="3"/>
      <c r="O45" s="3">
        <f t="shared" ref="O45:O52" si="19">+J22</f>
        <v>312.03493825085695</v>
      </c>
      <c r="P45" s="3"/>
      <c r="Q45" s="3">
        <f t="shared" ref="Q45:Q52" si="20">+K22</f>
        <v>58.880768775339625</v>
      </c>
      <c r="R45" s="3"/>
      <c r="S45" s="3">
        <f t="shared" ref="S45:S52" si="21">+L22</f>
        <v>9.5946411581593036</v>
      </c>
      <c r="T45" s="3"/>
      <c r="U45" s="3">
        <f t="shared" ref="U45:U52" si="22">+M22</f>
        <v>1.8269326908043029</v>
      </c>
      <c r="V45" s="3"/>
      <c r="W45" s="3">
        <f t="shared" ref="W45:W52" si="23">+N22</f>
        <v>0</v>
      </c>
      <c r="X45" s="11">
        <f>+W45+U45+S45+Q45+O45+M45+K45+I45+G45+E45</f>
        <v>580.94960661555854</v>
      </c>
      <c r="AA45" s="4" t="s">
        <v>69</v>
      </c>
      <c r="AB45" s="3">
        <f t="shared" si="4"/>
        <v>134.74138798076604</v>
      </c>
      <c r="AC45" s="3">
        <f t="shared" si="5"/>
        <v>40.824596143965501</v>
      </c>
      <c r="AD45" s="3">
        <f t="shared" si="2"/>
        <v>1.3238109280736849</v>
      </c>
      <c r="AE45" s="3">
        <f t="shared" si="3"/>
        <v>2</v>
      </c>
      <c r="AF45" s="3">
        <f t="shared" si="6"/>
        <v>19.722530687593139</v>
      </c>
      <c r="AG45" s="3">
        <f t="shared" si="7"/>
        <v>312.03493825085695</v>
      </c>
      <c r="AH45" s="3">
        <f t="shared" si="8"/>
        <v>58.880768775339625</v>
      </c>
      <c r="AI45" s="3">
        <f t="shared" si="9"/>
        <v>9.5946411581593036</v>
      </c>
      <c r="AJ45" s="3">
        <f t="shared" si="10"/>
        <v>1.8269326908043029</v>
      </c>
      <c r="AK45" s="3">
        <f t="shared" si="11"/>
        <v>0</v>
      </c>
      <c r="AL45" s="3">
        <f>SUM(AB45:AK45)</f>
        <v>580.94960661555854</v>
      </c>
      <c r="AM45" s="4" t="s">
        <v>69</v>
      </c>
    </row>
    <row r="46" spans="1:39" ht="15.5" x14ac:dyDescent="0.35">
      <c r="A46" s="4" t="s">
        <v>87</v>
      </c>
      <c r="B46" s="3"/>
      <c r="E46" s="3">
        <f t="shared" si="14"/>
        <v>7.3291689737056114</v>
      </c>
      <c r="F46" s="3"/>
      <c r="G46" s="3">
        <f t="shared" si="15"/>
        <v>9.9609421030379117</v>
      </c>
      <c r="H46" s="3"/>
      <c r="I46" s="3">
        <f t="shared" si="16"/>
        <v>0.24989787718052756</v>
      </c>
      <c r="J46" s="3"/>
      <c r="K46" s="3">
        <f t="shared" si="17"/>
        <v>0</v>
      </c>
      <c r="L46" s="3"/>
      <c r="M46" s="3">
        <f t="shared" si="18"/>
        <v>0</v>
      </c>
      <c r="N46" s="3"/>
      <c r="O46" s="3">
        <f t="shared" si="19"/>
        <v>106.63044241125456</v>
      </c>
      <c r="P46" s="3"/>
      <c r="Q46" s="3">
        <f t="shared" si="20"/>
        <v>17.888358596606199</v>
      </c>
      <c r="R46" s="3"/>
      <c r="S46" s="3">
        <f t="shared" si="21"/>
        <v>2.2763865000079884</v>
      </c>
      <c r="T46" s="3"/>
      <c r="U46" s="3">
        <f t="shared" si="22"/>
        <v>3.3722339511881003</v>
      </c>
      <c r="V46" s="3"/>
      <c r="W46" s="3">
        <f t="shared" si="23"/>
        <v>0</v>
      </c>
      <c r="X46" s="11">
        <f>+W46+U46+S46+Q46+O46+M46+K46+I46+G46+E46</f>
        <v>147.7074304129809</v>
      </c>
      <c r="Y46">
        <f>+X46/X42</f>
        <v>9.7605009204250179E-2</v>
      </c>
      <c r="AA46" s="4" t="s">
        <v>87</v>
      </c>
      <c r="AB46" s="3">
        <f t="shared" si="4"/>
        <v>7.3291689737056114</v>
      </c>
      <c r="AC46" s="3">
        <f t="shared" si="5"/>
        <v>9.9609421030379117</v>
      </c>
      <c r="AD46" s="3">
        <f t="shared" si="2"/>
        <v>0.24989787718052756</v>
      </c>
      <c r="AE46" s="3">
        <f t="shared" si="3"/>
        <v>0</v>
      </c>
      <c r="AF46" s="3">
        <f t="shared" si="6"/>
        <v>0</v>
      </c>
      <c r="AG46" s="3">
        <f t="shared" si="7"/>
        <v>106.63044241125456</v>
      </c>
      <c r="AH46" s="3">
        <f t="shared" si="8"/>
        <v>17.888358596606199</v>
      </c>
      <c r="AI46" s="3">
        <f t="shared" si="9"/>
        <v>2.2763865000079884</v>
      </c>
      <c r="AJ46" s="3">
        <f t="shared" si="10"/>
        <v>3.3722339511881003</v>
      </c>
      <c r="AK46" s="3">
        <f t="shared" si="11"/>
        <v>0</v>
      </c>
      <c r="AL46" s="3">
        <f>SUM(AB46:AK46)</f>
        <v>147.7074304129809</v>
      </c>
      <c r="AM46" s="4" t="s">
        <v>70</v>
      </c>
    </row>
    <row r="47" spans="1:39" ht="15.5" x14ac:dyDescent="0.35">
      <c r="A47" s="21" t="s">
        <v>107</v>
      </c>
      <c r="E47" s="25">
        <f t="shared" si="14"/>
        <v>7.178286081247542</v>
      </c>
      <c r="F47" s="25"/>
      <c r="G47" s="25">
        <f t="shared" si="15"/>
        <v>28.149341799510896</v>
      </c>
      <c r="H47" s="25"/>
      <c r="I47" s="25">
        <f t="shared" si="16"/>
        <v>53.491175153547111</v>
      </c>
      <c r="J47" s="25"/>
      <c r="K47" s="25">
        <f t="shared" si="17"/>
        <v>0</v>
      </c>
      <c r="L47" s="25"/>
      <c r="M47" s="25">
        <f t="shared" si="18"/>
        <v>0</v>
      </c>
      <c r="N47" s="25"/>
      <c r="O47" s="25">
        <f t="shared" si="19"/>
        <v>34.922908874517319</v>
      </c>
      <c r="P47" s="25"/>
      <c r="Q47" s="25">
        <f t="shared" si="20"/>
        <v>5.0547696858123974</v>
      </c>
      <c r="R47" s="25"/>
      <c r="S47" s="25">
        <f t="shared" si="21"/>
        <v>100</v>
      </c>
      <c r="T47" s="25"/>
      <c r="U47" s="25">
        <f t="shared" si="22"/>
        <v>0</v>
      </c>
      <c r="V47" s="25"/>
      <c r="W47" s="25">
        <f t="shared" si="23"/>
        <v>12.752838963797981</v>
      </c>
      <c r="X47" s="26">
        <v>16.7</v>
      </c>
      <c r="AA47" s="4" t="s">
        <v>107</v>
      </c>
      <c r="AB47" s="18">
        <f t="shared" si="4"/>
        <v>7.178286081247542</v>
      </c>
      <c r="AC47" s="18">
        <f t="shared" si="5"/>
        <v>28.149341799510896</v>
      </c>
      <c r="AD47" s="3">
        <f t="shared" si="2"/>
        <v>53.491175153547111</v>
      </c>
      <c r="AE47" s="3">
        <f t="shared" si="3"/>
        <v>0</v>
      </c>
      <c r="AF47" s="18">
        <f t="shared" si="6"/>
        <v>0</v>
      </c>
      <c r="AG47" s="18">
        <f t="shared" si="7"/>
        <v>34.922908874517319</v>
      </c>
      <c r="AH47" s="18">
        <f t="shared" si="8"/>
        <v>5.0547696858123974</v>
      </c>
      <c r="AI47" s="18">
        <f t="shared" si="9"/>
        <v>100</v>
      </c>
      <c r="AJ47" s="18">
        <f t="shared" si="10"/>
        <v>0</v>
      </c>
      <c r="AK47" s="18">
        <f t="shared" si="11"/>
        <v>12.752838963797981</v>
      </c>
      <c r="AL47" s="18">
        <f>+X47</f>
        <v>16.7</v>
      </c>
      <c r="AM47" s="4" t="s">
        <v>107</v>
      </c>
    </row>
    <row r="48" spans="1:39" ht="15.5" x14ac:dyDescent="0.35">
      <c r="A48" s="4" t="s">
        <v>89</v>
      </c>
      <c r="E48" s="3">
        <f t="shared" si="14"/>
        <v>111.05259008703297</v>
      </c>
      <c r="F48" s="3"/>
      <c r="G48" s="3">
        <f t="shared" si="15"/>
        <v>27.997259374342285</v>
      </c>
      <c r="H48" s="3"/>
      <c r="I48" s="3">
        <f t="shared" si="16"/>
        <v>9.286002680920685</v>
      </c>
      <c r="J48" s="3"/>
      <c r="K48" s="3">
        <f t="shared" si="17"/>
        <v>0</v>
      </c>
      <c r="L48" s="3"/>
      <c r="M48" s="3">
        <f t="shared" si="18"/>
        <v>5.7245582751701258</v>
      </c>
      <c r="N48" s="3"/>
      <c r="O48" s="3">
        <f t="shared" si="19"/>
        <v>503.29073879958383</v>
      </c>
      <c r="P48" s="3"/>
      <c r="Q48" s="3">
        <f t="shared" si="20"/>
        <v>83.018150858232445</v>
      </c>
      <c r="R48" s="3"/>
      <c r="S48" s="3">
        <f t="shared" si="21"/>
        <v>34.728786109711322</v>
      </c>
      <c r="T48" s="3"/>
      <c r="U48" s="3">
        <f t="shared" si="22"/>
        <v>0</v>
      </c>
      <c r="V48" s="3"/>
      <c r="W48" s="3">
        <f t="shared" si="23"/>
        <v>18.635981189211066</v>
      </c>
      <c r="X48" s="11">
        <f>+W48+U48+S48+Q48+O48+M48+K48+I48+G48+E48</f>
        <v>793.73406737420476</v>
      </c>
      <c r="AA48" s="4" t="s">
        <v>89</v>
      </c>
      <c r="AB48" s="3">
        <f t="shared" si="4"/>
        <v>111.05259008703297</v>
      </c>
      <c r="AC48" s="3">
        <f t="shared" si="5"/>
        <v>27.997259374342285</v>
      </c>
      <c r="AD48" s="3">
        <f t="shared" si="2"/>
        <v>9.286002680920685</v>
      </c>
      <c r="AE48" s="3">
        <f t="shared" si="3"/>
        <v>0</v>
      </c>
      <c r="AF48" s="3">
        <f t="shared" si="6"/>
        <v>5.7245582751701258</v>
      </c>
      <c r="AG48" s="3">
        <f t="shared" si="7"/>
        <v>503.29073879958383</v>
      </c>
      <c r="AH48" s="3">
        <f t="shared" si="8"/>
        <v>83.018150858232445</v>
      </c>
      <c r="AI48" s="3">
        <f t="shared" si="9"/>
        <v>34.728786109711322</v>
      </c>
      <c r="AJ48" s="3">
        <f t="shared" si="10"/>
        <v>0</v>
      </c>
      <c r="AK48" s="3">
        <f t="shared" si="11"/>
        <v>18.635981189211066</v>
      </c>
      <c r="AL48" s="3">
        <f t="shared" ref="AL48:AL53" si="24">SUM(AB48:AK48)</f>
        <v>793.73406737420476</v>
      </c>
      <c r="AM48" s="4" t="s">
        <v>89</v>
      </c>
    </row>
    <row r="49" spans="1:39" ht="15.5" x14ac:dyDescent="0.35">
      <c r="A49" s="21" t="s">
        <v>90</v>
      </c>
      <c r="E49" s="3">
        <f t="shared" si="14"/>
        <v>10.457389292056355</v>
      </c>
      <c r="F49" s="3"/>
      <c r="G49" s="3">
        <f t="shared" si="15"/>
        <v>9.788693246738692</v>
      </c>
      <c r="H49" s="3"/>
      <c r="I49" s="3">
        <f t="shared" si="16"/>
        <v>5.3920134442937702</v>
      </c>
      <c r="J49" s="3"/>
      <c r="K49" s="3">
        <f t="shared" si="17"/>
        <v>0</v>
      </c>
      <c r="L49" s="3"/>
      <c r="M49" s="3">
        <f t="shared" si="18"/>
        <v>0</v>
      </c>
      <c r="N49" s="3"/>
      <c r="O49" s="3">
        <f t="shared" si="19"/>
        <v>205.24553323798207</v>
      </c>
      <c r="P49" s="3"/>
      <c r="Q49" s="3">
        <f t="shared" si="20"/>
        <v>5.0862028418217431</v>
      </c>
      <c r="R49" s="3"/>
      <c r="S49" s="3">
        <f t="shared" si="21"/>
        <v>17.493020798948937</v>
      </c>
      <c r="T49" s="3"/>
      <c r="U49" s="3">
        <f t="shared" si="22"/>
        <v>0</v>
      </c>
      <c r="V49" s="3"/>
      <c r="W49" s="3">
        <f t="shared" si="23"/>
        <v>3.9772557116490788</v>
      </c>
      <c r="X49" s="11">
        <f>+W49+U49+S49+Q49+O49+M49+K49+I49+G49+E49</f>
        <v>257.44010857349065</v>
      </c>
      <c r="AA49" s="4" t="s">
        <v>90</v>
      </c>
      <c r="AB49" s="3">
        <f t="shared" si="4"/>
        <v>10.457389292056355</v>
      </c>
      <c r="AC49" s="3">
        <f t="shared" si="5"/>
        <v>9.788693246738692</v>
      </c>
      <c r="AD49" s="3">
        <f t="shared" si="2"/>
        <v>5.3920134442937702</v>
      </c>
      <c r="AE49" s="3">
        <f t="shared" si="3"/>
        <v>0</v>
      </c>
      <c r="AF49" s="3">
        <f t="shared" si="6"/>
        <v>0</v>
      </c>
      <c r="AG49" s="3">
        <f t="shared" si="7"/>
        <v>205.24553323798207</v>
      </c>
      <c r="AH49" s="3">
        <f t="shared" si="8"/>
        <v>5.0862028418217431</v>
      </c>
      <c r="AI49" s="3">
        <f t="shared" si="9"/>
        <v>17.493020798948937</v>
      </c>
      <c r="AJ49" s="3">
        <f t="shared" si="10"/>
        <v>0</v>
      </c>
      <c r="AK49" s="3">
        <f t="shared" si="11"/>
        <v>3.9772557116490788</v>
      </c>
      <c r="AL49" s="3">
        <f t="shared" si="24"/>
        <v>257.44010857349065</v>
      </c>
      <c r="AM49" s="4" t="s">
        <v>90</v>
      </c>
    </row>
    <row r="50" spans="1:39" ht="15.5" x14ac:dyDescent="0.35">
      <c r="A50" s="4" t="s">
        <v>91</v>
      </c>
      <c r="E50" s="3">
        <f t="shared" si="14"/>
        <v>135.223476219491</v>
      </c>
      <c r="F50" s="3"/>
      <c r="G50" s="3">
        <f t="shared" si="15"/>
        <v>24.985452864588051</v>
      </c>
      <c r="H50" s="3"/>
      <c r="I50" s="3">
        <f t="shared" si="16"/>
        <v>4.6881790899250539</v>
      </c>
      <c r="J50" s="3"/>
      <c r="K50" s="3">
        <f t="shared" si="17"/>
        <v>0</v>
      </c>
      <c r="L50" s="3"/>
      <c r="M50" s="3">
        <f t="shared" si="18"/>
        <v>10.950981550463322</v>
      </c>
      <c r="N50" s="3"/>
      <c r="O50" s="3">
        <f t="shared" si="19"/>
        <v>382.46476883180458</v>
      </c>
      <c r="P50" s="3"/>
      <c r="Q50" s="3">
        <f t="shared" si="20"/>
        <v>95.535648557215723</v>
      </c>
      <c r="R50" s="3"/>
      <c r="S50" s="3">
        <f t="shared" si="21"/>
        <v>-6.9703185573807414</v>
      </c>
      <c r="T50" s="3"/>
      <c r="U50" s="3">
        <f t="shared" si="22"/>
        <v>26.730785078435606</v>
      </c>
      <c r="V50" s="3"/>
      <c r="W50" s="3">
        <f t="shared" si="23"/>
        <v>0</v>
      </c>
      <c r="X50" s="11">
        <f>+W50+U50+S50+Q50+O50+M50+K50+I50+G50+E50</f>
        <v>673.60897363454262</v>
      </c>
      <c r="AA50" s="4" t="s">
        <v>91</v>
      </c>
      <c r="AB50" s="18">
        <f t="shared" si="4"/>
        <v>135.223476219491</v>
      </c>
      <c r="AC50" s="18">
        <f t="shared" si="5"/>
        <v>24.985452864588051</v>
      </c>
      <c r="AD50" s="3">
        <f t="shared" si="2"/>
        <v>4.6881790899250539</v>
      </c>
      <c r="AE50" s="3">
        <f t="shared" si="3"/>
        <v>0</v>
      </c>
      <c r="AF50" s="18">
        <f t="shared" si="6"/>
        <v>10.950981550463322</v>
      </c>
      <c r="AG50" s="18">
        <f t="shared" si="7"/>
        <v>382.46476883180458</v>
      </c>
      <c r="AH50" s="18">
        <f t="shared" si="8"/>
        <v>95.535648557215723</v>
      </c>
      <c r="AI50" s="18">
        <f t="shared" si="9"/>
        <v>-6.9703185573807414</v>
      </c>
      <c r="AJ50" s="18">
        <f t="shared" si="10"/>
        <v>26.730785078435606</v>
      </c>
      <c r="AK50" s="18">
        <f t="shared" si="11"/>
        <v>0</v>
      </c>
      <c r="AL50" s="18">
        <f t="shared" si="24"/>
        <v>673.60897363454251</v>
      </c>
      <c r="AM50" s="4" t="s">
        <v>91</v>
      </c>
    </row>
    <row r="51" spans="1:39" ht="15.5" x14ac:dyDescent="0.35">
      <c r="A51" s="4" t="s">
        <v>71</v>
      </c>
      <c r="E51" s="3">
        <f t="shared" si="14"/>
        <v>31</v>
      </c>
      <c r="F51" s="3"/>
      <c r="G51" s="3">
        <f t="shared" si="15"/>
        <v>11</v>
      </c>
      <c r="H51" s="3"/>
      <c r="I51" s="3">
        <f t="shared" si="16"/>
        <v>0</v>
      </c>
      <c r="J51" s="3"/>
      <c r="K51" s="3">
        <f t="shared" si="17"/>
        <v>0</v>
      </c>
      <c r="L51" s="3"/>
      <c r="M51" s="3">
        <f t="shared" si="18"/>
        <v>15.5</v>
      </c>
      <c r="N51" s="3"/>
      <c r="O51" s="3">
        <f t="shared" si="19"/>
        <v>117.4</v>
      </c>
      <c r="P51" s="3"/>
      <c r="Q51" s="3">
        <f t="shared" si="20"/>
        <v>20.5</v>
      </c>
      <c r="R51" s="3"/>
      <c r="S51" s="3">
        <f t="shared" si="21"/>
        <v>0</v>
      </c>
      <c r="T51" s="3"/>
      <c r="U51" s="3">
        <f t="shared" si="22"/>
        <v>0</v>
      </c>
      <c r="V51" s="3"/>
      <c r="W51" s="3">
        <f t="shared" si="23"/>
        <v>3.1</v>
      </c>
      <c r="X51" s="11">
        <f>+W51+U51+S51+Q51+O51+M51+K51+I51+G51+E51</f>
        <v>198.5</v>
      </c>
      <c r="AA51" s="4" t="s">
        <v>71</v>
      </c>
      <c r="AB51" s="3">
        <f t="shared" si="4"/>
        <v>31</v>
      </c>
      <c r="AC51" s="3">
        <f t="shared" si="5"/>
        <v>11</v>
      </c>
      <c r="AD51" s="3">
        <f t="shared" si="2"/>
        <v>0</v>
      </c>
      <c r="AE51" s="3">
        <f t="shared" si="3"/>
        <v>0</v>
      </c>
      <c r="AF51" s="3">
        <f t="shared" si="6"/>
        <v>15.5</v>
      </c>
      <c r="AG51" s="3">
        <f t="shared" si="7"/>
        <v>117.4</v>
      </c>
      <c r="AH51" s="3">
        <f t="shared" si="8"/>
        <v>20.5</v>
      </c>
      <c r="AI51" s="3">
        <f t="shared" si="9"/>
        <v>0</v>
      </c>
      <c r="AJ51" s="3">
        <f t="shared" si="10"/>
        <v>0</v>
      </c>
      <c r="AK51" s="3">
        <f t="shared" si="11"/>
        <v>3.1</v>
      </c>
      <c r="AL51" s="3">
        <f t="shared" si="24"/>
        <v>198.5</v>
      </c>
      <c r="AM51" s="4" t="s">
        <v>71</v>
      </c>
    </row>
    <row r="52" spans="1:39" ht="15.5" x14ac:dyDescent="0.35">
      <c r="A52" s="4" t="s">
        <v>72</v>
      </c>
      <c r="E52" s="3">
        <f t="shared" si="14"/>
        <v>0</v>
      </c>
      <c r="F52" s="3"/>
      <c r="G52" s="3">
        <f t="shared" si="15"/>
        <v>0</v>
      </c>
      <c r="H52" s="3"/>
      <c r="I52" s="3">
        <f t="shared" si="16"/>
        <v>0</v>
      </c>
      <c r="J52" s="3"/>
      <c r="K52" s="3">
        <f t="shared" si="17"/>
        <v>0</v>
      </c>
      <c r="L52" s="3"/>
      <c r="M52" s="3">
        <f t="shared" si="18"/>
        <v>0</v>
      </c>
      <c r="N52" s="3"/>
      <c r="O52" s="3">
        <f t="shared" si="19"/>
        <v>0</v>
      </c>
      <c r="P52" s="3"/>
      <c r="Q52" s="3">
        <f t="shared" si="20"/>
        <v>0</v>
      </c>
      <c r="R52" s="3"/>
      <c r="S52" s="3">
        <f t="shared" si="21"/>
        <v>0</v>
      </c>
      <c r="T52" s="3"/>
      <c r="U52" s="3">
        <f t="shared" si="22"/>
        <v>0</v>
      </c>
      <c r="V52" s="3"/>
      <c r="W52" s="3">
        <f t="shared" si="23"/>
        <v>0</v>
      </c>
      <c r="X52" s="11">
        <f>+W52+U52+S52+Q52+O52+M52+K52+I52+G52+E52</f>
        <v>0</v>
      </c>
      <c r="AA52" s="4" t="s">
        <v>72</v>
      </c>
      <c r="AD52" s="3"/>
      <c r="AE52" s="3"/>
      <c r="AL52" s="3">
        <f t="shared" si="24"/>
        <v>0</v>
      </c>
      <c r="AM52" s="4" t="s">
        <v>72</v>
      </c>
    </row>
    <row r="53" spans="1:39" ht="15.5" x14ac:dyDescent="0.35">
      <c r="A53" s="4" t="s">
        <v>108</v>
      </c>
      <c r="E53" s="2">
        <f>0.001*(35*E43+25*E45+25*E46)</f>
        <v>6.5858773329144027</v>
      </c>
      <c r="F53" s="2"/>
      <c r="G53" s="2">
        <f>0.001*(35*G43+25*G45+25*G46+35*G44*G39+25*(1-G44)*G39)</f>
        <v>2.838241991983264</v>
      </c>
      <c r="H53" s="2"/>
      <c r="I53" s="2">
        <f>0.001*(35*I43+25*I45+25*I46+35*I44*I39+25*(1-I44)*I39)</f>
        <v>0.73194351767580679</v>
      </c>
      <c r="J53" s="2"/>
      <c r="K53" s="2">
        <f>0.001*(35*K43+25*K45+25*K46+35*K44*K39+25*(1-K44)*K39)</f>
        <v>0.11</v>
      </c>
      <c r="L53" s="2"/>
      <c r="M53" s="2">
        <f>0.001*(35*M43+25*M45+25*M46+35*M44*M39+25*(1-M44)*M39)</f>
        <v>0.64735952943744546</v>
      </c>
      <c r="N53" s="2"/>
      <c r="O53" s="2">
        <f>0.001*(35*O43+25*O45+25*O46+35*O44*O39+25*(1-O44)*O39)</f>
        <v>40.885515251678967</v>
      </c>
      <c r="P53" s="2"/>
      <c r="Q53" s="2">
        <f>0.001*(35*Q43+25*Q45+25*Q46+35*Q44*Q39+25*(1-Q44)*Q39)</f>
        <v>7.0581541133901506</v>
      </c>
      <c r="R53" s="2"/>
      <c r="S53" s="2">
        <f>0.001*(35*S43+25*S45+25*S46+35*S44*S39+25*(1-S44)*S39)</f>
        <v>0.62033176487940378</v>
      </c>
      <c r="T53" s="2"/>
      <c r="U53" s="2">
        <f>0.001*(35*U43+25*U45+25*U46+35*U44*U39+25*(1-U44)*U39)</f>
        <v>0.38695629742335924</v>
      </c>
      <c r="V53" s="2"/>
      <c r="W53" s="2">
        <f>0.001*(35*W43+25*W45+25*W46+35*W44*W39+25*(1-W44)*W39)</f>
        <v>1.1655818991326299</v>
      </c>
      <c r="X53" s="2">
        <f>SUM(E53:W53)</f>
        <v>61.029961698515436</v>
      </c>
      <c r="AA53" s="4" t="s">
        <v>109</v>
      </c>
      <c r="AB53" s="2">
        <f>+E54</f>
        <v>6.6275592380849995</v>
      </c>
      <c r="AC53" s="2">
        <f>+G54</f>
        <v>1.6348239169851244</v>
      </c>
      <c r="AD53" s="2">
        <f>+I54</f>
        <v>0.53811850900517222</v>
      </c>
      <c r="AE53" s="2">
        <f>+K54</f>
        <v>0.05</v>
      </c>
      <c r="AF53" s="2">
        <f>+M54</f>
        <v>0.49743831118360682</v>
      </c>
      <c r="AG53" s="2">
        <f>+O54</f>
        <v>27.062105003469309</v>
      </c>
      <c r="AH53" s="2">
        <f>+Q54</f>
        <v>5.0928160901761741</v>
      </c>
      <c r="AI53" s="2">
        <f>+S54</f>
        <v>0.51209252321260335</v>
      </c>
      <c r="AJ53" s="2">
        <f>+U54</f>
        <v>0.91713096468917132</v>
      </c>
      <c r="AK53" s="2">
        <f>+W54</f>
        <v>1.5231988118778803</v>
      </c>
      <c r="AL53" s="3">
        <f t="shared" si="24"/>
        <v>44.455283368684043</v>
      </c>
      <c r="AM53" s="4" t="s">
        <v>109</v>
      </c>
    </row>
    <row r="54" spans="1:39" ht="15.5" x14ac:dyDescent="0.35">
      <c r="A54" s="4" t="s">
        <v>110</v>
      </c>
      <c r="E54" s="2">
        <f>+(E44*E42*35+(1-E44)*E42*25)/1000</f>
        <v>6.6275592380849995</v>
      </c>
      <c r="F54" s="3"/>
      <c r="G54" s="2">
        <f>+(G44*G42*35+(1-G44)*G42*25)/1000</f>
        <v>1.6348239169851244</v>
      </c>
      <c r="H54" s="3"/>
      <c r="I54" s="2">
        <f>+(I44*I42*35+(1-I44)*I42*25)/1000</f>
        <v>0.53811850900517222</v>
      </c>
      <c r="J54" s="3"/>
      <c r="K54" s="2">
        <f>+(K44*K42*35+(1-K44)*K42*25)/1000</f>
        <v>0.05</v>
      </c>
      <c r="L54" s="3"/>
      <c r="M54" s="2">
        <f>+(M44*M42*35+(1-M44)*M42*25)/1000</f>
        <v>0.49743831118360682</v>
      </c>
      <c r="N54" s="3"/>
      <c r="O54" s="2">
        <f>+(O44*O42*35+(1-O44)*O42*25)/1000</f>
        <v>27.062105003469309</v>
      </c>
      <c r="P54" s="3"/>
      <c r="Q54" s="2">
        <f>+(Q44*Q42*35+(1-Q44)*Q42*25)/1000</f>
        <v>5.0928160901761741</v>
      </c>
      <c r="R54" s="3"/>
      <c r="S54" s="2">
        <f>+(S44*S42*35+(1-S44)*S42*25)/1000</f>
        <v>0.51209252321260335</v>
      </c>
      <c r="T54" s="3"/>
      <c r="U54" s="2">
        <f>+(U44*U42*35+(1-U44)*U42*25)/1000</f>
        <v>0.91713096468917132</v>
      </c>
      <c r="V54" s="3"/>
      <c r="W54" s="2">
        <f>+(W44*W42*35+(1-W44)*W42*25)/1000</f>
        <v>1.5231988118778803</v>
      </c>
      <c r="X54" s="39">
        <f>+E54+G54+I54+K54+M54+O54+Q54+S54+U54+W54</f>
        <v>44.455283368684043</v>
      </c>
    </row>
    <row r="55" spans="1:39" ht="15.5" x14ac:dyDescent="0.35">
      <c r="A55" s="4" t="s">
        <v>111</v>
      </c>
    </row>
    <row r="56" spans="1:39" ht="15.5" x14ac:dyDescent="0.35">
      <c r="A56" s="4" t="s">
        <v>204</v>
      </c>
      <c r="E56" s="3">
        <f>0.001*E41</f>
        <v>0.14568086551154735</v>
      </c>
      <c r="F56" s="3"/>
      <c r="G56" s="3">
        <f>0.001*G41</f>
        <v>3.4774146111326745E-2</v>
      </c>
      <c r="H56" s="3"/>
      <c r="I56" s="3">
        <f>0.001*I41</f>
        <v>1.0080192534218824E-2</v>
      </c>
      <c r="J56" s="3"/>
      <c r="K56" s="3">
        <f>0.001*K41</f>
        <v>1E-3</v>
      </c>
      <c r="L56" s="3"/>
      <c r="M56" s="3">
        <f>0.001*M41</f>
        <v>1.0950981550463323E-2</v>
      </c>
      <c r="N56" s="3"/>
      <c r="O56" s="3">
        <f>0.001*O41</f>
        <v>0.58771030206978658</v>
      </c>
      <c r="P56" s="3"/>
      <c r="Q56" s="3">
        <f>0.001*Q41</f>
        <v>0.10062185139903747</v>
      </c>
      <c r="R56" s="3"/>
      <c r="S56" s="3">
        <f>0.001*S41</f>
        <v>1.0522702241568196E-2</v>
      </c>
      <c r="T56" s="3"/>
      <c r="U56" s="3">
        <f>0.001*U41</f>
        <v>2.6730785078435605E-2</v>
      </c>
      <c r="V56" s="3"/>
      <c r="W56" s="3">
        <f>0.001*W41</f>
        <v>3.1187218178944168E-2</v>
      </c>
      <c r="X56" s="3">
        <f>0.001*X41</f>
        <v>0.9592590446753283</v>
      </c>
    </row>
    <row r="57" spans="1:39" ht="15.5" x14ac:dyDescent="0.35">
      <c r="A57" s="4" t="s">
        <v>113</v>
      </c>
      <c r="B57" s="20">
        <f>+E57/(E57+E58)</f>
        <v>7.1782860812475424E-2</v>
      </c>
      <c r="E57" s="27">
        <f>E47/100*E56</f>
        <v>1.0457389292056356E-2</v>
      </c>
      <c r="F57" s="27"/>
      <c r="G57" s="27">
        <f t="shared" ref="G57:W57" si="25">G47/100*G56</f>
        <v>9.7886932467386931E-3</v>
      </c>
      <c r="H57" s="27"/>
      <c r="I57" s="27">
        <f t="shared" si="25"/>
        <v>5.3920134442937704E-3</v>
      </c>
      <c r="J57" s="27"/>
      <c r="K57" s="27">
        <f t="shared" si="25"/>
        <v>0</v>
      </c>
      <c r="L57" s="27"/>
      <c r="M57" s="27">
        <f t="shared" si="25"/>
        <v>0</v>
      </c>
      <c r="N57" s="27"/>
      <c r="O57" s="27">
        <f t="shared" si="25"/>
        <v>0.20524553323798203</v>
      </c>
      <c r="P57" s="27"/>
      <c r="Q57" s="27">
        <f t="shared" si="25"/>
        <v>5.0862028418217431E-3</v>
      </c>
      <c r="R57" s="27"/>
      <c r="S57" s="27">
        <f>S47/100*S56</f>
        <v>1.0522702241568196E-2</v>
      </c>
      <c r="T57" s="27"/>
      <c r="U57" s="27">
        <f t="shared" si="25"/>
        <v>0</v>
      </c>
      <c r="V57" s="27"/>
      <c r="W57" s="27">
        <f t="shared" si="25"/>
        <v>3.9772557116490789E-3</v>
      </c>
      <c r="X57" s="27">
        <f>+W57+U57+S57+Q57+O57+M57+K57+I57+G57+E57</f>
        <v>0.25046979001610986</v>
      </c>
      <c r="Y57" s="3"/>
    </row>
    <row r="58" spans="1:39" ht="15.5" x14ac:dyDescent="0.35">
      <c r="A58" s="28" t="s">
        <v>114</v>
      </c>
      <c r="B58" s="20">
        <f>1-B57</f>
        <v>0.92821713918752458</v>
      </c>
      <c r="E58" s="29">
        <f>E56-E57</f>
        <v>0.13522347621949099</v>
      </c>
      <c r="F58" s="29"/>
      <c r="G58" s="29">
        <f t="shared" ref="G58:W58" si="26">G56-G57</f>
        <v>2.4985452864588052E-2</v>
      </c>
      <c r="H58" s="29"/>
      <c r="I58" s="29">
        <f t="shared" si="26"/>
        <v>4.6881790899250533E-3</v>
      </c>
      <c r="J58" s="29"/>
      <c r="K58" s="29">
        <f t="shared" si="26"/>
        <v>1E-3</v>
      </c>
      <c r="L58" s="29"/>
      <c r="M58" s="29">
        <f t="shared" si="26"/>
        <v>1.0950981550463323E-2</v>
      </c>
      <c r="N58" s="29"/>
      <c r="O58" s="29">
        <f t="shared" si="26"/>
        <v>0.38246476883180458</v>
      </c>
      <c r="P58" s="29"/>
      <c r="Q58" s="29">
        <f t="shared" si="26"/>
        <v>9.5535648557215719E-2</v>
      </c>
      <c r="R58" s="29"/>
      <c r="S58" s="29">
        <f t="shared" si="26"/>
        <v>0</v>
      </c>
      <c r="T58" s="29"/>
      <c r="U58" s="29">
        <f t="shared" si="26"/>
        <v>2.6730785078435605E-2</v>
      </c>
      <c r="V58" s="29"/>
      <c r="W58" s="29">
        <f t="shared" si="26"/>
        <v>2.7209962467295089E-2</v>
      </c>
      <c r="X58" s="27">
        <f t="shared" ref="X58:X60" si="27">+W58+U58+S58+Q58+O58+M58+K58+I58+G58+E58</f>
        <v>0.70878925465921849</v>
      </c>
    </row>
    <row r="59" spans="1:39" ht="15.5" x14ac:dyDescent="0.35">
      <c r="A59" s="28" t="s">
        <v>115</v>
      </c>
      <c r="E59" s="3">
        <f t="shared" ref="E59:U59" si="28">+E41-E56</f>
        <v>145.53518464603582</v>
      </c>
      <c r="F59" s="3"/>
      <c r="G59" s="3">
        <f t="shared" si="28"/>
        <v>34.739371965215419</v>
      </c>
      <c r="H59" s="3"/>
      <c r="I59" s="3">
        <f t="shared" si="28"/>
        <v>10.070112341684606</v>
      </c>
      <c r="J59" s="3"/>
      <c r="K59" s="3">
        <f t="shared" si="28"/>
        <v>0.999</v>
      </c>
      <c r="L59" s="3"/>
      <c r="M59" s="3">
        <f t="shared" si="28"/>
        <v>10.940030568912858</v>
      </c>
      <c r="N59" s="3"/>
      <c r="O59" s="3">
        <f t="shared" si="28"/>
        <v>587.12259176771681</v>
      </c>
      <c r="P59" s="3"/>
      <c r="Q59" s="3">
        <f t="shared" si="28"/>
        <v>100.52122954763843</v>
      </c>
      <c r="R59" s="3"/>
      <c r="S59" s="3">
        <f t="shared" si="28"/>
        <v>10.512179539326628</v>
      </c>
      <c r="T59" s="3"/>
      <c r="U59" s="3">
        <f t="shared" si="28"/>
        <v>26.704054293357171</v>
      </c>
      <c r="V59" s="3"/>
      <c r="W59" s="3">
        <f t="shared" ref="W59" si="29">+W41-W56</f>
        <v>31.156030960765225</v>
      </c>
      <c r="X59" s="27">
        <f t="shared" si="27"/>
        <v>958.2997856306531</v>
      </c>
    </row>
    <row r="60" spans="1:39" ht="15.5" x14ac:dyDescent="0.35">
      <c r="A60" s="4" t="s">
        <v>116</v>
      </c>
      <c r="B60" s="20">
        <f>+E60/(E60+E61)</f>
        <v>7.1782860812475424E-2</v>
      </c>
      <c r="E60" s="27">
        <f>E47/100*E59</f>
        <v>10.4469319027643</v>
      </c>
      <c r="F60" s="27"/>
      <c r="G60" s="27">
        <f t="shared" ref="G60:W60" si="30">G47/100*G59</f>
        <v>9.7789045534919534</v>
      </c>
      <c r="H60" s="27"/>
      <c r="I60" s="27">
        <f t="shared" si="30"/>
        <v>5.3866214308494769</v>
      </c>
      <c r="J60" s="27"/>
      <c r="K60" s="27">
        <f t="shared" si="30"/>
        <v>0</v>
      </c>
      <c r="L60" s="27"/>
      <c r="M60" s="27">
        <f t="shared" si="30"/>
        <v>0</v>
      </c>
      <c r="N60" s="27"/>
      <c r="O60" s="27">
        <f t="shared" si="30"/>
        <v>205.04028770474406</v>
      </c>
      <c r="P60" s="27"/>
      <c r="Q60" s="27">
        <f t="shared" si="30"/>
        <v>5.0811166389799212</v>
      </c>
      <c r="R60" s="27"/>
      <c r="S60" s="27">
        <f t="shared" si="30"/>
        <v>10.512179539326628</v>
      </c>
      <c r="T60" s="27"/>
      <c r="U60" s="27">
        <f t="shared" si="30"/>
        <v>0</v>
      </c>
      <c r="V60" s="27"/>
      <c r="W60" s="27">
        <f t="shared" si="30"/>
        <v>3.9732784559374297</v>
      </c>
      <c r="X60" s="27">
        <f t="shared" si="27"/>
        <v>250.21932022609377</v>
      </c>
    </row>
    <row r="61" spans="1:39" ht="15.5" x14ac:dyDescent="0.35">
      <c r="A61" s="28" t="s">
        <v>114</v>
      </c>
      <c r="B61" s="20">
        <f>1-B60</f>
        <v>0.92821713918752458</v>
      </c>
      <c r="E61" s="29">
        <f>E59-E60</f>
        <v>135.08825274327151</v>
      </c>
      <c r="F61" s="29"/>
      <c r="G61" s="29">
        <f t="shared" ref="G61:W61" si="31">G59-G60</f>
        <v>24.960467411723464</v>
      </c>
      <c r="H61" s="29"/>
      <c r="I61" s="29">
        <f t="shared" si="31"/>
        <v>4.683490910835129</v>
      </c>
      <c r="J61" s="29"/>
      <c r="K61" s="29">
        <f t="shared" si="31"/>
        <v>0.999</v>
      </c>
      <c r="L61" s="29"/>
      <c r="M61" s="29">
        <f t="shared" si="31"/>
        <v>10.940030568912858</v>
      </c>
      <c r="N61" s="29"/>
      <c r="O61" s="29">
        <f t="shared" si="31"/>
        <v>382.08230406297275</v>
      </c>
      <c r="P61" s="29"/>
      <c r="Q61" s="29">
        <f t="shared" si="31"/>
        <v>95.440112908658506</v>
      </c>
      <c r="R61" s="29"/>
      <c r="S61" s="29">
        <f t="shared" si="31"/>
        <v>0</v>
      </c>
      <c r="T61" s="29"/>
      <c r="U61" s="29">
        <f t="shared" si="31"/>
        <v>26.704054293357171</v>
      </c>
      <c r="V61" s="29"/>
      <c r="W61" s="29">
        <f t="shared" si="31"/>
        <v>27.182752504827796</v>
      </c>
      <c r="X61" s="29">
        <f>X59-X60</f>
        <v>708.08046540455939</v>
      </c>
      <c r="Y61" s="3"/>
    </row>
    <row r="62" spans="1:39" ht="15.5" x14ac:dyDescent="0.35">
      <c r="A62" s="28" t="s">
        <v>205</v>
      </c>
      <c r="B62" s="20"/>
      <c r="E62" s="3">
        <f>0.001*E40</f>
        <v>8.4745922194108522E-2</v>
      </c>
      <c r="F62" s="3"/>
      <c r="G62" s="3">
        <f>0.001*G40</f>
        <v>2.6516625271323428E-2</v>
      </c>
      <c r="H62" s="3"/>
      <c r="I62" s="3">
        <f>0.001*I40</f>
        <v>5.8749312164085759E-3</v>
      </c>
      <c r="J62" s="3"/>
      <c r="K62" s="3">
        <f>0.001*K40</f>
        <v>1E-3</v>
      </c>
      <c r="L62" s="3"/>
      <c r="M62" s="3">
        <f>0.001*M40</f>
        <v>8.9421804584888156E-3</v>
      </c>
      <c r="N62" s="3"/>
      <c r="O62" s="3">
        <f>0.001*O40</f>
        <v>0.31019444695640608</v>
      </c>
      <c r="P62" s="3"/>
      <c r="Q62" s="3">
        <f>0.001*Q40</f>
        <v>6.8547856462474896E-2</v>
      </c>
      <c r="R62" s="3"/>
      <c r="S62" s="3">
        <f>0.001*S40</f>
        <v>9.3452060441972153E-3</v>
      </c>
      <c r="T62" s="3"/>
      <c r="U62" s="3">
        <f>0.001*U40</f>
        <v>9.1511865782840218E-3</v>
      </c>
      <c r="V62" s="3"/>
      <c r="W62" s="3">
        <f>0.001*W40</f>
        <v>2.9740734296171047E-2</v>
      </c>
      <c r="X62" s="3">
        <f>0.001*X40</f>
        <v>0.55405908947786264</v>
      </c>
      <c r="Y62" s="3"/>
    </row>
    <row r="63" spans="1:39" ht="15.5" x14ac:dyDescent="0.35">
      <c r="A63" s="28" t="s">
        <v>206</v>
      </c>
      <c r="B63" s="20"/>
      <c r="E63" s="3">
        <f>0.001*E39</f>
        <v>9.0601834219147345E-2</v>
      </c>
      <c r="F63" s="3"/>
      <c r="G63" s="3">
        <f>0.001*G39</f>
        <v>4.5351145208106229E-2</v>
      </c>
      <c r="H63" s="3"/>
      <c r="I63" s="3">
        <f>0.001*I39</f>
        <v>6.085905210429789E-3</v>
      </c>
      <c r="J63" s="3"/>
      <c r="K63" s="3">
        <f>0.001*K39</f>
        <v>1E-3</v>
      </c>
      <c r="L63" s="3"/>
      <c r="M63" s="3">
        <f>0.001*M39</f>
        <v>6.1552016853529002E-3</v>
      </c>
      <c r="N63" s="3"/>
      <c r="O63" s="3">
        <f>0.001*O39</f>
        <v>0.47340979090164464</v>
      </c>
      <c r="P63" s="3"/>
      <c r="Q63" s="3">
        <f>0.001*Q39</f>
        <v>7.0301771415086783E-2</v>
      </c>
      <c r="R63" s="3"/>
      <c r="S63" s="3">
        <f>0.001*S39</f>
        <v>1.0462684712649755E-2</v>
      </c>
      <c r="T63" s="3"/>
      <c r="U63" s="3">
        <f>0.001*U39</f>
        <v>7.3041378966689973E-3</v>
      </c>
      <c r="V63" s="3"/>
      <c r="W63" s="3">
        <f>0.001*W39</f>
        <v>4.6623275965305189E-2</v>
      </c>
      <c r="X63" s="3">
        <f>0.001*X39</f>
        <v>0.75729574721439163</v>
      </c>
      <c r="Y63" s="3"/>
    </row>
    <row r="64" spans="1:39" ht="15.5" x14ac:dyDescent="0.35">
      <c r="A64" s="28" t="s">
        <v>119</v>
      </c>
      <c r="B64" s="20"/>
      <c r="E64" s="3">
        <f>+E62+E56+E63</f>
        <v>0.32102862192480325</v>
      </c>
      <c r="F64" s="3"/>
      <c r="G64" s="3">
        <f>+G62+G56+G63</f>
        <v>0.10664191659075639</v>
      </c>
      <c r="H64" s="3"/>
      <c r="I64" s="3">
        <f>+I62+I56+I63</f>
        <v>2.2041028961057189E-2</v>
      </c>
      <c r="J64" s="3"/>
      <c r="K64" s="3">
        <f>+K62+K56+K63</f>
        <v>3.0000000000000001E-3</v>
      </c>
      <c r="L64" s="3"/>
      <c r="M64" s="3">
        <f>+M62+M56+M63</f>
        <v>2.6048363694305035E-2</v>
      </c>
      <c r="N64" s="3"/>
      <c r="O64" s="3">
        <f>+O62+O56+O63</f>
        <v>1.3713145399278373</v>
      </c>
      <c r="P64" s="3"/>
      <c r="Q64" s="3">
        <f>+Q62+Q56+Q63</f>
        <v>0.23947147927659915</v>
      </c>
      <c r="R64" s="3"/>
      <c r="S64" s="3">
        <f>+S62+S56+S63</f>
        <v>3.0330592998415166E-2</v>
      </c>
      <c r="T64" s="3"/>
      <c r="U64" s="3">
        <f>+U62+U56+U63</f>
        <v>4.3186109553388627E-2</v>
      </c>
      <c r="V64" s="3"/>
      <c r="W64" s="3">
        <f>+W62+W56+W63</f>
        <v>0.10755122844042041</v>
      </c>
      <c r="X64" s="3">
        <f>+X62+X56</f>
        <v>1.5133181341531909</v>
      </c>
      <c r="Y64" s="1">
        <f>+X64/X42</f>
        <v>1E-3</v>
      </c>
    </row>
    <row r="65" spans="1:52" ht="15.5" x14ac:dyDescent="0.35">
      <c r="A65" s="28" t="s">
        <v>120</v>
      </c>
      <c r="B65" s="20"/>
      <c r="E65" s="15">
        <v>0.05</v>
      </c>
      <c r="F65" s="3"/>
      <c r="G65" s="15">
        <v>0.05</v>
      </c>
      <c r="H65" s="3"/>
      <c r="I65" s="15">
        <v>0.05</v>
      </c>
      <c r="J65" s="3"/>
      <c r="K65" s="15">
        <v>0.05</v>
      </c>
      <c r="L65" s="3"/>
      <c r="M65" s="15">
        <v>0.05</v>
      </c>
      <c r="N65" s="3"/>
      <c r="O65" s="15">
        <v>0.05</v>
      </c>
      <c r="P65" s="3"/>
      <c r="Q65" s="15">
        <v>0.05</v>
      </c>
      <c r="R65" s="3"/>
      <c r="S65" s="15">
        <v>0.05</v>
      </c>
      <c r="T65" s="3"/>
      <c r="U65" s="15">
        <v>0.05</v>
      </c>
      <c r="V65" s="3"/>
      <c r="W65" s="15">
        <v>0.05</v>
      </c>
      <c r="X65" s="15">
        <f>+X64/X42</f>
        <v>1E-3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189</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185</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1.0457389292056356E-2</v>
      </c>
      <c r="F73" s="15">
        <v>1</v>
      </c>
      <c r="G73" s="3">
        <f>+$D73*G57</f>
        <v>9.7886932467386931E-3</v>
      </c>
      <c r="H73" s="15">
        <v>1</v>
      </c>
      <c r="I73" s="3">
        <f>+$D73*I57</f>
        <v>5.3920134442937704E-3</v>
      </c>
      <c r="J73" s="15">
        <v>1</v>
      </c>
      <c r="K73" s="3">
        <f>+$D73*K57</f>
        <v>0</v>
      </c>
      <c r="L73" s="15">
        <v>1</v>
      </c>
      <c r="M73" s="3">
        <f>+$D73*M57</f>
        <v>0</v>
      </c>
      <c r="N73" s="15">
        <v>1</v>
      </c>
      <c r="O73" s="3">
        <f>+$D73*O57</f>
        <v>0.20524553323798203</v>
      </c>
      <c r="P73" s="15">
        <v>1</v>
      </c>
      <c r="Q73" s="3">
        <f>+$D73*Q57</f>
        <v>5.0862028418217431E-3</v>
      </c>
      <c r="R73" s="15">
        <v>1</v>
      </c>
      <c r="S73" s="3">
        <f>+$D73*S57</f>
        <v>1.0522702241568196E-2</v>
      </c>
      <c r="T73" s="15">
        <v>1</v>
      </c>
      <c r="U73" s="3">
        <f>+$D73*U57</f>
        <v>0</v>
      </c>
      <c r="V73" s="15">
        <v>1</v>
      </c>
      <c r="W73" s="3">
        <f>+$D73*W57</f>
        <v>3.9772557116490789E-3</v>
      </c>
      <c r="X73" s="3">
        <f>+E73+G73+I73+K73+M73+O73+Q73+S73+U73+W73</f>
        <v>0.25046979001610986</v>
      </c>
      <c r="AA73" s="5" t="s">
        <v>131</v>
      </c>
      <c r="AB73" s="3">
        <f>+E73</f>
        <v>1.0457389292056356E-2</v>
      </c>
      <c r="AC73" s="3">
        <f>+G73</f>
        <v>9.7886932467386931E-3</v>
      </c>
      <c r="AD73" s="3">
        <f>+I73</f>
        <v>5.3920134442937704E-3</v>
      </c>
      <c r="AE73" s="3">
        <f>+K73</f>
        <v>0</v>
      </c>
      <c r="AF73" s="3">
        <f>+M73</f>
        <v>0</v>
      </c>
      <c r="AG73" s="3">
        <f>+O73</f>
        <v>0.20524553323798203</v>
      </c>
      <c r="AH73" s="3">
        <f>+Q73</f>
        <v>5.0862028418217431E-3</v>
      </c>
      <c r="AI73" s="3">
        <f>+S73</f>
        <v>1.0522702241568196E-2</v>
      </c>
      <c r="AJ73" s="3">
        <f>+U73</f>
        <v>0</v>
      </c>
      <c r="AK73" s="3">
        <f>+W73</f>
        <v>3.9772557116490789E-3</v>
      </c>
      <c r="AL73" s="3">
        <f>SUM(AB73:AK73)</f>
        <v>0.25046979001610986</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1.0457389292056356E-2</v>
      </c>
      <c r="F77" s="15">
        <f t="shared" si="33"/>
        <v>1</v>
      </c>
      <c r="G77" s="27">
        <f>SUM(G73:G76)</f>
        <v>9.7886932467386931E-3</v>
      </c>
      <c r="H77" s="15">
        <f t="shared" si="33"/>
        <v>1</v>
      </c>
      <c r="I77" s="27">
        <f>SUM(I73:I76)</f>
        <v>5.3920134442937704E-3</v>
      </c>
      <c r="J77" s="15">
        <f t="shared" si="33"/>
        <v>1</v>
      </c>
      <c r="K77" s="27">
        <f>SUM(K73:K76)</f>
        <v>0</v>
      </c>
      <c r="L77" s="15">
        <f t="shared" si="33"/>
        <v>1</v>
      </c>
      <c r="M77" s="27">
        <f>SUM(M73:M76)</f>
        <v>0</v>
      </c>
      <c r="N77" s="15">
        <f t="shared" si="33"/>
        <v>1</v>
      </c>
      <c r="O77" s="27">
        <f>SUM(O73:O76)</f>
        <v>0.20524553323798203</v>
      </c>
      <c r="P77" s="15">
        <f t="shared" si="33"/>
        <v>1</v>
      </c>
      <c r="Q77" s="27">
        <f>SUM(Q73:Q76)</f>
        <v>5.0862028418217431E-3</v>
      </c>
      <c r="R77" s="15">
        <f t="shared" si="33"/>
        <v>1</v>
      </c>
      <c r="S77" s="27">
        <f>SUM(S73:S76)</f>
        <v>1.0522702241568196E-2</v>
      </c>
      <c r="T77" s="15">
        <f t="shared" si="33"/>
        <v>1</v>
      </c>
      <c r="U77" s="27">
        <f>SUM(U73:U76)</f>
        <v>0</v>
      </c>
      <c r="V77" s="15">
        <f t="shared" si="33"/>
        <v>1</v>
      </c>
      <c r="W77" s="27">
        <f>SUM(W73:W76)</f>
        <v>3.9772557116490789E-3</v>
      </c>
      <c r="X77" s="3">
        <f t="shared" si="32"/>
        <v>0.25046979001610986</v>
      </c>
      <c r="Y77" s="3"/>
      <c r="AA77" s="5"/>
      <c r="AB77" s="4" t="s">
        <v>0</v>
      </c>
      <c r="AC77" s="4" t="s">
        <v>1</v>
      </c>
      <c r="AD77" s="4" t="s">
        <v>2</v>
      </c>
      <c r="AE77" s="4" t="s">
        <v>3</v>
      </c>
      <c r="AF77" s="4" t="s">
        <v>4</v>
      </c>
      <c r="AG77" s="4" t="s">
        <v>5</v>
      </c>
      <c r="AH77" s="4" t="s">
        <v>185</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10.4469319027643</v>
      </c>
      <c r="AC78" s="3">
        <f>+G60</f>
        <v>9.7789045534919534</v>
      </c>
      <c r="AD78" s="3">
        <f>+I60</f>
        <v>5.3866214308494769</v>
      </c>
      <c r="AE78" s="3">
        <f>+K60</f>
        <v>0</v>
      </c>
      <c r="AF78" s="3">
        <f>+M60</f>
        <v>0</v>
      </c>
      <c r="AG78" s="3">
        <f>+O60</f>
        <v>205.04028770474406</v>
      </c>
      <c r="AH78" s="3">
        <f>+Q60</f>
        <v>5.0811166389799212</v>
      </c>
      <c r="AI78" s="3">
        <f>+S60</f>
        <v>10.512179539326628</v>
      </c>
      <c r="AJ78" s="3">
        <f>+U60</f>
        <v>0</v>
      </c>
      <c r="AK78" s="3">
        <f>+W60</f>
        <v>3.9732784559374297</v>
      </c>
      <c r="AL78" s="3">
        <f>+X60</f>
        <v>250.21932022609377</v>
      </c>
      <c r="AN78" t="s">
        <v>137</v>
      </c>
      <c r="AO78" s="3">
        <v>2137.9469554544767</v>
      </c>
      <c r="AP78" s="3">
        <v>1025.4434877020053</v>
      </c>
      <c r="AQ78" s="3">
        <v>0</v>
      </c>
      <c r="AR78" s="3">
        <v>3.3656320372007862</v>
      </c>
      <c r="AS78" s="3">
        <v>257.39994314801686</v>
      </c>
      <c r="AT78" s="3">
        <v>68.866163726596909</v>
      </c>
      <c r="AU78" s="3">
        <v>2109.4457931388401</v>
      </c>
      <c r="AV78" s="3">
        <v>94.103477311427838</v>
      </c>
      <c r="AW78" s="3">
        <v>0</v>
      </c>
      <c r="AX78" s="3">
        <v>545.85950750044015</v>
      </c>
      <c r="AY78" s="3">
        <f t="shared" ref="AY78:AY85" si="34">SUM(AO78:AW78)</f>
        <v>5696.5714525185649</v>
      </c>
      <c r="AZ78" t="s">
        <v>138</v>
      </c>
    </row>
    <row r="79" spans="1:52" ht="15.5" x14ac:dyDescent="0.35">
      <c r="A79" s="5" t="s">
        <v>139</v>
      </c>
      <c r="B79" t="s">
        <v>140</v>
      </c>
      <c r="C79">
        <v>3</v>
      </c>
      <c r="D79" s="15">
        <v>0.5</v>
      </c>
      <c r="E79" s="3">
        <f t="shared" ref="E79:E84" si="35">+$D79*E$60</f>
        <v>5.22346595138215</v>
      </c>
      <c r="F79" s="15">
        <v>0.5</v>
      </c>
      <c r="G79" s="3">
        <f>+$F79*G$60</f>
        <v>4.8894522767459767</v>
      </c>
      <c r="H79" s="15">
        <v>0.5</v>
      </c>
      <c r="I79" s="3">
        <f t="shared" ref="I79:I84" si="36">+$H79*I$60</f>
        <v>2.6933107154247384</v>
      </c>
      <c r="J79" s="15">
        <v>0.5</v>
      </c>
      <c r="K79" s="3">
        <f t="shared" ref="K79:K84" si="37">+$J79*K$60</f>
        <v>0</v>
      </c>
      <c r="L79" s="15">
        <v>0.5</v>
      </c>
      <c r="M79" s="3">
        <f t="shared" ref="M79:M84" si="38">+$L79*M$60</f>
        <v>0</v>
      </c>
      <c r="N79" s="15">
        <v>0.5</v>
      </c>
      <c r="O79" s="3">
        <f t="shared" ref="O79:O84" si="39">+$N79*O$60</f>
        <v>102.52014385237203</v>
      </c>
      <c r="P79" s="15">
        <v>0.5</v>
      </c>
      <c r="Q79" s="3">
        <f t="shared" ref="Q79:Q84" si="40">+$P79*Q$60</f>
        <v>2.5405583194899606</v>
      </c>
      <c r="R79" s="15">
        <v>1</v>
      </c>
      <c r="S79" s="3">
        <f t="shared" ref="S79:S84" si="41">+$R79*S$60</f>
        <v>10.512179539326628</v>
      </c>
      <c r="T79" s="15">
        <v>1</v>
      </c>
      <c r="U79" s="3">
        <f t="shared" ref="U79:U84" si="42">+$T79*U$60</f>
        <v>0</v>
      </c>
      <c r="V79" s="15">
        <v>1</v>
      </c>
      <c r="W79" s="3">
        <f t="shared" ref="W79:W84" si="43">+$V79*W$60</f>
        <v>3.9732784559374297</v>
      </c>
      <c r="X79" s="3">
        <f t="shared" ref="X79:X85" si="44">+E79+G79+I79+K79+M79+O79+Q79+S79+U79+W79</f>
        <v>132.3523891106789</v>
      </c>
      <c r="AA79" t="s">
        <v>139</v>
      </c>
      <c r="AB79" s="15">
        <f>+D79</f>
        <v>0.5</v>
      </c>
      <c r="AC79" s="15">
        <f>+F79</f>
        <v>0.5</v>
      </c>
      <c r="AD79" s="15">
        <f>+H79</f>
        <v>0.5</v>
      </c>
      <c r="AE79" s="15">
        <f>+J79</f>
        <v>0.5</v>
      </c>
      <c r="AF79" s="15">
        <f>+L79</f>
        <v>0.5</v>
      </c>
      <c r="AG79" s="15">
        <f>+N79</f>
        <v>0.5</v>
      </c>
      <c r="AH79" s="15">
        <f>+P79</f>
        <v>0.5</v>
      </c>
      <c r="AI79" s="15">
        <f>+R79</f>
        <v>1</v>
      </c>
      <c r="AJ79" s="15">
        <f>+T79</f>
        <v>1</v>
      </c>
      <c r="AK79" s="15">
        <f>+V79</f>
        <v>1</v>
      </c>
      <c r="AN79" t="s">
        <v>141</v>
      </c>
      <c r="AO79" s="3">
        <f t="shared" ref="AO79:AX84" si="45">+AB79*AO$78</f>
        <v>1068.9734777272383</v>
      </c>
      <c r="AP79" s="3">
        <f t="shared" si="45"/>
        <v>512.72174385100266</v>
      </c>
      <c r="AQ79" s="3">
        <f t="shared" si="45"/>
        <v>0</v>
      </c>
      <c r="AR79" s="3">
        <f t="shared" si="45"/>
        <v>1.6828160186003931</v>
      </c>
      <c r="AS79" s="3">
        <f t="shared" si="45"/>
        <v>128.69997157400843</v>
      </c>
      <c r="AT79" s="3">
        <f t="shared" si="45"/>
        <v>34.433081863298455</v>
      </c>
      <c r="AU79" s="3">
        <f t="shared" si="45"/>
        <v>1054.7228965694201</v>
      </c>
      <c r="AV79" s="3">
        <f t="shared" si="45"/>
        <v>94.103477311427838</v>
      </c>
      <c r="AW79" s="3">
        <f t="shared" si="45"/>
        <v>0</v>
      </c>
      <c r="AX79" s="3">
        <f t="shared" si="45"/>
        <v>545.85950750044015</v>
      </c>
      <c r="AY79" s="3">
        <f t="shared" si="34"/>
        <v>2895.3374649149964</v>
      </c>
      <c r="AZ79" t="s">
        <v>141</v>
      </c>
    </row>
    <row r="80" spans="1:52" ht="15.5" x14ac:dyDescent="0.35">
      <c r="A80" s="5" t="s">
        <v>142</v>
      </c>
      <c r="B80" t="s">
        <v>143</v>
      </c>
      <c r="C80">
        <v>15</v>
      </c>
      <c r="D80" s="15">
        <v>0.5</v>
      </c>
      <c r="E80" s="3">
        <f t="shared" si="35"/>
        <v>5.22346595138215</v>
      </c>
      <c r="F80" s="15">
        <v>0.5</v>
      </c>
      <c r="G80" s="3">
        <f>+$F80*G$60</f>
        <v>4.8894522767459767</v>
      </c>
      <c r="H80" s="15">
        <v>0</v>
      </c>
      <c r="I80" s="3">
        <f t="shared" si="36"/>
        <v>0</v>
      </c>
      <c r="J80" s="15">
        <v>0</v>
      </c>
      <c r="K80" s="3">
        <f t="shared" si="37"/>
        <v>0</v>
      </c>
      <c r="L80" s="15">
        <v>0.5</v>
      </c>
      <c r="M80" s="3">
        <f t="shared" si="38"/>
        <v>0</v>
      </c>
      <c r="N80" s="15">
        <v>0</v>
      </c>
      <c r="O80" s="3">
        <f t="shared" si="39"/>
        <v>0</v>
      </c>
      <c r="P80" s="15">
        <v>0</v>
      </c>
      <c r="Q80" s="3">
        <f t="shared" si="40"/>
        <v>0</v>
      </c>
      <c r="R80" s="15">
        <v>0</v>
      </c>
      <c r="S80" s="3">
        <f t="shared" si="41"/>
        <v>0</v>
      </c>
      <c r="T80" s="15">
        <v>0</v>
      </c>
      <c r="U80" s="3">
        <f t="shared" si="42"/>
        <v>0</v>
      </c>
      <c r="V80" s="15">
        <v>0</v>
      </c>
      <c r="W80" s="3">
        <f t="shared" si="43"/>
        <v>0</v>
      </c>
      <c r="X80" s="3">
        <f t="shared" si="44"/>
        <v>10.112918228128127</v>
      </c>
      <c r="AA80" t="s">
        <v>142</v>
      </c>
      <c r="AB80" s="15">
        <f t="shared" ref="AB80:AB83" si="46">+D80</f>
        <v>0.5</v>
      </c>
      <c r="AC80" s="15">
        <f t="shared" ref="AC80:AC83" si="47">+F80</f>
        <v>0.5</v>
      </c>
      <c r="AD80" s="15">
        <f t="shared" ref="AD80:AD83" si="48">+H80</f>
        <v>0</v>
      </c>
      <c r="AE80" s="15">
        <f t="shared" ref="AE80:AE83" si="49">+J80</f>
        <v>0</v>
      </c>
      <c r="AF80" s="15">
        <f t="shared" ref="AF80:AF83" si="50">+L80</f>
        <v>0.5</v>
      </c>
      <c r="AG80" s="15">
        <f t="shared" ref="AG80:AG83" si="51">+N80</f>
        <v>0</v>
      </c>
      <c r="AH80" s="15">
        <f t="shared" ref="AH80:AH83" si="52">+P80</f>
        <v>0</v>
      </c>
      <c r="AI80" s="15">
        <f t="shared" ref="AI80:AI83" si="53">+R80</f>
        <v>0</v>
      </c>
      <c r="AJ80" s="15">
        <f t="shared" ref="AJ80:AJ83" si="54">+T80</f>
        <v>0</v>
      </c>
      <c r="AK80" s="15">
        <f t="shared" ref="AK80:AK84" si="55">+V80</f>
        <v>0</v>
      </c>
      <c r="AN80" t="s">
        <v>144</v>
      </c>
      <c r="AO80" s="3">
        <f t="shared" si="45"/>
        <v>1068.9734777272383</v>
      </c>
      <c r="AP80" s="3">
        <f t="shared" si="45"/>
        <v>512.72174385100266</v>
      </c>
      <c r="AQ80" s="3">
        <f t="shared" si="45"/>
        <v>0</v>
      </c>
      <c r="AR80" s="3">
        <f t="shared" si="45"/>
        <v>0</v>
      </c>
      <c r="AS80" s="3">
        <f t="shared" si="45"/>
        <v>128.69997157400843</v>
      </c>
      <c r="AT80" s="3">
        <f t="shared" si="45"/>
        <v>0</v>
      </c>
      <c r="AU80" s="3">
        <f t="shared" si="45"/>
        <v>0</v>
      </c>
      <c r="AV80" s="3">
        <f t="shared" si="45"/>
        <v>0</v>
      </c>
      <c r="AW80" s="3">
        <f t="shared" si="45"/>
        <v>0</v>
      </c>
      <c r="AX80" s="3">
        <f t="shared" si="45"/>
        <v>0</v>
      </c>
      <c r="AY80" s="3">
        <f t="shared" si="34"/>
        <v>1710.3951931522495</v>
      </c>
      <c r="AZ80" t="s">
        <v>144</v>
      </c>
    </row>
    <row r="81" spans="1:52" ht="15.5" x14ac:dyDescent="0.35">
      <c r="A81" s="5" t="s">
        <v>145</v>
      </c>
      <c r="B81" t="s">
        <v>146</v>
      </c>
      <c r="C81">
        <v>20</v>
      </c>
      <c r="D81" s="15">
        <v>0</v>
      </c>
      <c r="E81" s="3">
        <f t="shared" si="35"/>
        <v>0</v>
      </c>
      <c r="F81" s="15">
        <v>0</v>
      </c>
      <c r="G81" s="3">
        <f>+$F81*G$60</f>
        <v>0</v>
      </c>
      <c r="H81" s="15">
        <v>0.5</v>
      </c>
      <c r="I81" s="3">
        <f t="shared" si="36"/>
        <v>2.6933107154247384</v>
      </c>
      <c r="J81" s="15">
        <v>0.5</v>
      </c>
      <c r="K81" s="3">
        <f t="shared" si="37"/>
        <v>0</v>
      </c>
      <c r="L81" s="15">
        <v>0</v>
      </c>
      <c r="M81" s="3">
        <f t="shared" si="38"/>
        <v>0</v>
      </c>
      <c r="N81" s="15">
        <v>0.5</v>
      </c>
      <c r="O81" s="3">
        <f t="shared" si="39"/>
        <v>102.52014385237203</v>
      </c>
      <c r="P81" s="15">
        <v>0.5</v>
      </c>
      <c r="Q81" s="3">
        <f t="shared" si="40"/>
        <v>2.5405583194899606</v>
      </c>
      <c r="R81" s="15">
        <v>0</v>
      </c>
      <c r="S81" s="3">
        <f t="shared" si="41"/>
        <v>0</v>
      </c>
      <c r="T81" s="15">
        <v>0</v>
      </c>
      <c r="U81" s="3">
        <f t="shared" si="42"/>
        <v>0</v>
      </c>
      <c r="V81" s="15">
        <v>0</v>
      </c>
      <c r="W81" s="3">
        <f t="shared" si="43"/>
        <v>0</v>
      </c>
      <c r="X81" s="3">
        <f t="shared" si="44"/>
        <v>107.75401288728673</v>
      </c>
      <c r="AA81" t="s">
        <v>145</v>
      </c>
      <c r="AB81" s="15">
        <f t="shared" si="46"/>
        <v>0</v>
      </c>
      <c r="AC81" s="15">
        <f t="shared" si="47"/>
        <v>0</v>
      </c>
      <c r="AD81" s="15">
        <f t="shared" si="48"/>
        <v>0.5</v>
      </c>
      <c r="AE81" s="15">
        <f t="shared" si="49"/>
        <v>0.5</v>
      </c>
      <c r="AF81" s="15">
        <f t="shared" si="50"/>
        <v>0</v>
      </c>
      <c r="AG81" s="15">
        <f t="shared" si="51"/>
        <v>0.5</v>
      </c>
      <c r="AH81" s="15">
        <f t="shared" si="52"/>
        <v>0.5</v>
      </c>
      <c r="AI81" s="15">
        <f t="shared" si="53"/>
        <v>0</v>
      </c>
      <c r="AJ81" s="15">
        <f t="shared" si="54"/>
        <v>0</v>
      </c>
      <c r="AK81" s="15">
        <f t="shared" si="55"/>
        <v>0</v>
      </c>
      <c r="AN81" t="s">
        <v>145</v>
      </c>
      <c r="AO81" s="3">
        <f t="shared" si="45"/>
        <v>0</v>
      </c>
      <c r="AP81" s="3">
        <f t="shared" si="45"/>
        <v>0</v>
      </c>
      <c r="AQ81" s="3">
        <f t="shared" si="45"/>
        <v>0</v>
      </c>
      <c r="AR81" s="3">
        <f t="shared" si="45"/>
        <v>1.6828160186003931</v>
      </c>
      <c r="AS81" s="3">
        <f t="shared" si="45"/>
        <v>0</v>
      </c>
      <c r="AT81" s="3">
        <f t="shared" si="45"/>
        <v>34.433081863298455</v>
      </c>
      <c r="AU81" s="3">
        <f t="shared" si="45"/>
        <v>1054.7228965694201</v>
      </c>
      <c r="AV81" s="3">
        <f t="shared" si="45"/>
        <v>0</v>
      </c>
      <c r="AW81" s="3">
        <f t="shared" si="45"/>
        <v>0</v>
      </c>
      <c r="AX81" s="3">
        <f t="shared" si="45"/>
        <v>0</v>
      </c>
      <c r="AY81" s="3">
        <f t="shared" si="34"/>
        <v>1090.838794451319</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6"/>
        <v>0</v>
      </c>
      <c r="AC82" s="15">
        <f t="shared" si="47"/>
        <v>0</v>
      </c>
      <c r="AD82" s="15">
        <f t="shared" si="48"/>
        <v>0</v>
      </c>
      <c r="AE82" s="15">
        <f t="shared" si="49"/>
        <v>0</v>
      </c>
      <c r="AF82" s="15">
        <f t="shared" si="50"/>
        <v>0</v>
      </c>
      <c r="AG82" s="15">
        <f t="shared" si="51"/>
        <v>0</v>
      </c>
      <c r="AH82" s="15">
        <f t="shared" si="52"/>
        <v>0</v>
      </c>
      <c r="AI82" s="15">
        <f t="shared" si="53"/>
        <v>0</v>
      </c>
      <c r="AJ82" s="15">
        <f t="shared" si="54"/>
        <v>0</v>
      </c>
      <c r="AK82" s="15">
        <f t="shared" si="55"/>
        <v>0</v>
      </c>
      <c r="AN82" t="s">
        <v>147</v>
      </c>
      <c r="AO82" s="3">
        <f t="shared" si="45"/>
        <v>0</v>
      </c>
      <c r="AP82" s="3">
        <f t="shared" si="45"/>
        <v>0</v>
      </c>
      <c r="AQ82" s="3">
        <f t="shared" si="45"/>
        <v>0</v>
      </c>
      <c r="AR82" s="3">
        <f t="shared" si="45"/>
        <v>0</v>
      </c>
      <c r="AS82" s="3">
        <f t="shared" si="45"/>
        <v>0</v>
      </c>
      <c r="AT82" s="3">
        <f t="shared" si="45"/>
        <v>0</v>
      </c>
      <c r="AU82" s="3">
        <f t="shared" si="45"/>
        <v>0</v>
      </c>
      <c r="AV82" s="3">
        <f t="shared" si="45"/>
        <v>0</v>
      </c>
      <c r="AW82" s="3">
        <f t="shared" si="45"/>
        <v>0</v>
      </c>
      <c r="AX82" s="3">
        <f t="shared" si="45"/>
        <v>0</v>
      </c>
      <c r="AY82" s="3">
        <f t="shared" si="34"/>
        <v>0</v>
      </c>
      <c r="AZ82" t="s">
        <v>147</v>
      </c>
    </row>
    <row r="83" spans="1:52" ht="15.5" x14ac:dyDescent="0.35">
      <c r="A83" s="5" t="s">
        <v>148</v>
      </c>
      <c r="B83" t="s">
        <v>146</v>
      </c>
      <c r="C83">
        <v>35</v>
      </c>
      <c r="D83" s="15">
        <v>0</v>
      </c>
      <c r="E83" s="3">
        <f t="shared" si="35"/>
        <v>0</v>
      </c>
      <c r="F83" s="15">
        <v>0</v>
      </c>
      <c r="G83" s="3">
        <f>+$F83*G$60</f>
        <v>0</v>
      </c>
      <c r="H83" s="15">
        <v>0</v>
      </c>
      <c r="I83" s="3">
        <f t="shared" si="36"/>
        <v>0</v>
      </c>
      <c r="J83" s="15">
        <v>0</v>
      </c>
      <c r="K83" s="3">
        <f t="shared" si="37"/>
        <v>0</v>
      </c>
      <c r="L83" s="15">
        <v>0</v>
      </c>
      <c r="M83" s="3">
        <f t="shared" si="38"/>
        <v>0</v>
      </c>
      <c r="N83" s="15">
        <v>0</v>
      </c>
      <c r="O83" s="3">
        <f t="shared" si="39"/>
        <v>0</v>
      </c>
      <c r="P83" s="15">
        <v>0</v>
      </c>
      <c r="Q83" s="3">
        <f t="shared" si="40"/>
        <v>0</v>
      </c>
      <c r="R83" s="15">
        <v>0</v>
      </c>
      <c r="S83" s="3">
        <f t="shared" si="41"/>
        <v>0</v>
      </c>
      <c r="T83" s="15">
        <v>0</v>
      </c>
      <c r="U83" s="3">
        <f t="shared" si="42"/>
        <v>0</v>
      </c>
      <c r="V83" s="15">
        <v>0</v>
      </c>
      <c r="W83" s="3">
        <f t="shared" si="43"/>
        <v>0</v>
      </c>
      <c r="X83" s="3">
        <f t="shared" si="44"/>
        <v>0</v>
      </c>
      <c r="AA83" t="s">
        <v>148</v>
      </c>
      <c r="AB83" s="15">
        <f t="shared" si="46"/>
        <v>0</v>
      </c>
      <c r="AC83" s="15">
        <f t="shared" si="47"/>
        <v>0</v>
      </c>
      <c r="AD83" s="15">
        <f t="shared" si="48"/>
        <v>0</v>
      </c>
      <c r="AE83" s="15">
        <f t="shared" si="49"/>
        <v>0</v>
      </c>
      <c r="AF83" s="15">
        <f t="shared" si="50"/>
        <v>0</v>
      </c>
      <c r="AG83" s="15">
        <f t="shared" si="51"/>
        <v>0</v>
      </c>
      <c r="AH83" s="15">
        <f t="shared" si="52"/>
        <v>0</v>
      </c>
      <c r="AI83" s="15">
        <f t="shared" si="53"/>
        <v>0</v>
      </c>
      <c r="AJ83" s="15">
        <f t="shared" si="54"/>
        <v>0</v>
      </c>
      <c r="AK83" s="15">
        <f t="shared" si="55"/>
        <v>0</v>
      </c>
      <c r="AN83" t="s">
        <v>148</v>
      </c>
      <c r="AO83" s="3">
        <f t="shared" si="45"/>
        <v>0</v>
      </c>
      <c r="AP83" s="3">
        <f t="shared" si="45"/>
        <v>0</v>
      </c>
      <c r="AQ83" s="3">
        <f t="shared" si="45"/>
        <v>0</v>
      </c>
      <c r="AR83" s="3">
        <f t="shared" si="45"/>
        <v>0</v>
      </c>
      <c r="AS83" s="3">
        <f t="shared" si="45"/>
        <v>0</v>
      </c>
      <c r="AT83" s="3">
        <f t="shared" si="45"/>
        <v>0</v>
      </c>
      <c r="AU83" s="3">
        <f t="shared" si="45"/>
        <v>0</v>
      </c>
      <c r="AV83" s="3">
        <f t="shared" si="45"/>
        <v>0</v>
      </c>
      <c r="AW83" s="3">
        <f t="shared" si="45"/>
        <v>0</v>
      </c>
      <c r="AX83" s="3">
        <f t="shared" si="45"/>
        <v>0</v>
      </c>
      <c r="AY83" s="3">
        <f t="shared" si="34"/>
        <v>0</v>
      </c>
      <c r="AZ83" t="s">
        <v>148</v>
      </c>
    </row>
    <row r="84" spans="1:52" ht="15.5" x14ac:dyDescent="0.35">
      <c r="A84" s="5" t="s">
        <v>149</v>
      </c>
      <c r="B84" t="s">
        <v>143</v>
      </c>
      <c r="C84">
        <v>25</v>
      </c>
      <c r="D84" s="15">
        <v>0</v>
      </c>
      <c r="E84" s="3">
        <f t="shared" si="35"/>
        <v>0</v>
      </c>
      <c r="F84" s="15">
        <v>0</v>
      </c>
      <c r="G84" s="3">
        <f t="shared" ref="G84" si="56">+$F84*G$60</f>
        <v>0</v>
      </c>
      <c r="H84" s="15">
        <v>0</v>
      </c>
      <c r="I84" s="3">
        <f t="shared" si="36"/>
        <v>0</v>
      </c>
      <c r="J84" s="15">
        <v>0</v>
      </c>
      <c r="K84" s="3">
        <f t="shared" si="37"/>
        <v>0</v>
      </c>
      <c r="L84" s="15">
        <v>0</v>
      </c>
      <c r="M84" s="3">
        <f t="shared" si="38"/>
        <v>0</v>
      </c>
      <c r="N84" s="15">
        <v>0</v>
      </c>
      <c r="O84" s="3">
        <f t="shared" si="39"/>
        <v>0</v>
      </c>
      <c r="P84" s="15">
        <v>0</v>
      </c>
      <c r="Q84" s="3">
        <f t="shared" si="40"/>
        <v>0</v>
      </c>
      <c r="R84" s="15">
        <v>0</v>
      </c>
      <c r="S84" s="3">
        <f t="shared" si="41"/>
        <v>0</v>
      </c>
      <c r="T84" s="15">
        <v>0</v>
      </c>
      <c r="U84" s="3">
        <f t="shared" si="42"/>
        <v>0</v>
      </c>
      <c r="V84" s="15">
        <v>0</v>
      </c>
      <c r="W84" s="3">
        <f t="shared" si="43"/>
        <v>0</v>
      </c>
      <c r="X84" s="3">
        <f t="shared" si="44"/>
        <v>0</v>
      </c>
      <c r="AA84" t="s">
        <v>149</v>
      </c>
      <c r="AB84" s="15">
        <f>+D84</f>
        <v>0</v>
      </c>
      <c r="AC84" s="15">
        <f>+F84</f>
        <v>0</v>
      </c>
      <c r="AD84" s="15">
        <f>+H84</f>
        <v>0</v>
      </c>
      <c r="AE84" s="15">
        <f>+J84</f>
        <v>0</v>
      </c>
      <c r="AF84" s="15">
        <f>+L84</f>
        <v>0</v>
      </c>
      <c r="AG84" s="15">
        <f>+N84</f>
        <v>0</v>
      </c>
      <c r="AH84" s="15">
        <f>+P84</f>
        <v>0</v>
      </c>
      <c r="AI84" s="15">
        <f>+R84</f>
        <v>0</v>
      </c>
      <c r="AJ84" s="15">
        <f>+T84</f>
        <v>0</v>
      </c>
      <c r="AK84" s="15">
        <f t="shared" si="55"/>
        <v>0</v>
      </c>
      <c r="AN84" t="s">
        <v>149</v>
      </c>
      <c r="AO84" s="3">
        <f t="shared" si="45"/>
        <v>0</v>
      </c>
      <c r="AP84" s="3">
        <f t="shared" si="45"/>
        <v>0</v>
      </c>
      <c r="AQ84" s="3">
        <f t="shared" si="45"/>
        <v>0</v>
      </c>
      <c r="AR84" s="3">
        <f t="shared" si="45"/>
        <v>0</v>
      </c>
      <c r="AS84" s="3">
        <f t="shared" si="45"/>
        <v>0</v>
      </c>
      <c r="AT84" s="3">
        <f t="shared" si="45"/>
        <v>0</v>
      </c>
      <c r="AU84" s="3">
        <f t="shared" si="45"/>
        <v>0</v>
      </c>
      <c r="AV84" s="3">
        <f t="shared" si="45"/>
        <v>0</v>
      </c>
      <c r="AW84" s="3">
        <f t="shared" si="45"/>
        <v>0</v>
      </c>
      <c r="AX84" s="3">
        <f t="shared" si="45"/>
        <v>0</v>
      </c>
      <c r="AY84" s="3">
        <f t="shared" si="34"/>
        <v>0</v>
      </c>
      <c r="AZ84" t="s">
        <v>149</v>
      </c>
    </row>
    <row r="85" spans="1:52" ht="15.5" x14ac:dyDescent="0.35">
      <c r="A85" s="5" t="s">
        <v>150</v>
      </c>
      <c r="D85" s="15">
        <f>SUM(D79:D84)</f>
        <v>1</v>
      </c>
      <c r="E85" s="27">
        <f>SUM(E79:E84)</f>
        <v>10.4469319027643</v>
      </c>
      <c r="F85" s="15">
        <f>SUM(F79:F84)</f>
        <v>1</v>
      </c>
      <c r="G85" s="27">
        <f t="shared" ref="G85:U85" si="57">SUM(G79:G84)</f>
        <v>9.7789045534919534</v>
      </c>
      <c r="H85" s="15">
        <f>SUM(H79:H84)</f>
        <v>1</v>
      </c>
      <c r="I85" s="27">
        <f t="shared" si="57"/>
        <v>5.3866214308494769</v>
      </c>
      <c r="J85" s="15">
        <f>SUM(J79:J84)</f>
        <v>1</v>
      </c>
      <c r="K85" s="27">
        <f t="shared" si="57"/>
        <v>0</v>
      </c>
      <c r="L85" s="15">
        <f>SUM(L79:L84)</f>
        <v>1</v>
      </c>
      <c r="M85" s="27">
        <f>SUM(M79:M84)</f>
        <v>0</v>
      </c>
      <c r="N85" s="15">
        <f>SUM(N79:N84)</f>
        <v>1</v>
      </c>
      <c r="O85" s="27">
        <f t="shared" si="57"/>
        <v>205.04028770474406</v>
      </c>
      <c r="P85" s="15">
        <f>SUM(P79:P84)</f>
        <v>1</v>
      </c>
      <c r="Q85" s="27">
        <f t="shared" si="57"/>
        <v>5.0811166389799212</v>
      </c>
      <c r="R85" s="15">
        <f>SUM(R79:R84)</f>
        <v>1</v>
      </c>
      <c r="S85" s="27">
        <f t="shared" si="57"/>
        <v>10.512179539326628</v>
      </c>
      <c r="T85" s="15">
        <f>SUM(T79:T84)</f>
        <v>1</v>
      </c>
      <c r="U85" s="27">
        <f t="shared" si="57"/>
        <v>0</v>
      </c>
      <c r="V85" s="15">
        <f>SUM(V79:V84)</f>
        <v>1</v>
      </c>
      <c r="W85" s="27">
        <f t="shared" ref="W85" si="58">SUM(W79:W84)</f>
        <v>3.9732784559374297</v>
      </c>
      <c r="X85" s="3">
        <f t="shared" si="44"/>
        <v>250.21932022609377</v>
      </c>
      <c r="AA85" t="s">
        <v>150</v>
      </c>
      <c r="AB85" s="15">
        <f>SUM(AB79:AB84)</f>
        <v>1</v>
      </c>
      <c r="AC85" s="15">
        <f t="shared" ref="AC85:AK85" si="59">SUM(AC79:AC84)</f>
        <v>1</v>
      </c>
      <c r="AD85" s="15">
        <f t="shared" si="59"/>
        <v>1</v>
      </c>
      <c r="AE85" s="15">
        <f t="shared" si="59"/>
        <v>1</v>
      </c>
      <c r="AF85" s="15">
        <f t="shared" si="59"/>
        <v>1</v>
      </c>
      <c r="AG85" s="15">
        <f t="shared" si="59"/>
        <v>1</v>
      </c>
      <c r="AH85" s="15">
        <f t="shared" si="59"/>
        <v>1</v>
      </c>
      <c r="AI85" s="15">
        <f t="shared" si="59"/>
        <v>1</v>
      </c>
      <c r="AJ85" s="15">
        <f t="shared" si="59"/>
        <v>1</v>
      </c>
      <c r="AK85" s="15">
        <f t="shared" si="59"/>
        <v>1</v>
      </c>
      <c r="AN85" t="s">
        <v>150</v>
      </c>
      <c r="AO85" s="3">
        <f t="shared" ref="AO85:AX85" si="60">SUM(AO79:AO84)</f>
        <v>2137.9469554544767</v>
      </c>
      <c r="AP85" s="3">
        <f t="shared" si="60"/>
        <v>1025.4434877020053</v>
      </c>
      <c r="AQ85" s="3">
        <f t="shared" si="60"/>
        <v>0</v>
      </c>
      <c r="AR85" s="3">
        <f t="shared" si="60"/>
        <v>3.3656320372007862</v>
      </c>
      <c r="AS85" s="3">
        <f t="shared" si="60"/>
        <v>257.39994314801686</v>
      </c>
      <c r="AT85" s="3">
        <f t="shared" si="60"/>
        <v>68.866163726596909</v>
      </c>
      <c r="AU85" s="3">
        <f t="shared" si="60"/>
        <v>2109.4457931388401</v>
      </c>
      <c r="AV85" s="3">
        <f t="shared" si="60"/>
        <v>94.103477311427838</v>
      </c>
      <c r="AW85" s="3">
        <f t="shared" si="60"/>
        <v>0</v>
      </c>
      <c r="AX85" s="3">
        <f t="shared" si="60"/>
        <v>545.85950750044015</v>
      </c>
      <c r="AY85" s="3">
        <f t="shared" si="34"/>
        <v>5696.5714525185649</v>
      </c>
    </row>
    <row r="86" spans="1:52" ht="15.5" x14ac:dyDescent="0.35">
      <c r="A86" s="4" t="s">
        <v>190</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0.1081787809755928</v>
      </c>
      <c r="F88" s="15">
        <v>0.8</v>
      </c>
      <c r="G88" s="3">
        <f>+$F88*G$58</f>
        <v>1.9988362291670444E-2</v>
      </c>
      <c r="H88" s="15">
        <v>0.8</v>
      </c>
      <c r="I88" s="3">
        <f>+$H88*I$58</f>
        <v>3.7505432719400428E-3</v>
      </c>
      <c r="J88" s="15">
        <v>0.8</v>
      </c>
      <c r="K88" s="3">
        <f>+$J88*K$58</f>
        <v>8.0000000000000004E-4</v>
      </c>
      <c r="L88" s="15">
        <v>0.8</v>
      </c>
      <c r="M88" s="3">
        <f>+$L88*M$58</f>
        <v>8.7607852403706592E-3</v>
      </c>
      <c r="N88" s="15">
        <v>0.8</v>
      </c>
      <c r="O88" s="3">
        <f>+$N88*O$58</f>
        <v>0.30597181506544369</v>
      </c>
      <c r="P88" s="15">
        <v>0.8</v>
      </c>
      <c r="Q88" s="3">
        <f>+$P88*Q$58</f>
        <v>7.6428518845772578E-2</v>
      </c>
      <c r="R88" s="15">
        <v>0.8</v>
      </c>
      <c r="S88" s="3">
        <f>+$R88*S$58</f>
        <v>0</v>
      </c>
      <c r="T88" s="15">
        <v>0.8</v>
      </c>
      <c r="U88" s="3">
        <f>+$T88*U$58</f>
        <v>2.1384628062748486E-2</v>
      </c>
      <c r="V88" s="15">
        <v>0.8</v>
      </c>
      <c r="W88" s="3">
        <f>+$V88*W$58</f>
        <v>2.1767969973836072E-2</v>
      </c>
      <c r="X88" s="3">
        <f>+E88+G88+I88+K88+M88+O88+Q88+S88+U88+W88</f>
        <v>0.56703140372737482</v>
      </c>
    </row>
    <row r="89" spans="1:52" ht="15.5" x14ac:dyDescent="0.35">
      <c r="A89" s="5" t="s">
        <v>153</v>
      </c>
      <c r="C89">
        <v>18</v>
      </c>
      <c r="D89" s="15">
        <v>0.2</v>
      </c>
      <c r="E89" s="3">
        <f>+$D89*E$58</f>
        <v>2.7044695243898201E-2</v>
      </c>
      <c r="F89" s="15">
        <v>0.2</v>
      </c>
      <c r="G89" s="3">
        <f>+$F89*G$58</f>
        <v>4.997090572917611E-3</v>
      </c>
      <c r="H89" s="15">
        <v>0.2</v>
      </c>
      <c r="I89" s="3">
        <f>+$H89*I$58</f>
        <v>9.376358179850107E-4</v>
      </c>
      <c r="J89" s="15">
        <v>0.2</v>
      </c>
      <c r="K89" s="3">
        <f>+$J89*K$58</f>
        <v>2.0000000000000001E-4</v>
      </c>
      <c r="L89" s="15">
        <v>0.2</v>
      </c>
      <c r="M89" s="3">
        <f>+$L89*M$58</f>
        <v>2.1901963100926648E-3</v>
      </c>
      <c r="N89" s="15">
        <v>0.2</v>
      </c>
      <c r="O89" s="3">
        <f>+$N89*O$58</f>
        <v>7.6492953766360922E-2</v>
      </c>
      <c r="P89" s="15">
        <v>0.2</v>
      </c>
      <c r="Q89" s="3">
        <f>+$P89*Q$58</f>
        <v>1.9107129711443144E-2</v>
      </c>
      <c r="R89" s="15">
        <v>0.2</v>
      </c>
      <c r="S89" s="3">
        <f>+$R89*S$58</f>
        <v>0</v>
      </c>
      <c r="T89" s="15">
        <v>0.2</v>
      </c>
      <c r="U89" s="3">
        <f>+$T89*U$58</f>
        <v>5.3461570156871216E-3</v>
      </c>
      <c r="V89" s="15">
        <v>0.2</v>
      </c>
      <c r="W89" s="3">
        <f>+$V89*W$58</f>
        <v>5.4419924934590181E-3</v>
      </c>
      <c r="X89" s="3">
        <f>+E89+G89+I89+K89+M89+O89+Q89+S89+U89+W89</f>
        <v>0.1417578509318437</v>
      </c>
    </row>
    <row r="90" spans="1:52" ht="15.5" x14ac:dyDescent="0.35">
      <c r="A90" s="5" t="s">
        <v>10</v>
      </c>
      <c r="D90" s="15">
        <f>SUM(D88:D89)</f>
        <v>1</v>
      </c>
      <c r="E90" s="29">
        <f>SUM(E88:E89)</f>
        <v>0.13522347621949099</v>
      </c>
      <c r="F90" s="31">
        <f>SUM(F88:F89)</f>
        <v>1</v>
      </c>
      <c r="G90" s="29">
        <f t="shared" ref="G90:U90" si="61">SUM(G88:G89)</f>
        <v>2.4985452864588056E-2</v>
      </c>
      <c r="H90" s="31">
        <f>SUM(H88:H89)</f>
        <v>1</v>
      </c>
      <c r="I90" s="29">
        <f t="shared" si="61"/>
        <v>4.6881790899250533E-3</v>
      </c>
      <c r="J90" s="31">
        <f>SUM(J88:J89)</f>
        <v>1</v>
      </c>
      <c r="K90" s="29">
        <f t="shared" si="61"/>
        <v>1E-3</v>
      </c>
      <c r="L90" s="31">
        <f>SUM(L88:L89)</f>
        <v>1</v>
      </c>
      <c r="M90" s="29">
        <f t="shared" si="61"/>
        <v>1.0950981550463324E-2</v>
      </c>
      <c r="N90" s="31">
        <f>SUM(N88:N89)</f>
        <v>1</v>
      </c>
      <c r="O90" s="29">
        <f t="shared" si="61"/>
        <v>0.38246476883180458</v>
      </c>
      <c r="P90" s="31">
        <f>SUM(P88:P89)</f>
        <v>1</v>
      </c>
      <c r="Q90" s="29">
        <f t="shared" si="61"/>
        <v>9.5535648557215719E-2</v>
      </c>
      <c r="R90" s="31">
        <f>SUM(R88:R89)</f>
        <v>1</v>
      </c>
      <c r="S90" s="29">
        <f t="shared" si="61"/>
        <v>0</v>
      </c>
      <c r="T90" s="31">
        <f>SUM(T88:T89)</f>
        <v>1</v>
      </c>
      <c r="U90" s="29">
        <f t="shared" si="61"/>
        <v>2.6730785078435609E-2</v>
      </c>
      <c r="V90" s="31">
        <f>SUM(V88:V89)</f>
        <v>1</v>
      </c>
      <c r="W90" s="29">
        <f t="shared" ref="W90" si="62">SUM(W88:W89)</f>
        <v>2.7209962467295089E-2</v>
      </c>
      <c r="X90" s="3">
        <f>+E90+G90+I90+K90+M90+O90+Q90+S90+U90+W90</f>
        <v>0.70878925465921849</v>
      </c>
      <c r="AB90" s="4" t="s">
        <v>0</v>
      </c>
      <c r="AC90" s="4" t="s">
        <v>1</v>
      </c>
      <c r="AD90" s="4" t="s">
        <v>2</v>
      </c>
      <c r="AE90" s="4" t="s">
        <v>3</v>
      </c>
      <c r="AF90" s="4" t="s">
        <v>4</v>
      </c>
      <c r="AG90" s="4" t="s">
        <v>5</v>
      </c>
      <c r="AH90" s="4" t="s">
        <v>185</v>
      </c>
      <c r="AI90" s="4" t="s">
        <v>80</v>
      </c>
      <c r="AJ90" s="4" t="s">
        <v>82</v>
      </c>
      <c r="AK90" s="4" t="s">
        <v>9</v>
      </c>
      <c r="AL90" t="s">
        <v>126</v>
      </c>
    </row>
    <row r="91" spans="1:52" ht="15.5" x14ac:dyDescent="0.35">
      <c r="A91" s="4" t="s">
        <v>154</v>
      </c>
      <c r="AA91" t="s">
        <v>154</v>
      </c>
      <c r="AB91" s="3">
        <f>+E61</f>
        <v>135.08825274327151</v>
      </c>
      <c r="AC91" s="3">
        <f>+G61</f>
        <v>24.960467411723464</v>
      </c>
      <c r="AD91" s="3">
        <f>+I61</f>
        <v>4.683490910835129</v>
      </c>
      <c r="AE91" s="3">
        <f>+K61</f>
        <v>0.999</v>
      </c>
      <c r="AF91" s="3">
        <f>+M61</f>
        <v>10.940030568912858</v>
      </c>
      <c r="AG91" s="3">
        <f>+O61</f>
        <v>382.08230406297275</v>
      </c>
      <c r="AH91" s="3">
        <f>+Q61</f>
        <v>95.440112908658506</v>
      </c>
      <c r="AI91" s="3">
        <f>+S61</f>
        <v>0</v>
      </c>
      <c r="AJ91" s="3">
        <f>+U61</f>
        <v>26.704054293357171</v>
      </c>
      <c r="AK91" s="3">
        <f>+W61</f>
        <v>27.182752504827796</v>
      </c>
      <c r="AL91" s="3">
        <f>SUM(AB91:AJ91)</f>
        <v>680.89771289973146</v>
      </c>
      <c r="AO91" s="4" t="s">
        <v>0</v>
      </c>
      <c r="AP91" s="4" t="s">
        <v>1</v>
      </c>
      <c r="AQ91" s="4" t="s">
        <v>2</v>
      </c>
      <c r="AR91" s="4" t="s">
        <v>3</v>
      </c>
      <c r="AS91" s="4" t="s">
        <v>4</v>
      </c>
      <c r="AT91" s="4" t="s">
        <v>5</v>
      </c>
      <c r="AU91" s="4" t="s">
        <v>191</v>
      </c>
      <c r="AV91" s="4" t="s">
        <v>7</v>
      </c>
      <c r="AW91" s="4" t="s">
        <v>82</v>
      </c>
      <c r="AX91" s="4" t="s">
        <v>9</v>
      </c>
      <c r="AY91" s="4" t="s">
        <v>10</v>
      </c>
    </row>
    <row r="92" spans="1:52" ht="15.5" x14ac:dyDescent="0.35">
      <c r="A92" s="5" t="s">
        <v>155</v>
      </c>
      <c r="B92" t="s">
        <v>143</v>
      </c>
      <c r="C92">
        <v>25</v>
      </c>
      <c r="D92" s="15">
        <v>0.1</v>
      </c>
      <c r="E92" s="3">
        <f t="shared" ref="E92:E97" si="63">+$D92*E$61</f>
        <v>13.508825274327151</v>
      </c>
      <c r="F92" s="15">
        <v>0.1</v>
      </c>
      <c r="G92" s="3">
        <f>+$F92*G$61</f>
        <v>2.4960467411723464</v>
      </c>
      <c r="H92" s="15">
        <v>0</v>
      </c>
      <c r="I92" s="3">
        <f t="shared" ref="I92:I97" si="64">+$H92*I$61</f>
        <v>0</v>
      </c>
      <c r="J92" s="15">
        <v>0</v>
      </c>
      <c r="K92" s="3">
        <f>+$J92*K$61</f>
        <v>0</v>
      </c>
      <c r="L92" s="15">
        <v>0.1</v>
      </c>
      <c r="M92" s="3">
        <f>+$L92*M$61</f>
        <v>1.094003056891286</v>
      </c>
      <c r="N92" s="15">
        <v>0</v>
      </c>
      <c r="O92" s="3">
        <f>+$N92*O$61</f>
        <v>0</v>
      </c>
      <c r="P92" s="15">
        <v>0</v>
      </c>
      <c r="Q92" s="3">
        <f>+$P92*Q$61</f>
        <v>0</v>
      </c>
      <c r="R92" s="15">
        <v>0</v>
      </c>
      <c r="S92" s="3">
        <f>+$R92*S$61</f>
        <v>0</v>
      </c>
      <c r="T92" s="15">
        <v>0</v>
      </c>
      <c r="U92" s="3">
        <f>+$T92*U$61</f>
        <v>0</v>
      </c>
      <c r="V92" s="15">
        <v>0</v>
      </c>
      <c r="W92" s="3">
        <f>+$V92*W$61</f>
        <v>0</v>
      </c>
      <c r="X92" s="3">
        <f t="shared" ref="X92:X98" si="65">+E92+G92+I92+K92+M92+O92+Q92+S92+U92+W92</f>
        <v>17.098875072390783</v>
      </c>
      <c r="AA92" s="5" t="s">
        <v>155</v>
      </c>
      <c r="AB92" s="15">
        <f>+D92</f>
        <v>0.1</v>
      </c>
      <c r="AC92" s="15">
        <f>+F92</f>
        <v>0.1</v>
      </c>
      <c r="AD92" s="15">
        <f>+H92</f>
        <v>0</v>
      </c>
      <c r="AE92" s="15">
        <f>+J92</f>
        <v>0</v>
      </c>
      <c r="AF92" s="15">
        <f>+L92</f>
        <v>0.1</v>
      </c>
      <c r="AG92" s="15">
        <f>+N92</f>
        <v>0</v>
      </c>
      <c r="AH92" s="15">
        <f>+P92</f>
        <v>0</v>
      </c>
      <c r="AI92" s="15">
        <f>+R92</f>
        <v>0</v>
      </c>
      <c r="AJ92" s="15">
        <f>+T92</f>
        <v>0</v>
      </c>
      <c r="AK92" s="15">
        <f t="shared" ref="AK92:AK98" si="66">+V92</f>
        <v>0</v>
      </c>
      <c r="AL92" s="3"/>
      <c r="AN92" s="5" t="s">
        <v>155</v>
      </c>
      <c r="AO92" s="3">
        <f>+E92</f>
        <v>13.508825274327151</v>
      </c>
      <c r="AP92" s="3">
        <f>+G92</f>
        <v>2.4960467411723464</v>
      </c>
      <c r="AQ92" s="3">
        <f>+I92</f>
        <v>0</v>
      </c>
      <c r="AR92" s="3">
        <f>+K92</f>
        <v>0</v>
      </c>
      <c r="AS92" s="3">
        <f>+M92</f>
        <v>1.094003056891286</v>
      </c>
      <c r="AT92" s="3">
        <f>+O92</f>
        <v>0</v>
      </c>
      <c r="AU92" s="3">
        <f>+Q92</f>
        <v>0</v>
      </c>
      <c r="AV92" s="3">
        <f>+S92</f>
        <v>0</v>
      </c>
      <c r="AW92" s="3">
        <f>+U92</f>
        <v>0</v>
      </c>
      <c r="AX92" s="3">
        <f>+W92</f>
        <v>0</v>
      </c>
      <c r="AY92" s="3">
        <f>SUM(AO92:AX92)</f>
        <v>17.098875072390783</v>
      </c>
    </row>
    <row r="93" spans="1:52" ht="15.5" x14ac:dyDescent="0.35">
      <c r="A93" s="5" t="s">
        <v>156</v>
      </c>
      <c r="B93" t="s">
        <v>140</v>
      </c>
      <c r="C93">
        <v>25</v>
      </c>
      <c r="D93" s="15">
        <v>0.1</v>
      </c>
      <c r="E93" s="3">
        <f t="shared" si="63"/>
        <v>13.508825274327151</v>
      </c>
      <c r="F93" s="15">
        <v>0.1</v>
      </c>
      <c r="G93" s="3">
        <f t="shared" ref="G93:G97" si="67">+$F93*G$61</f>
        <v>2.4960467411723464</v>
      </c>
      <c r="H93" s="15">
        <v>0.15</v>
      </c>
      <c r="I93" s="3">
        <f t="shared" si="64"/>
        <v>0.70252363662526929</v>
      </c>
      <c r="J93" s="15">
        <v>0.15</v>
      </c>
      <c r="K93" s="3">
        <f>+$J93*K$61</f>
        <v>0.14984999999999998</v>
      </c>
      <c r="L93" s="15">
        <v>0.1</v>
      </c>
      <c r="M93" s="3">
        <f t="shared" ref="M93:M97" si="68">+$L93*M$61</f>
        <v>1.094003056891286</v>
      </c>
      <c r="N93" s="15">
        <v>0.3</v>
      </c>
      <c r="O93" s="3">
        <f t="shared" ref="O93:O97" si="69">+$N93*O$61</f>
        <v>114.62469121889183</v>
      </c>
      <c r="P93" s="15">
        <v>0.3</v>
      </c>
      <c r="Q93" s="3">
        <f t="shared" ref="Q93:Q97" si="70">+$P93*Q$61</f>
        <v>28.63203387259755</v>
      </c>
      <c r="R93" s="15">
        <v>0.25</v>
      </c>
      <c r="S93" s="3">
        <f t="shared" ref="S93:S97" si="71">+$R93*S$61</f>
        <v>0</v>
      </c>
      <c r="T93" s="15">
        <v>0.25</v>
      </c>
      <c r="U93" s="3">
        <f t="shared" ref="U93:U97" si="72">+$T93*U$61</f>
        <v>6.6760135733392927</v>
      </c>
      <c r="V93" s="15">
        <v>0.25</v>
      </c>
      <c r="W93" s="3">
        <f t="shared" ref="W93:W97" si="73">+$V93*W$61</f>
        <v>6.7956881262069491</v>
      </c>
      <c r="X93" s="3">
        <f t="shared" si="65"/>
        <v>174.6796755000517</v>
      </c>
      <c r="AA93" s="5" t="s">
        <v>156</v>
      </c>
      <c r="AB93" s="15">
        <f t="shared" ref="AB93:AB97" si="74">+D93</f>
        <v>0.1</v>
      </c>
      <c r="AC93" s="15">
        <f t="shared" ref="AC93:AC97" si="75">+F93</f>
        <v>0.1</v>
      </c>
      <c r="AD93" s="15">
        <f t="shared" ref="AD93:AD97" si="76">+H93</f>
        <v>0.15</v>
      </c>
      <c r="AE93" s="15">
        <f t="shared" ref="AE93:AE97" si="77">+J93</f>
        <v>0.15</v>
      </c>
      <c r="AF93" s="15">
        <f t="shared" ref="AF93:AF97" si="78">+L93</f>
        <v>0.1</v>
      </c>
      <c r="AG93" s="15">
        <f t="shared" ref="AG93:AG97" si="79">+N93</f>
        <v>0.3</v>
      </c>
      <c r="AH93" s="15">
        <f t="shared" ref="AH93:AH97" si="80">+P93</f>
        <v>0.3</v>
      </c>
      <c r="AI93" s="15">
        <f t="shared" ref="AI93:AI98" si="81">+R93</f>
        <v>0.25</v>
      </c>
      <c r="AJ93" s="15">
        <f t="shared" ref="AJ93:AJ98" si="82">+T93</f>
        <v>0.25</v>
      </c>
      <c r="AK93" s="15">
        <f t="shared" si="66"/>
        <v>0.25</v>
      </c>
      <c r="AN93" s="5" t="s">
        <v>156</v>
      </c>
      <c r="AO93" s="3">
        <f t="shared" ref="AO93:AO98" si="83">+E93</f>
        <v>13.508825274327151</v>
      </c>
      <c r="AP93" s="3">
        <f t="shared" ref="AP93:AP98" si="84">+G93</f>
        <v>2.4960467411723464</v>
      </c>
      <c r="AQ93" s="3">
        <f t="shared" ref="AQ93:AQ98" si="85">+I93</f>
        <v>0.70252363662526929</v>
      </c>
      <c r="AR93" s="3">
        <f t="shared" ref="AR93:AR98" si="86">+K93</f>
        <v>0.14984999999999998</v>
      </c>
      <c r="AS93" s="3">
        <f t="shared" ref="AS93:AS98" si="87">+M93</f>
        <v>1.094003056891286</v>
      </c>
      <c r="AT93" s="3">
        <f t="shared" ref="AT93:AT98" si="88">+O93</f>
        <v>114.62469121889183</v>
      </c>
      <c r="AU93" s="3">
        <f t="shared" ref="AU93:AU98" si="89">+Q93</f>
        <v>28.63203387259755</v>
      </c>
      <c r="AV93" s="3">
        <f t="shared" ref="AV93:AV98" si="90">+S93</f>
        <v>0</v>
      </c>
      <c r="AW93" s="3">
        <f t="shared" ref="AW93:AW98" si="91">+U93</f>
        <v>6.6760135733392927</v>
      </c>
      <c r="AX93" s="3">
        <f t="shared" ref="AX93:AX98" si="92">+W93</f>
        <v>6.7956881262069491</v>
      </c>
      <c r="AY93" s="3">
        <f t="shared" ref="AY93:AY98" si="93">SUM(AO93:AX93)</f>
        <v>174.6796755000517</v>
      </c>
    </row>
    <row r="94" spans="1:52" ht="15.5" x14ac:dyDescent="0.35">
      <c r="A94" s="5" t="s">
        <v>157</v>
      </c>
      <c r="B94" t="s">
        <v>143</v>
      </c>
      <c r="C94">
        <v>25</v>
      </c>
      <c r="D94" s="15">
        <v>0.15</v>
      </c>
      <c r="E94" s="3">
        <f t="shared" si="63"/>
        <v>20.263237911490727</v>
      </c>
      <c r="F94" s="15">
        <v>0.15</v>
      </c>
      <c r="G94" s="3">
        <f t="shared" si="67"/>
        <v>3.7440701117585196</v>
      </c>
      <c r="H94" s="15">
        <v>0</v>
      </c>
      <c r="I94" s="3">
        <f t="shared" si="64"/>
        <v>0</v>
      </c>
      <c r="J94" s="15">
        <v>0</v>
      </c>
      <c r="K94" s="3">
        <f t="shared" ref="K94:K97" si="94">+$J94*K$61</f>
        <v>0</v>
      </c>
      <c r="L94" s="15">
        <v>0.15</v>
      </c>
      <c r="M94" s="3">
        <f t="shared" si="68"/>
        <v>1.6410045853369286</v>
      </c>
      <c r="N94" s="15">
        <v>0.3</v>
      </c>
      <c r="O94" s="3">
        <f t="shared" si="69"/>
        <v>114.62469121889183</v>
      </c>
      <c r="P94" s="15">
        <v>0.3</v>
      </c>
      <c r="Q94" s="3">
        <f t="shared" si="70"/>
        <v>28.63203387259755</v>
      </c>
      <c r="R94" s="15">
        <v>0.3</v>
      </c>
      <c r="S94" s="3">
        <f t="shared" si="71"/>
        <v>0</v>
      </c>
      <c r="T94" s="15">
        <v>0.3</v>
      </c>
      <c r="U94" s="3">
        <f t="shared" si="72"/>
        <v>8.0112162880071516</v>
      </c>
      <c r="V94" s="15">
        <v>0.3</v>
      </c>
      <c r="W94" s="3">
        <f t="shared" si="73"/>
        <v>8.1548257514483389</v>
      </c>
      <c r="X94" s="3">
        <f t="shared" si="65"/>
        <v>185.07107973953103</v>
      </c>
      <c r="AA94" s="5" t="s">
        <v>157</v>
      </c>
      <c r="AB94" s="15">
        <f t="shared" si="74"/>
        <v>0.15</v>
      </c>
      <c r="AC94" s="15">
        <f t="shared" si="75"/>
        <v>0.15</v>
      </c>
      <c r="AD94" s="15">
        <f t="shared" si="76"/>
        <v>0</v>
      </c>
      <c r="AE94" s="15">
        <f t="shared" si="77"/>
        <v>0</v>
      </c>
      <c r="AF94" s="15">
        <f t="shared" si="78"/>
        <v>0.15</v>
      </c>
      <c r="AG94" s="15">
        <f t="shared" si="79"/>
        <v>0.3</v>
      </c>
      <c r="AH94" s="15">
        <f t="shared" si="80"/>
        <v>0.3</v>
      </c>
      <c r="AI94" s="15">
        <f t="shared" si="81"/>
        <v>0.3</v>
      </c>
      <c r="AJ94" s="15">
        <f t="shared" si="82"/>
        <v>0.3</v>
      </c>
      <c r="AK94" s="15">
        <f t="shared" si="66"/>
        <v>0.3</v>
      </c>
      <c r="AN94" s="5" t="s">
        <v>157</v>
      </c>
      <c r="AO94" s="3">
        <f t="shared" si="83"/>
        <v>20.263237911490727</v>
      </c>
      <c r="AP94" s="3">
        <f t="shared" si="84"/>
        <v>3.7440701117585196</v>
      </c>
      <c r="AQ94" s="3">
        <f t="shared" si="85"/>
        <v>0</v>
      </c>
      <c r="AR94" s="3">
        <f t="shared" si="86"/>
        <v>0</v>
      </c>
      <c r="AS94" s="3">
        <f t="shared" si="87"/>
        <v>1.6410045853369286</v>
      </c>
      <c r="AT94" s="3">
        <f t="shared" si="88"/>
        <v>114.62469121889183</v>
      </c>
      <c r="AU94" s="3">
        <f t="shared" si="89"/>
        <v>28.63203387259755</v>
      </c>
      <c r="AV94" s="3">
        <f t="shared" si="90"/>
        <v>0</v>
      </c>
      <c r="AW94" s="3">
        <f t="shared" si="91"/>
        <v>8.0112162880071516</v>
      </c>
      <c r="AX94" s="3">
        <f t="shared" si="92"/>
        <v>8.1548257514483389</v>
      </c>
      <c r="AY94" s="3">
        <f t="shared" si="93"/>
        <v>185.07107973953103</v>
      </c>
    </row>
    <row r="95" spans="1:52" ht="15.5" x14ac:dyDescent="0.35">
      <c r="A95" s="5" t="s">
        <v>158</v>
      </c>
      <c r="B95" t="s">
        <v>143</v>
      </c>
      <c r="C95">
        <v>25</v>
      </c>
      <c r="D95" s="15">
        <v>0.05</v>
      </c>
      <c r="E95" s="3">
        <f t="shared" si="63"/>
        <v>6.7544126371635755</v>
      </c>
      <c r="F95" s="15">
        <v>0.05</v>
      </c>
      <c r="G95" s="3">
        <f t="shared" si="67"/>
        <v>1.2480233705861732</v>
      </c>
      <c r="H95" s="15">
        <v>0</v>
      </c>
      <c r="I95" s="3">
        <f t="shared" si="64"/>
        <v>0</v>
      </c>
      <c r="J95" s="15">
        <v>0</v>
      </c>
      <c r="K95" s="3">
        <f t="shared" si="94"/>
        <v>0</v>
      </c>
      <c r="L95" s="15">
        <v>0</v>
      </c>
      <c r="M95" s="3">
        <f t="shared" si="68"/>
        <v>0</v>
      </c>
      <c r="N95" s="15">
        <v>0.02</v>
      </c>
      <c r="O95" s="3">
        <f t="shared" si="69"/>
        <v>7.6416460812594549</v>
      </c>
      <c r="P95" s="15">
        <v>0.02</v>
      </c>
      <c r="Q95" s="3">
        <f t="shared" si="70"/>
        <v>1.9088022581731701</v>
      </c>
      <c r="R95" s="15">
        <v>0.05</v>
      </c>
      <c r="S95" s="3">
        <f t="shared" si="71"/>
        <v>0</v>
      </c>
      <c r="T95" s="15">
        <v>0.05</v>
      </c>
      <c r="U95" s="3">
        <f t="shared" si="72"/>
        <v>1.3352027146678587</v>
      </c>
      <c r="V95" s="15">
        <v>0.05</v>
      </c>
      <c r="W95" s="3">
        <f t="shared" si="73"/>
        <v>1.3591376252413898</v>
      </c>
      <c r="X95" s="3">
        <f t="shared" si="65"/>
        <v>20.247224687091624</v>
      </c>
      <c r="AA95" s="5" t="s">
        <v>158</v>
      </c>
      <c r="AB95" s="15">
        <f t="shared" si="74"/>
        <v>0.05</v>
      </c>
      <c r="AC95" s="15">
        <f t="shared" si="75"/>
        <v>0.05</v>
      </c>
      <c r="AD95" s="15">
        <f t="shared" si="76"/>
        <v>0</v>
      </c>
      <c r="AE95" s="15">
        <f t="shared" si="77"/>
        <v>0</v>
      </c>
      <c r="AF95" s="15">
        <f t="shared" si="78"/>
        <v>0</v>
      </c>
      <c r="AG95" s="15">
        <f t="shared" si="79"/>
        <v>0.02</v>
      </c>
      <c r="AH95" s="15">
        <f t="shared" si="80"/>
        <v>0.02</v>
      </c>
      <c r="AI95" s="15">
        <f t="shared" si="81"/>
        <v>0.05</v>
      </c>
      <c r="AJ95" s="15">
        <f t="shared" si="82"/>
        <v>0.05</v>
      </c>
      <c r="AK95" s="15">
        <f t="shared" si="66"/>
        <v>0.05</v>
      </c>
      <c r="AN95" s="5" t="s">
        <v>158</v>
      </c>
      <c r="AO95" s="3">
        <f t="shared" si="83"/>
        <v>6.7544126371635755</v>
      </c>
      <c r="AP95" s="3">
        <f t="shared" si="84"/>
        <v>1.2480233705861732</v>
      </c>
      <c r="AQ95" s="3">
        <f t="shared" si="85"/>
        <v>0</v>
      </c>
      <c r="AR95" s="3">
        <f t="shared" si="86"/>
        <v>0</v>
      </c>
      <c r="AS95" s="3">
        <f t="shared" si="87"/>
        <v>0</v>
      </c>
      <c r="AT95" s="3">
        <f t="shared" si="88"/>
        <v>7.6416460812594549</v>
      </c>
      <c r="AU95" s="3">
        <f t="shared" si="89"/>
        <v>1.9088022581731701</v>
      </c>
      <c r="AV95" s="3">
        <f t="shared" si="90"/>
        <v>0</v>
      </c>
      <c r="AW95" s="3">
        <f t="shared" si="91"/>
        <v>1.3352027146678587</v>
      </c>
      <c r="AX95" s="3">
        <f t="shared" si="92"/>
        <v>1.3591376252413898</v>
      </c>
      <c r="AY95" s="3">
        <f t="shared" si="93"/>
        <v>20.247224687091624</v>
      </c>
    </row>
    <row r="96" spans="1:52" ht="15.5" x14ac:dyDescent="0.35">
      <c r="A96" s="5" t="s">
        <v>148</v>
      </c>
      <c r="B96" t="s">
        <v>146</v>
      </c>
      <c r="C96">
        <v>35</v>
      </c>
      <c r="D96" s="15">
        <v>0.2</v>
      </c>
      <c r="E96" s="3">
        <f t="shared" si="63"/>
        <v>27.017650548654302</v>
      </c>
      <c r="F96" s="15">
        <v>0.15</v>
      </c>
      <c r="G96" s="3">
        <f t="shared" si="67"/>
        <v>3.7440701117585196</v>
      </c>
      <c r="H96" s="15">
        <v>0.3</v>
      </c>
      <c r="I96" s="3">
        <f t="shared" si="64"/>
        <v>1.4050472732505386</v>
      </c>
      <c r="J96" s="15">
        <v>0.3</v>
      </c>
      <c r="K96" s="3">
        <f t="shared" si="94"/>
        <v>0.29969999999999997</v>
      </c>
      <c r="L96" s="15">
        <v>0.05</v>
      </c>
      <c r="M96" s="3">
        <f t="shared" si="68"/>
        <v>0.54700152844564298</v>
      </c>
      <c r="N96" s="15">
        <v>0.2</v>
      </c>
      <c r="O96" s="3">
        <f t="shared" si="69"/>
        <v>76.416460812594551</v>
      </c>
      <c r="P96" s="15">
        <v>0.2</v>
      </c>
      <c r="Q96" s="3">
        <f t="shared" si="70"/>
        <v>19.088022581731703</v>
      </c>
      <c r="R96" s="15">
        <v>0.1</v>
      </c>
      <c r="S96" s="3">
        <f t="shared" si="71"/>
        <v>0</v>
      </c>
      <c r="T96" s="15">
        <v>0.05</v>
      </c>
      <c r="U96" s="3">
        <f t="shared" si="72"/>
        <v>1.3352027146678587</v>
      </c>
      <c r="V96" s="15">
        <v>0</v>
      </c>
      <c r="W96" s="3">
        <f t="shared" si="73"/>
        <v>0</v>
      </c>
      <c r="X96" s="3">
        <f t="shared" si="65"/>
        <v>129.85315557110312</v>
      </c>
      <c r="AA96" s="5" t="s">
        <v>148</v>
      </c>
      <c r="AB96" s="15">
        <f t="shared" si="74"/>
        <v>0.2</v>
      </c>
      <c r="AC96" s="15">
        <f t="shared" si="75"/>
        <v>0.15</v>
      </c>
      <c r="AD96" s="15">
        <f t="shared" si="76"/>
        <v>0.3</v>
      </c>
      <c r="AE96" s="15">
        <f t="shared" si="77"/>
        <v>0.3</v>
      </c>
      <c r="AF96" s="15">
        <f t="shared" si="78"/>
        <v>0.05</v>
      </c>
      <c r="AG96" s="15">
        <f t="shared" si="79"/>
        <v>0.2</v>
      </c>
      <c r="AH96" s="15">
        <f t="shared" si="80"/>
        <v>0.2</v>
      </c>
      <c r="AI96" s="15">
        <f t="shared" si="81"/>
        <v>0.1</v>
      </c>
      <c r="AJ96" s="15">
        <f t="shared" si="82"/>
        <v>0.05</v>
      </c>
      <c r="AK96" s="15">
        <f t="shared" si="66"/>
        <v>0</v>
      </c>
      <c r="AN96" s="5" t="s">
        <v>148</v>
      </c>
      <c r="AO96" s="3">
        <f t="shared" si="83"/>
        <v>27.017650548654302</v>
      </c>
      <c r="AP96" s="3">
        <f t="shared" si="84"/>
        <v>3.7440701117585196</v>
      </c>
      <c r="AQ96" s="3">
        <f t="shared" si="85"/>
        <v>1.4050472732505386</v>
      </c>
      <c r="AR96" s="3">
        <f t="shared" si="86"/>
        <v>0.29969999999999997</v>
      </c>
      <c r="AS96" s="3">
        <f t="shared" si="87"/>
        <v>0.54700152844564298</v>
      </c>
      <c r="AT96" s="3">
        <f t="shared" si="88"/>
        <v>76.416460812594551</v>
      </c>
      <c r="AU96" s="3">
        <f t="shared" si="89"/>
        <v>19.088022581731703</v>
      </c>
      <c r="AV96" s="3">
        <f t="shared" si="90"/>
        <v>0</v>
      </c>
      <c r="AW96" s="3">
        <f t="shared" si="91"/>
        <v>1.3352027146678587</v>
      </c>
      <c r="AX96" s="3">
        <f t="shared" si="92"/>
        <v>0</v>
      </c>
      <c r="AY96" s="3">
        <f t="shared" si="93"/>
        <v>129.85315557110312</v>
      </c>
    </row>
    <row r="97" spans="1:51" ht="15.5" x14ac:dyDescent="0.35">
      <c r="A97" s="5" t="s">
        <v>149</v>
      </c>
      <c r="B97" t="s">
        <v>143</v>
      </c>
      <c r="C97">
        <v>25</v>
      </c>
      <c r="D97" s="15">
        <v>0.4</v>
      </c>
      <c r="E97" s="3">
        <f t="shared" si="63"/>
        <v>54.035301097308604</v>
      </c>
      <c r="F97" s="15">
        <v>0.45</v>
      </c>
      <c r="G97" s="3">
        <f t="shared" si="67"/>
        <v>11.232210335275559</v>
      </c>
      <c r="H97" s="15">
        <v>0.55000000000000004</v>
      </c>
      <c r="I97" s="3">
        <f t="shared" si="64"/>
        <v>2.5759200009593211</v>
      </c>
      <c r="J97" s="15">
        <v>0.55000000000000004</v>
      </c>
      <c r="K97" s="3">
        <f t="shared" si="94"/>
        <v>0.54944999999999999</v>
      </c>
      <c r="L97" s="15">
        <v>0.6</v>
      </c>
      <c r="M97" s="3">
        <f t="shared" si="68"/>
        <v>6.5640183413477144</v>
      </c>
      <c r="N97" s="15">
        <v>0.18</v>
      </c>
      <c r="O97" s="3">
        <f t="shared" si="69"/>
        <v>68.774814731335098</v>
      </c>
      <c r="P97" s="15">
        <v>0.18</v>
      </c>
      <c r="Q97" s="3">
        <f t="shared" si="70"/>
        <v>17.179220323558532</v>
      </c>
      <c r="R97" s="15">
        <v>0.3</v>
      </c>
      <c r="S97" s="3">
        <f t="shared" si="71"/>
        <v>0</v>
      </c>
      <c r="T97" s="15">
        <v>0.35</v>
      </c>
      <c r="U97" s="3">
        <f t="shared" si="72"/>
        <v>9.3464190026750096</v>
      </c>
      <c r="V97" s="15">
        <v>0.4</v>
      </c>
      <c r="W97" s="3">
        <f t="shared" si="73"/>
        <v>10.873101001931119</v>
      </c>
      <c r="X97" s="3">
        <f t="shared" si="65"/>
        <v>181.13045483439095</v>
      </c>
      <c r="AA97" s="5" t="s">
        <v>149</v>
      </c>
      <c r="AB97" s="15">
        <f t="shared" si="74"/>
        <v>0.4</v>
      </c>
      <c r="AC97" s="15">
        <f t="shared" si="75"/>
        <v>0.45</v>
      </c>
      <c r="AD97" s="15">
        <f t="shared" si="76"/>
        <v>0.55000000000000004</v>
      </c>
      <c r="AE97" s="15">
        <f t="shared" si="77"/>
        <v>0.55000000000000004</v>
      </c>
      <c r="AF97" s="15">
        <f t="shared" si="78"/>
        <v>0.6</v>
      </c>
      <c r="AG97" s="15">
        <f t="shared" si="79"/>
        <v>0.18</v>
      </c>
      <c r="AH97" s="15">
        <f t="shared" si="80"/>
        <v>0.18</v>
      </c>
      <c r="AI97" s="15">
        <f t="shared" si="81"/>
        <v>0.3</v>
      </c>
      <c r="AJ97" s="15">
        <f t="shared" si="82"/>
        <v>0.35</v>
      </c>
      <c r="AK97" s="15">
        <f t="shared" si="66"/>
        <v>0.4</v>
      </c>
      <c r="AN97" s="5" t="s">
        <v>149</v>
      </c>
      <c r="AO97" s="3">
        <f t="shared" si="83"/>
        <v>54.035301097308604</v>
      </c>
      <c r="AP97" s="3">
        <f t="shared" si="84"/>
        <v>11.232210335275559</v>
      </c>
      <c r="AQ97" s="3">
        <f t="shared" si="85"/>
        <v>2.5759200009593211</v>
      </c>
      <c r="AR97" s="3">
        <f t="shared" si="86"/>
        <v>0.54944999999999999</v>
      </c>
      <c r="AS97" s="3">
        <f t="shared" si="87"/>
        <v>6.5640183413477144</v>
      </c>
      <c r="AT97" s="3">
        <f t="shared" si="88"/>
        <v>68.774814731335098</v>
      </c>
      <c r="AU97" s="3">
        <f t="shared" si="89"/>
        <v>17.179220323558532</v>
      </c>
      <c r="AV97" s="3">
        <f t="shared" si="90"/>
        <v>0</v>
      </c>
      <c r="AW97" s="3">
        <f t="shared" si="91"/>
        <v>9.3464190026750096</v>
      </c>
      <c r="AX97" s="3">
        <f t="shared" si="92"/>
        <v>10.873101001931119</v>
      </c>
      <c r="AY97" s="3">
        <f t="shared" si="93"/>
        <v>181.13045483439095</v>
      </c>
    </row>
    <row r="98" spans="1:51" ht="15.5" x14ac:dyDescent="0.35">
      <c r="A98" s="5" t="s">
        <v>10</v>
      </c>
      <c r="D98" s="15">
        <f>SUM(D92:D97)</f>
        <v>1</v>
      </c>
      <c r="E98" s="29">
        <f t="shared" ref="E98:U98" si="95">SUM(E92:E97)</f>
        <v>135.08825274327151</v>
      </c>
      <c r="F98" s="15">
        <f>SUM(F92:F97)</f>
        <v>1</v>
      </c>
      <c r="G98" s="29">
        <f t="shared" si="95"/>
        <v>24.960467411723464</v>
      </c>
      <c r="H98" s="15">
        <f>SUM(H92:H97)</f>
        <v>1</v>
      </c>
      <c r="I98" s="29">
        <f t="shared" si="95"/>
        <v>4.683490910835129</v>
      </c>
      <c r="J98" s="15">
        <f>SUM(J92:J97)</f>
        <v>1</v>
      </c>
      <c r="K98" s="29">
        <f t="shared" si="95"/>
        <v>0.99899999999999989</v>
      </c>
      <c r="L98" s="15">
        <f>SUM(L92:L97)</f>
        <v>1</v>
      </c>
      <c r="M98" s="29">
        <f t="shared" si="95"/>
        <v>10.940030568912857</v>
      </c>
      <c r="N98" s="15">
        <f>SUM(N92:N97)</f>
        <v>1</v>
      </c>
      <c r="O98" s="29">
        <f t="shared" si="95"/>
        <v>382.08230406297275</v>
      </c>
      <c r="P98" s="15">
        <f>SUM(P92:P97)</f>
        <v>1</v>
      </c>
      <c r="Q98" s="29">
        <f t="shared" si="95"/>
        <v>95.440112908658506</v>
      </c>
      <c r="R98" s="15">
        <f>SUM(R92:R97)</f>
        <v>1</v>
      </c>
      <c r="S98" s="29">
        <f t="shared" si="95"/>
        <v>0</v>
      </c>
      <c r="T98" s="15">
        <f>SUM(T92:T97)</f>
        <v>1</v>
      </c>
      <c r="U98" s="29">
        <f t="shared" si="95"/>
        <v>26.704054293357171</v>
      </c>
      <c r="V98" s="15">
        <f>SUM(V92:V97)</f>
        <v>1</v>
      </c>
      <c r="W98" s="29">
        <f t="shared" ref="W98" si="96">SUM(W92:W97)</f>
        <v>27.182752504827796</v>
      </c>
      <c r="X98" s="3">
        <f t="shared" si="65"/>
        <v>708.08046540455928</v>
      </c>
      <c r="AA98" s="5" t="s">
        <v>10</v>
      </c>
      <c r="AB98" s="15">
        <f>+D98</f>
        <v>1</v>
      </c>
      <c r="AC98" s="15">
        <f>+F98</f>
        <v>1</v>
      </c>
      <c r="AD98" s="15">
        <f t="shared" ref="AD98:AE98" si="97">+G98</f>
        <v>24.960467411723464</v>
      </c>
      <c r="AE98" s="15">
        <f t="shared" si="97"/>
        <v>1</v>
      </c>
      <c r="AF98" s="15">
        <f>+L98</f>
        <v>1</v>
      </c>
      <c r="AG98" s="15">
        <f>+N98</f>
        <v>1</v>
      </c>
      <c r="AH98" s="15">
        <f>+P98</f>
        <v>1</v>
      </c>
      <c r="AI98" s="15">
        <f t="shared" si="81"/>
        <v>1</v>
      </c>
      <c r="AJ98" s="15">
        <f t="shared" si="82"/>
        <v>1</v>
      </c>
      <c r="AK98" s="15">
        <f t="shared" si="66"/>
        <v>1</v>
      </c>
      <c r="AN98" s="5" t="s">
        <v>10</v>
      </c>
      <c r="AO98" s="3">
        <f t="shared" si="83"/>
        <v>135.08825274327151</v>
      </c>
      <c r="AP98" s="3">
        <f t="shared" si="84"/>
        <v>24.960467411723464</v>
      </c>
      <c r="AQ98" s="3">
        <f t="shared" si="85"/>
        <v>4.683490910835129</v>
      </c>
      <c r="AR98" s="3">
        <f t="shared" si="86"/>
        <v>0.99899999999999989</v>
      </c>
      <c r="AS98" s="3">
        <f t="shared" si="87"/>
        <v>10.940030568912857</v>
      </c>
      <c r="AT98" s="3">
        <f t="shared" si="88"/>
        <v>382.08230406297275</v>
      </c>
      <c r="AU98" s="3">
        <f t="shared" si="89"/>
        <v>95.440112908658506</v>
      </c>
      <c r="AV98" s="3">
        <f t="shared" si="90"/>
        <v>0</v>
      </c>
      <c r="AW98" s="3">
        <f t="shared" si="91"/>
        <v>26.704054293357171</v>
      </c>
      <c r="AX98" s="3">
        <f t="shared" si="92"/>
        <v>27.182752504827796</v>
      </c>
      <c r="AY98" s="3">
        <f t="shared" si="93"/>
        <v>708.08046540455928</v>
      </c>
    </row>
    <row r="99" spans="1:51" ht="15.5" x14ac:dyDescent="0.35">
      <c r="A99" s="4" t="s">
        <v>192</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row>
    <row r="101" spans="1:51" ht="15.5" x14ac:dyDescent="0.35">
      <c r="A101" s="5" t="s">
        <v>152</v>
      </c>
      <c r="C101">
        <v>16</v>
      </c>
      <c r="D101" s="15">
        <v>0.8</v>
      </c>
      <c r="E101" s="3">
        <f>+D101*E$62</f>
        <v>6.7796737755286815E-2</v>
      </c>
      <c r="F101" s="15">
        <v>0.8</v>
      </c>
      <c r="G101" s="3">
        <f>+F101*G$62</f>
        <v>2.1213300217058743E-2</v>
      </c>
      <c r="H101" s="15">
        <v>0.8</v>
      </c>
      <c r="I101" s="3">
        <f>+H101*I$62</f>
        <v>4.6999449731268614E-3</v>
      </c>
      <c r="J101" s="15">
        <v>0.8</v>
      </c>
      <c r="K101" s="3">
        <f>+J101*K$62</f>
        <v>8.0000000000000004E-4</v>
      </c>
      <c r="L101" s="15">
        <v>0.8</v>
      </c>
      <c r="M101" s="3">
        <f>+L101*M$62</f>
        <v>7.1537443667910525E-3</v>
      </c>
      <c r="N101" s="15">
        <v>0.8</v>
      </c>
      <c r="O101" s="3">
        <f>+N101*O$62</f>
        <v>0.24815555756512486</v>
      </c>
      <c r="P101" s="15">
        <v>0.8</v>
      </c>
      <c r="Q101" s="3">
        <f>+P101*Q$62</f>
        <v>5.483828516997992E-2</v>
      </c>
      <c r="R101" s="15">
        <v>0.2</v>
      </c>
      <c r="S101" s="3">
        <f>+R101*S$62</f>
        <v>1.8690412088394432E-3</v>
      </c>
      <c r="T101" s="15">
        <v>0.8</v>
      </c>
      <c r="U101" s="3">
        <f>+T101*U$62</f>
        <v>7.3209492626272179E-3</v>
      </c>
      <c r="V101" s="15">
        <v>0.8</v>
      </c>
      <c r="W101" s="3">
        <f>+V101*W$62</f>
        <v>2.3792587436936838E-2</v>
      </c>
      <c r="X101" s="3">
        <f>+W101+U101+S101+Q101+O101+M101+K101+I101+G101+E101</f>
        <v>0.43764014795577183</v>
      </c>
      <c r="AA101" s="5" t="s">
        <v>152</v>
      </c>
    </row>
    <row r="102" spans="1:51" ht="15.5" x14ac:dyDescent="0.35">
      <c r="A102" s="5" t="s">
        <v>153</v>
      </c>
      <c r="C102">
        <v>18</v>
      </c>
      <c r="D102" s="15">
        <v>0.2</v>
      </c>
      <c r="E102" s="3">
        <f>+D102*E$62</f>
        <v>1.6949184438821704E-2</v>
      </c>
      <c r="F102" s="15">
        <v>0.2</v>
      </c>
      <c r="G102" s="3">
        <f>+F102*G$62</f>
        <v>5.3033250542646859E-3</v>
      </c>
      <c r="H102" s="15">
        <v>0.2</v>
      </c>
      <c r="I102" s="3">
        <f>+H102*I$62</f>
        <v>1.1749862432817153E-3</v>
      </c>
      <c r="J102" s="15">
        <v>0.2</v>
      </c>
      <c r="K102" s="3">
        <f>+J102*K$62</f>
        <v>2.0000000000000001E-4</v>
      </c>
      <c r="L102" s="15">
        <v>0.2</v>
      </c>
      <c r="M102" s="3">
        <f>+L102*M$62</f>
        <v>1.7884360916977631E-3</v>
      </c>
      <c r="N102" s="15">
        <v>0.2</v>
      </c>
      <c r="O102" s="3">
        <f>+N102*O$62</f>
        <v>6.2038889391281216E-2</v>
      </c>
      <c r="P102" s="15">
        <v>0.2</v>
      </c>
      <c r="Q102" s="3">
        <f>+P102*Q$62</f>
        <v>1.370957129249498E-2</v>
      </c>
      <c r="R102" s="15">
        <v>0.8</v>
      </c>
      <c r="S102" s="3">
        <f>+R102*S$62</f>
        <v>7.476164835357773E-3</v>
      </c>
      <c r="T102" s="15">
        <v>0.2</v>
      </c>
      <c r="U102" s="3">
        <f>+T102*U$62</f>
        <v>1.8302373156568045E-3</v>
      </c>
      <c r="V102" s="15">
        <v>0.2</v>
      </c>
      <c r="W102" s="3">
        <f>+V102*W$62</f>
        <v>5.9481468592342095E-3</v>
      </c>
      <c r="X102" s="3">
        <f>+W102+U102+S102+Q102+O102+M102+K102+I102+G102+E102</f>
        <v>0.11641894152209087</v>
      </c>
      <c r="AA102" s="5" t="s">
        <v>153</v>
      </c>
    </row>
    <row r="103" spans="1:51" ht="15.5" x14ac:dyDescent="0.35">
      <c r="A103" s="5" t="s">
        <v>10</v>
      </c>
      <c r="D103" s="15">
        <f t="shared" ref="D103:X103" si="98">SUM(D101:D102)</f>
        <v>1</v>
      </c>
      <c r="E103" s="3">
        <f t="shared" si="98"/>
        <v>8.4745922194108522E-2</v>
      </c>
      <c r="F103" s="15">
        <f t="shared" si="98"/>
        <v>1</v>
      </c>
      <c r="G103" s="3">
        <f t="shared" si="98"/>
        <v>2.6516625271323431E-2</v>
      </c>
      <c r="H103" s="15">
        <f t="shared" si="98"/>
        <v>1</v>
      </c>
      <c r="I103" s="3">
        <f t="shared" si="98"/>
        <v>5.8749312164085767E-3</v>
      </c>
      <c r="J103" s="15">
        <f t="shared" si="98"/>
        <v>1</v>
      </c>
      <c r="K103" s="3">
        <f t="shared" si="98"/>
        <v>1E-3</v>
      </c>
      <c r="L103" s="15">
        <f t="shared" si="98"/>
        <v>1</v>
      </c>
      <c r="M103" s="3">
        <f t="shared" si="98"/>
        <v>8.9421804584888156E-3</v>
      </c>
      <c r="N103" s="15">
        <f t="shared" si="98"/>
        <v>1</v>
      </c>
      <c r="O103" s="3">
        <f t="shared" si="98"/>
        <v>0.31019444695640608</v>
      </c>
      <c r="P103" s="15">
        <f t="shared" si="98"/>
        <v>1</v>
      </c>
      <c r="Q103" s="3">
        <f t="shared" si="98"/>
        <v>6.8547856462474896E-2</v>
      </c>
      <c r="R103" s="15">
        <f t="shared" ref="R103" si="99">SUM(R101:R102)</f>
        <v>1</v>
      </c>
      <c r="S103" s="3">
        <f t="shared" si="98"/>
        <v>9.3452060441972171E-3</v>
      </c>
      <c r="T103" s="15">
        <f t="shared" ref="T103" si="100">SUM(T101:T102)</f>
        <v>1</v>
      </c>
      <c r="U103" s="3">
        <f t="shared" si="98"/>
        <v>9.1511865782840218E-3</v>
      </c>
      <c r="V103" s="15">
        <f t="shared" ref="V103" si="101">SUM(V101:V102)</f>
        <v>1</v>
      </c>
      <c r="W103" s="3">
        <f t="shared" si="98"/>
        <v>2.9740734296171047E-2</v>
      </c>
      <c r="X103" s="3">
        <f t="shared" si="98"/>
        <v>0.55405908947786275</v>
      </c>
      <c r="AA103" s="5" t="s">
        <v>10</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161</v>
      </c>
    </row>
    <row r="106" spans="1:51" ht="15.5" x14ac:dyDescent="0.35">
      <c r="A106" s="5" t="s">
        <v>164</v>
      </c>
      <c r="B106" t="s">
        <v>165</v>
      </c>
      <c r="C106">
        <v>15</v>
      </c>
      <c r="D106" s="15">
        <v>0.5</v>
      </c>
      <c r="E106" s="3">
        <f t="shared" ref="E106:E113" si="102">+D106*(E$40-E$103)</f>
        <v>42.330588135957207</v>
      </c>
      <c r="F106" s="15">
        <v>0.5</v>
      </c>
      <c r="G106" s="3">
        <f t="shared" ref="G106:G113" si="103">+F106*(G$40-G$103)</f>
        <v>13.245054323026052</v>
      </c>
      <c r="H106" s="15">
        <v>0</v>
      </c>
      <c r="I106" s="3">
        <f t="shared" ref="I106:I107" si="104">+H106*(I$40-I$103)</f>
        <v>0</v>
      </c>
      <c r="J106" s="15">
        <v>0</v>
      </c>
      <c r="K106" s="3">
        <f t="shared" ref="K106:K107" si="105">+J106*(K$40-K$103)</f>
        <v>0</v>
      </c>
      <c r="L106" s="15">
        <v>0.4</v>
      </c>
      <c r="M106" s="3">
        <f t="shared" ref="M106:M107" si="106">+L106*(M$40-M$103)</f>
        <v>3.5732953112121311</v>
      </c>
      <c r="N106" s="15">
        <v>0</v>
      </c>
      <c r="O106" s="3">
        <f t="shared" ref="O106:O107" si="107">+N106*(O$40-O$103)</f>
        <v>0</v>
      </c>
      <c r="P106" s="15">
        <v>0</v>
      </c>
      <c r="Q106" s="3">
        <f t="shared" ref="Q106:Q107" si="108">+P106*(Q$40-Q$103)</f>
        <v>0</v>
      </c>
      <c r="R106" s="15">
        <v>0</v>
      </c>
      <c r="S106" s="3">
        <f t="shared" ref="S106:S107" si="109">+R106*(S$40-S$103)</f>
        <v>0</v>
      </c>
      <c r="T106" s="15">
        <v>0</v>
      </c>
      <c r="U106" s="3">
        <f t="shared" ref="U106:U107" si="110">+T106*(U$40-U$103)</f>
        <v>0</v>
      </c>
      <c r="V106" s="15">
        <v>0</v>
      </c>
      <c r="W106" s="3">
        <f t="shared" ref="W106:W107" si="111">+V106*(W$40-W$103)</f>
        <v>0</v>
      </c>
      <c r="X106" s="3">
        <f>+W106+U106+S106+Q106+O106+M106+K106+I106+G106+E106</f>
        <v>59.148937770195388</v>
      </c>
      <c r="AA106" s="4"/>
    </row>
    <row r="107" spans="1:51" ht="15.5" x14ac:dyDescent="0.35">
      <c r="A107" s="5" t="s">
        <v>166</v>
      </c>
      <c r="B107" t="s">
        <v>167</v>
      </c>
      <c r="C107">
        <v>25</v>
      </c>
      <c r="D107" s="15">
        <v>0</v>
      </c>
      <c r="E107" s="3">
        <f t="shared" si="102"/>
        <v>0</v>
      </c>
      <c r="F107" s="15">
        <v>0</v>
      </c>
      <c r="G107" s="3">
        <f t="shared" si="103"/>
        <v>0</v>
      </c>
      <c r="H107" s="15">
        <v>0.2</v>
      </c>
      <c r="I107" s="3">
        <f t="shared" si="104"/>
        <v>1.1738112570384336</v>
      </c>
      <c r="J107" s="15">
        <v>0.2</v>
      </c>
      <c r="K107" s="3">
        <f t="shared" si="105"/>
        <v>0.19980000000000001</v>
      </c>
      <c r="L107" s="15">
        <v>0</v>
      </c>
      <c r="M107" s="3">
        <f t="shared" si="106"/>
        <v>0</v>
      </c>
      <c r="N107" s="15">
        <v>0.4</v>
      </c>
      <c r="O107" s="3">
        <f t="shared" si="107"/>
        <v>123.95370100377987</v>
      </c>
      <c r="P107" s="15">
        <v>0.3</v>
      </c>
      <c r="Q107" s="3">
        <f t="shared" si="108"/>
        <v>20.543792581803725</v>
      </c>
      <c r="R107" s="15">
        <v>0</v>
      </c>
      <c r="S107" s="3">
        <f t="shared" si="109"/>
        <v>0</v>
      </c>
      <c r="T107" s="15">
        <v>0</v>
      </c>
      <c r="U107" s="3">
        <f t="shared" si="110"/>
        <v>0</v>
      </c>
      <c r="V107" s="15">
        <v>0</v>
      </c>
      <c r="W107" s="3">
        <f t="shared" si="111"/>
        <v>0</v>
      </c>
      <c r="X107" s="3">
        <f>+W107+U107+S107+Q107+O107+M107+K107+I107+G107+E107</f>
        <v>145.87110484262203</v>
      </c>
      <c r="Y107" s="3">
        <f>+X106+X107</f>
        <v>205.02004261281741</v>
      </c>
      <c r="AA107" s="4"/>
    </row>
    <row r="108" spans="1:51" ht="15.5" x14ac:dyDescent="0.35">
      <c r="A108" s="5" t="s">
        <v>155</v>
      </c>
      <c r="B108" t="s">
        <v>143</v>
      </c>
      <c r="C108">
        <v>25</v>
      </c>
      <c r="D108" s="15">
        <v>0.1</v>
      </c>
      <c r="E108" s="3">
        <f t="shared" si="102"/>
        <v>8.4661176271914425</v>
      </c>
      <c r="F108" s="15">
        <v>0.1</v>
      </c>
      <c r="G108" s="3">
        <f t="shared" si="103"/>
        <v>2.6490108646052106</v>
      </c>
      <c r="H108" s="15">
        <v>0</v>
      </c>
      <c r="I108" s="3">
        <f>+H108*(I$40-I$103)</f>
        <v>0</v>
      </c>
      <c r="J108" s="15">
        <v>0</v>
      </c>
      <c r="K108" s="3">
        <f>+J108*(K$40-K$103)</f>
        <v>0</v>
      </c>
      <c r="L108" s="15">
        <v>0.2</v>
      </c>
      <c r="M108" s="3">
        <f>+L108*(M$40-M$103)</f>
        <v>1.7866476556060655</v>
      </c>
      <c r="N108" s="15">
        <v>0</v>
      </c>
      <c r="O108" s="3">
        <f>+N108*(O$40-O$103)</f>
        <v>0</v>
      </c>
      <c r="P108" s="15">
        <v>0</v>
      </c>
      <c r="Q108" s="3">
        <f>+P108*(Q$40-Q$103)</f>
        <v>0</v>
      </c>
      <c r="R108" s="15">
        <v>0</v>
      </c>
      <c r="S108" s="3">
        <f>+R108*(S$40-S$103)</f>
        <v>0</v>
      </c>
      <c r="T108" s="15">
        <v>0</v>
      </c>
      <c r="U108" s="3">
        <f>+T108*(U$40-U$103)</f>
        <v>0</v>
      </c>
      <c r="V108" s="15">
        <v>0</v>
      </c>
      <c r="W108" s="3">
        <f>+V108*(W$40-W$103)</f>
        <v>0</v>
      </c>
      <c r="X108" s="3">
        <f>+W108+U108+S108+Q108+O108+M108+K108+I108+G108+E108</f>
        <v>12.901776147402717</v>
      </c>
      <c r="AA108" s="5" t="s">
        <v>155</v>
      </c>
    </row>
    <row r="109" spans="1:51" ht="15.5" x14ac:dyDescent="0.35">
      <c r="A109" s="5" t="s">
        <v>168</v>
      </c>
      <c r="B109" t="s">
        <v>140</v>
      </c>
      <c r="C109">
        <v>25</v>
      </c>
      <c r="D109" s="15">
        <v>0.1</v>
      </c>
      <c r="E109" s="3">
        <f t="shared" si="102"/>
        <v>8.4661176271914425</v>
      </c>
      <c r="F109" s="15">
        <v>0.1</v>
      </c>
      <c r="G109" s="3">
        <f t="shared" si="103"/>
        <v>2.6490108646052106</v>
      </c>
      <c r="H109" s="15">
        <v>0.1</v>
      </c>
      <c r="I109" s="3">
        <f t="shared" ref="I109:I113" si="112">+H109*(I$40-I$103)</f>
        <v>0.58690562851921679</v>
      </c>
      <c r="J109" s="15">
        <v>0.1</v>
      </c>
      <c r="K109" s="3">
        <f t="shared" ref="K109:K113" si="113">+J109*(K$40-K$103)</f>
        <v>9.9900000000000003E-2</v>
      </c>
      <c r="L109" s="15">
        <v>0.1</v>
      </c>
      <c r="M109" s="3">
        <f t="shared" ref="M109:M113" si="114">+L109*(M$40-M$103)</f>
        <v>0.89332382780303277</v>
      </c>
      <c r="N109" s="15">
        <v>0.1</v>
      </c>
      <c r="O109" s="3">
        <f t="shared" ref="O109:O113" si="115">+N109*(O$40-O$103)</f>
        <v>30.988425250944967</v>
      </c>
      <c r="P109" s="15">
        <v>0</v>
      </c>
      <c r="Q109" s="3">
        <f t="shared" ref="Q109:Q113" si="116">+P109*(Q$40-Q$103)</f>
        <v>0</v>
      </c>
      <c r="R109" s="15">
        <v>0.2</v>
      </c>
      <c r="S109" s="3">
        <f t="shared" ref="S109:S113" si="117">+R109*(S$40-S$103)</f>
        <v>1.8671721676306039</v>
      </c>
      <c r="T109" s="15">
        <v>0.2</v>
      </c>
      <c r="U109" s="3">
        <f t="shared" ref="U109:U113" si="118">+T109*(U$40-U$103)</f>
        <v>1.8284070783411472</v>
      </c>
      <c r="V109" s="15">
        <v>0.2</v>
      </c>
      <c r="W109" s="3">
        <f t="shared" ref="W109:W113" si="119">+V109*(W$40-W$103)</f>
        <v>5.9421987123749753</v>
      </c>
      <c r="X109" s="3">
        <f t="shared" ref="X109:X113" si="120">+W109+U109+S109+Q109+O109+M109+K109+I109+G109+E109</f>
        <v>53.321461157410596</v>
      </c>
      <c r="AA109" s="5" t="s">
        <v>168</v>
      </c>
    </row>
    <row r="110" spans="1:51" ht="15.5" x14ac:dyDescent="0.35">
      <c r="A110" s="5" t="s">
        <v>157</v>
      </c>
      <c r="B110" t="s">
        <v>143</v>
      </c>
      <c r="C110">
        <v>25</v>
      </c>
      <c r="D110" s="15">
        <v>0</v>
      </c>
      <c r="E110" s="3">
        <f t="shared" si="102"/>
        <v>0</v>
      </c>
      <c r="F110" s="15">
        <v>0</v>
      </c>
      <c r="G110" s="3">
        <f t="shared" si="103"/>
        <v>0</v>
      </c>
      <c r="H110" s="15">
        <v>0.1</v>
      </c>
      <c r="I110" s="3">
        <f t="shared" si="112"/>
        <v>0.58690562851921679</v>
      </c>
      <c r="J110" s="15">
        <v>0.1</v>
      </c>
      <c r="K110" s="3">
        <f t="shared" si="113"/>
        <v>9.9900000000000003E-2</v>
      </c>
      <c r="L110" s="15">
        <v>0.1</v>
      </c>
      <c r="M110" s="3">
        <f t="shared" si="114"/>
        <v>0.89332382780303277</v>
      </c>
      <c r="N110" s="15">
        <v>0.1</v>
      </c>
      <c r="O110" s="3">
        <f t="shared" si="115"/>
        <v>30.988425250944967</v>
      </c>
      <c r="P110" s="15">
        <v>0.2</v>
      </c>
      <c r="Q110" s="3">
        <f t="shared" si="116"/>
        <v>13.695861721202485</v>
      </c>
      <c r="R110" s="15">
        <v>0.2</v>
      </c>
      <c r="S110" s="3">
        <f t="shared" si="117"/>
        <v>1.8671721676306039</v>
      </c>
      <c r="T110" s="15">
        <v>0.2</v>
      </c>
      <c r="U110" s="3">
        <f t="shared" si="118"/>
        <v>1.8284070783411472</v>
      </c>
      <c r="V110" s="15">
        <v>0.2</v>
      </c>
      <c r="W110" s="3">
        <f t="shared" si="119"/>
        <v>5.9421987123749753</v>
      </c>
      <c r="X110" s="3">
        <f t="shared" si="120"/>
        <v>55.902194386816426</v>
      </c>
      <c r="AA110" s="5" t="s">
        <v>157</v>
      </c>
    </row>
    <row r="111" spans="1:51" ht="15.5" x14ac:dyDescent="0.35">
      <c r="A111" s="5" t="s">
        <v>158</v>
      </c>
      <c r="B111" t="s">
        <v>143</v>
      </c>
      <c r="C111">
        <v>25</v>
      </c>
      <c r="D111" s="15">
        <v>0</v>
      </c>
      <c r="E111" s="3">
        <f t="shared" si="102"/>
        <v>0</v>
      </c>
      <c r="F111" s="15">
        <v>0</v>
      </c>
      <c r="G111" s="3">
        <f t="shared" si="103"/>
        <v>0</v>
      </c>
      <c r="H111" s="15">
        <v>0</v>
      </c>
      <c r="I111" s="3">
        <f t="shared" si="112"/>
        <v>0</v>
      </c>
      <c r="J111" s="15">
        <v>0</v>
      </c>
      <c r="K111" s="3">
        <f t="shared" si="113"/>
        <v>0</v>
      </c>
      <c r="L111" s="15">
        <v>0</v>
      </c>
      <c r="M111" s="3">
        <f t="shared" si="114"/>
        <v>0</v>
      </c>
      <c r="N111" s="15">
        <v>0</v>
      </c>
      <c r="O111" s="3">
        <f t="shared" si="115"/>
        <v>0</v>
      </c>
      <c r="P111" s="15">
        <v>0</v>
      </c>
      <c r="Q111" s="3">
        <f t="shared" si="116"/>
        <v>0</v>
      </c>
      <c r="R111" s="15">
        <v>0</v>
      </c>
      <c r="S111" s="3">
        <f t="shared" si="117"/>
        <v>0</v>
      </c>
      <c r="T111" s="15">
        <v>0</v>
      </c>
      <c r="U111" s="3">
        <f t="shared" si="118"/>
        <v>0</v>
      </c>
      <c r="V111" s="15">
        <v>0</v>
      </c>
      <c r="W111" s="3">
        <f t="shared" si="119"/>
        <v>0</v>
      </c>
      <c r="X111" s="3">
        <f t="shared" si="120"/>
        <v>0</v>
      </c>
      <c r="AA111" s="5" t="s">
        <v>158</v>
      </c>
    </row>
    <row r="112" spans="1:51" ht="15.5" x14ac:dyDescent="0.35">
      <c r="A112" s="5" t="s">
        <v>148</v>
      </c>
      <c r="B112" t="s">
        <v>146</v>
      </c>
      <c r="C112">
        <v>35</v>
      </c>
      <c r="D112" s="15">
        <v>0.1</v>
      </c>
      <c r="E112" s="3">
        <f t="shared" si="102"/>
        <v>8.4661176271914425</v>
      </c>
      <c r="F112" s="15">
        <v>0.1</v>
      </c>
      <c r="G112" s="3">
        <f t="shared" si="103"/>
        <v>2.6490108646052106</v>
      </c>
      <c r="H112" s="15">
        <v>0.55000000000000004</v>
      </c>
      <c r="I112" s="3">
        <f t="shared" si="112"/>
        <v>3.2279809568556921</v>
      </c>
      <c r="J112" s="15">
        <v>0.55000000000000004</v>
      </c>
      <c r="K112" s="3">
        <f t="shared" si="113"/>
        <v>0.54944999999999999</v>
      </c>
      <c r="L112" s="15">
        <v>0.2</v>
      </c>
      <c r="M112" s="3">
        <f t="shared" si="114"/>
        <v>1.7866476556060655</v>
      </c>
      <c r="N112" s="15">
        <v>0.3</v>
      </c>
      <c r="O112" s="3">
        <f t="shared" si="115"/>
        <v>92.965275752834899</v>
      </c>
      <c r="P112" s="15">
        <v>0.4</v>
      </c>
      <c r="Q112" s="3">
        <f t="shared" si="116"/>
        <v>27.39172344240497</v>
      </c>
      <c r="R112" s="15">
        <v>0.05</v>
      </c>
      <c r="S112" s="3">
        <f t="shared" si="117"/>
        <v>0.46679304190765097</v>
      </c>
      <c r="T112" s="15">
        <v>0</v>
      </c>
      <c r="U112" s="3">
        <f t="shared" si="118"/>
        <v>0</v>
      </c>
      <c r="V112" s="15">
        <v>0</v>
      </c>
      <c r="W112" s="3">
        <f t="shared" si="119"/>
        <v>0</v>
      </c>
      <c r="X112" s="3">
        <f t="shared" si="120"/>
        <v>137.50299934140591</v>
      </c>
      <c r="AA112" s="5" t="s">
        <v>148</v>
      </c>
    </row>
    <row r="113" spans="1:40" ht="15.5" x14ac:dyDescent="0.35">
      <c r="A113" s="5" t="s">
        <v>149</v>
      </c>
      <c r="B113" t="s">
        <v>143</v>
      </c>
      <c r="C113">
        <v>25</v>
      </c>
      <c r="D113" s="15">
        <v>0.2</v>
      </c>
      <c r="E113" s="3">
        <f t="shared" si="102"/>
        <v>16.932235254382885</v>
      </c>
      <c r="F113" s="15">
        <v>0.2</v>
      </c>
      <c r="G113" s="3">
        <f t="shared" si="103"/>
        <v>5.2980217292104212</v>
      </c>
      <c r="H113" s="15">
        <v>0.05</v>
      </c>
      <c r="I113" s="3">
        <f t="shared" si="112"/>
        <v>0.2934528142596084</v>
      </c>
      <c r="J113" s="15">
        <v>0.05</v>
      </c>
      <c r="K113" s="3">
        <f t="shared" si="113"/>
        <v>4.9950000000000001E-2</v>
      </c>
      <c r="L113" s="15">
        <v>0.4</v>
      </c>
      <c r="M113" s="3">
        <f t="shared" si="114"/>
        <v>3.5732953112121311</v>
      </c>
      <c r="N113" s="15">
        <v>0.1</v>
      </c>
      <c r="O113" s="3">
        <f t="shared" si="115"/>
        <v>30.988425250944967</v>
      </c>
      <c r="P113" s="15">
        <v>0.1</v>
      </c>
      <c r="Q113" s="3">
        <f t="shared" si="116"/>
        <v>6.8479308606012426</v>
      </c>
      <c r="R113" s="15">
        <v>0.55000000000000004</v>
      </c>
      <c r="S113" s="3">
        <f t="shared" si="117"/>
        <v>5.1347234609841612</v>
      </c>
      <c r="T113" s="15">
        <v>0.6</v>
      </c>
      <c r="U113" s="3">
        <f t="shared" si="118"/>
        <v>5.4852212350234417</v>
      </c>
      <c r="V113" s="15">
        <v>0.6</v>
      </c>
      <c r="W113" s="3">
        <f t="shared" si="119"/>
        <v>17.826596137124923</v>
      </c>
      <c r="X113" s="3">
        <f t="shared" si="120"/>
        <v>92.429852053743787</v>
      </c>
      <c r="AA113" s="5" t="s">
        <v>149</v>
      </c>
    </row>
    <row r="114" spans="1:40" ht="15.5" x14ac:dyDescent="0.35">
      <c r="A114" s="5" t="s">
        <v>10</v>
      </c>
      <c r="D114" s="15">
        <f>SUM(D106:D113)</f>
        <v>1</v>
      </c>
      <c r="E114" s="29">
        <f t="shared" ref="E114:X114" si="121">SUM(E108:E113)</f>
        <v>42.330588135957214</v>
      </c>
      <c r="F114" s="15">
        <f>SUM(F106:F113)</f>
        <v>1</v>
      </c>
      <c r="G114" s="29">
        <f t="shared" si="121"/>
        <v>13.245054323026054</v>
      </c>
      <c r="H114" s="15">
        <f>SUM(H106:H113)</f>
        <v>1</v>
      </c>
      <c r="I114" s="29">
        <f t="shared" si="121"/>
        <v>4.6952450281537343</v>
      </c>
      <c r="J114" s="15">
        <f>SUM(J106:J113)</f>
        <v>1</v>
      </c>
      <c r="K114" s="15">
        <f>SUM(K106:K113)</f>
        <v>0.999</v>
      </c>
      <c r="L114" s="15">
        <f t="shared" si="121"/>
        <v>1</v>
      </c>
      <c r="M114" s="29">
        <f t="shared" si="121"/>
        <v>8.933238278030327</v>
      </c>
      <c r="N114" s="15">
        <f>SUM(N106:N113)</f>
        <v>0.99999999999999989</v>
      </c>
      <c r="O114" s="29">
        <f t="shared" si="121"/>
        <v>185.9305515056698</v>
      </c>
      <c r="P114" s="15">
        <f>SUM(P106:P113)</f>
        <v>1</v>
      </c>
      <c r="Q114" s="29">
        <f t="shared" si="121"/>
        <v>47.935516024208702</v>
      </c>
      <c r="R114" s="15">
        <f>SUM(R106:R113)</f>
        <v>1</v>
      </c>
      <c r="S114" s="29">
        <f t="shared" si="121"/>
        <v>9.335860838153021</v>
      </c>
      <c r="T114" s="15">
        <f>SUM(T106:T113)</f>
        <v>1</v>
      </c>
      <c r="U114" s="29">
        <f t="shared" si="121"/>
        <v>9.1420353917057362</v>
      </c>
      <c r="V114" s="15">
        <f>SUM(V106:V113)</f>
        <v>1</v>
      </c>
      <c r="W114" s="29">
        <f t="shared" si="121"/>
        <v>29.710993561874872</v>
      </c>
      <c r="X114" s="3">
        <f t="shared" si="121"/>
        <v>352.05828308677945</v>
      </c>
      <c r="Y114" s="3">
        <f>+X103+X114</f>
        <v>352.6123421762573</v>
      </c>
    </row>
    <row r="115" spans="1:40"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40"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40" ht="15.5" x14ac:dyDescent="0.35">
      <c r="A117" s="5" t="s">
        <v>152</v>
      </c>
      <c r="C117">
        <v>16</v>
      </c>
      <c r="D117" s="15">
        <v>0.2</v>
      </c>
      <c r="E117" s="3">
        <f>+D117*E$63</f>
        <v>1.812036684382947E-2</v>
      </c>
      <c r="F117" s="15">
        <v>0.2</v>
      </c>
      <c r="G117" s="3">
        <f>+F117*G$63</f>
        <v>9.0702290416212455E-3</v>
      </c>
      <c r="H117" s="15">
        <v>0.2</v>
      </c>
      <c r="I117" s="3">
        <f>+H117*I$63</f>
        <v>1.2171810420859579E-3</v>
      </c>
      <c r="J117" s="15">
        <v>0.2</v>
      </c>
      <c r="K117" s="3">
        <f>+J117*K$63</f>
        <v>2.0000000000000001E-4</v>
      </c>
      <c r="L117" s="15">
        <v>0.2</v>
      </c>
      <c r="M117" s="3">
        <f>+L117*M$63</f>
        <v>1.2310403370705801E-3</v>
      </c>
      <c r="N117" s="15">
        <v>0.2</v>
      </c>
      <c r="O117" s="3">
        <f>+N117*O$63</f>
        <v>9.4681958180328929E-2</v>
      </c>
      <c r="P117" s="15">
        <v>0.2</v>
      </c>
      <c r="Q117" s="3">
        <f>+P117*Q$63</f>
        <v>1.4060354283017357E-2</v>
      </c>
      <c r="R117" s="15">
        <v>0.8</v>
      </c>
      <c r="S117" s="3">
        <f>+R117*S$63</f>
        <v>8.3701477701198044E-3</v>
      </c>
      <c r="T117" s="15">
        <v>0.2</v>
      </c>
      <c r="U117" s="3">
        <f>+T117*U$63</f>
        <v>1.4608275793337995E-3</v>
      </c>
      <c r="V117" s="15">
        <v>0.2</v>
      </c>
      <c r="W117" s="3">
        <f>+V117*W$63</f>
        <v>9.3246551930610388E-3</v>
      </c>
      <c r="X117" s="3">
        <f>+W117+U117+S117+Q117+O117+M117+K117+I117+G117+E117</f>
        <v>0.15773676027046821</v>
      </c>
      <c r="Y117" s="3"/>
    </row>
    <row r="118" spans="1:40" ht="15.5" x14ac:dyDescent="0.35">
      <c r="A118" s="5" t="s">
        <v>153</v>
      </c>
      <c r="C118">
        <v>18</v>
      </c>
      <c r="D118" s="15">
        <v>0.8</v>
      </c>
      <c r="E118" s="29">
        <f>+D118*E$63</f>
        <v>7.2481467375317882E-2</v>
      </c>
      <c r="F118" s="15">
        <v>0.8</v>
      </c>
      <c r="G118" s="29">
        <f>+F118*G$63</f>
        <v>3.6280916166484982E-2</v>
      </c>
      <c r="H118" s="15">
        <v>0.8</v>
      </c>
      <c r="I118" s="29">
        <f>+H118*I$63</f>
        <v>4.8687241683438316E-3</v>
      </c>
      <c r="J118" s="15">
        <v>0.8</v>
      </c>
      <c r="K118" s="29">
        <f>+J118*K$63</f>
        <v>8.0000000000000004E-4</v>
      </c>
      <c r="L118" s="15">
        <v>0.8</v>
      </c>
      <c r="M118" s="29">
        <f>+L118*M$63</f>
        <v>4.9241613482823203E-3</v>
      </c>
      <c r="N118" s="15">
        <v>0.8</v>
      </c>
      <c r="O118" s="29">
        <f>+N118*O$63</f>
        <v>0.37872783272131572</v>
      </c>
      <c r="P118" s="15">
        <v>0.8</v>
      </c>
      <c r="Q118" s="29">
        <f>+P118*Q$63</f>
        <v>5.6241417132069427E-2</v>
      </c>
      <c r="R118" s="15">
        <v>0.2</v>
      </c>
      <c r="S118" s="29">
        <f>+R118*S$63</f>
        <v>2.0925369425299511E-3</v>
      </c>
      <c r="T118" s="15">
        <v>0.8</v>
      </c>
      <c r="U118" s="29">
        <f>+T118*U$63</f>
        <v>5.843310317335198E-3</v>
      </c>
      <c r="V118" s="15">
        <v>0.8</v>
      </c>
      <c r="W118" s="29">
        <f>+V118*W$63</f>
        <v>3.7298620772244155E-2</v>
      </c>
      <c r="X118" s="3">
        <f>+W118+U118+S118+Q118+O118+M118+K118+I118+G118+E118</f>
        <v>0.59955898694392351</v>
      </c>
      <c r="Y118" s="3"/>
    </row>
    <row r="119" spans="1:40" ht="15.5" x14ac:dyDescent="0.35">
      <c r="A119" s="5" t="s">
        <v>10</v>
      </c>
      <c r="D119" s="15">
        <f t="shared" ref="D119:V119" si="122">SUM(D117:D118)</f>
        <v>1</v>
      </c>
      <c r="E119" s="29">
        <f>SUM(E117:E118)</f>
        <v>9.0601834219147359E-2</v>
      </c>
      <c r="F119" s="15">
        <f t="shared" si="122"/>
        <v>1</v>
      </c>
      <c r="G119" s="29">
        <f>SUM(G117:G118)</f>
        <v>4.5351145208106229E-2</v>
      </c>
      <c r="H119" s="15">
        <f t="shared" si="122"/>
        <v>1</v>
      </c>
      <c r="I119" s="29">
        <f>SUM(I117:I118)</f>
        <v>6.085905210429789E-3</v>
      </c>
      <c r="J119" s="15">
        <f t="shared" si="122"/>
        <v>1</v>
      </c>
      <c r="K119" s="29">
        <f>SUM(K117:K118)</f>
        <v>1E-3</v>
      </c>
      <c r="L119" s="15">
        <f t="shared" si="122"/>
        <v>1</v>
      </c>
      <c r="M119" s="29">
        <f>SUM(M117:M118)</f>
        <v>6.1552016853529002E-3</v>
      </c>
      <c r="N119" s="15">
        <f t="shared" si="122"/>
        <v>1</v>
      </c>
      <c r="O119" s="29">
        <f>SUM(O117:O118)</f>
        <v>0.47340979090164464</v>
      </c>
      <c r="P119" s="15">
        <f t="shared" si="122"/>
        <v>1</v>
      </c>
      <c r="Q119" s="29">
        <f>SUM(Q117:Q118)</f>
        <v>7.0301771415086783E-2</v>
      </c>
      <c r="R119" s="15">
        <f t="shared" si="122"/>
        <v>1</v>
      </c>
      <c r="S119" s="29">
        <f>SUM(S117:S118)</f>
        <v>1.0462684712649755E-2</v>
      </c>
      <c r="T119" s="15">
        <f t="shared" si="122"/>
        <v>1</v>
      </c>
      <c r="U119" s="29">
        <f>SUM(U117:U118)</f>
        <v>7.3041378966689973E-3</v>
      </c>
      <c r="V119" s="15">
        <f t="shared" si="122"/>
        <v>1</v>
      </c>
      <c r="W119" s="29">
        <f>SUM(W117:W118)</f>
        <v>4.6623275965305196E-2</v>
      </c>
      <c r="X119" s="3">
        <f t="shared" ref="X119" si="123">SUM(X117:X118)</f>
        <v>0.75729574721439175</v>
      </c>
      <c r="Y119" s="3"/>
    </row>
    <row r="120" spans="1:40"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row>
    <row r="121" spans="1:40" ht="15.5" x14ac:dyDescent="0.35">
      <c r="A121" s="5" t="s">
        <v>155</v>
      </c>
      <c r="B121" t="s">
        <v>143</v>
      </c>
      <c r="C121">
        <v>25</v>
      </c>
      <c r="D121" s="15">
        <v>0.1</v>
      </c>
      <c r="E121" s="3">
        <f t="shared" ref="E121:E127" si="124">+D121*(E$39-E$118)</f>
        <v>9.0529352751772034</v>
      </c>
      <c r="F121" s="15">
        <v>0.1</v>
      </c>
      <c r="G121" s="3">
        <f t="shared" ref="G121:G127" si="125">+F121*(G$39-G$118)</f>
        <v>4.5314864291939747</v>
      </c>
      <c r="H121" s="15">
        <v>0</v>
      </c>
      <c r="I121" s="3">
        <f>+H121*(I$39-I$118)</f>
        <v>0</v>
      </c>
      <c r="J121" s="15">
        <v>0</v>
      </c>
      <c r="K121" s="3">
        <f>+J121*(K$39-K$118)</f>
        <v>0</v>
      </c>
      <c r="L121" s="15">
        <v>0.1</v>
      </c>
      <c r="M121" s="3">
        <f>+L121*(M$39-M$118)</f>
        <v>0.61502775240046181</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14.199449456771639</v>
      </c>
      <c r="Y121" s="3"/>
    </row>
    <row r="122" spans="1:40" ht="15.5" x14ac:dyDescent="0.35">
      <c r="A122" s="5" t="s">
        <v>168</v>
      </c>
      <c r="B122" t="s">
        <v>140</v>
      </c>
      <c r="C122">
        <v>25</v>
      </c>
      <c r="D122" s="15">
        <v>0.1</v>
      </c>
      <c r="E122" s="3">
        <f t="shared" si="124"/>
        <v>9.0529352751772034</v>
      </c>
      <c r="F122" s="15">
        <v>0.1</v>
      </c>
      <c r="G122" s="3">
        <f t="shared" si="125"/>
        <v>4.5314864291939747</v>
      </c>
      <c r="H122" s="15">
        <v>0.1</v>
      </c>
      <c r="I122" s="3">
        <f t="shared" ref="I122:I127" si="126">+H122*(I$39-I$118)</f>
        <v>0.60810364862614452</v>
      </c>
      <c r="J122" s="15">
        <v>0.1</v>
      </c>
      <c r="K122" s="3">
        <f t="shared" ref="K122:K127" si="127">+J122*(K$39-K$118)</f>
        <v>9.9920000000000009E-2</v>
      </c>
      <c r="L122" s="15">
        <v>0.1</v>
      </c>
      <c r="M122" s="3">
        <f t="shared" ref="M122:M127" si="128">+L122*(M$39-M$118)</f>
        <v>0.61502775240046181</v>
      </c>
      <c r="N122" s="15">
        <v>0.1</v>
      </c>
      <c r="O122" s="3">
        <f t="shared" ref="O122:O127" si="129">+N122*(O$39-O$118)</f>
        <v>47.303106306892332</v>
      </c>
      <c r="P122" s="15">
        <v>0.1</v>
      </c>
      <c r="Q122" s="3">
        <f t="shared" ref="Q122:Q127" si="130">+P122*(Q$39-Q$118)</f>
        <v>7.0245529997954712</v>
      </c>
      <c r="R122" s="15">
        <v>0.1</v>
      </c>
      <c r="S122" s="3">
        <f t="shared" ref="S122:S127" si="131">+R122*(S$39-S$118)</f>
        <v>1.0460592175707226</v>
      </c>
      <c r="T122" s="15">
        <v>0.1</v>
      </c>
      <c r="U122" s="3">
        <f t="shared" ref="U122:U127" si="132">+T122*(U$39-U$118)</f>
        <v>0.72982945863516635</v>
      </c>
      <c r="V122" s="15">
        <v>0.1</v>
      </c>
      <c r="W122" s="3">
        <f t="shared" ref="W122:W127" si="133">+V122*(W$39-W$118)</f>
        <v>4.6585977344532941</v>
      </c>
      <c r="X122" s="3">
        <f t="shared" ref="X122:X126" si="134">+W122+U122+S122+Q122+O122+M122+K122+I122+G122+E122</f>
        <v>75.669618822744766</v>
      </c>
      <c r="Y122" s="3"/>
    </row>
    <row r="123" spans="1:40" ht="15.5" x14ac:dyDescent="0.35">
      <c r="A123" s="5" t="s">
        <v>157</v>
      </c>
      <c r="B123" t="s">
        <v>143</v>
      </c>
      <c r="C123">
        <v>25</v>
      </c>
      <c r="D123" s="15">
        <v>0.1</v>
      </c>
      <c r="E123" s="3">
        <f t="shared" si="124"/>
        <v>9.0529352751772034</v>
      </c>
      <c r="F123" s="15">
        <v>0.1</v>
      </c>
      <c r="G123" s="3">
        <f t="shared" si="125"/>
        <v>4.5314864291939747</v>
      </c>
      <c r="H123" s="15">
        <v>0.1</v>
      </c>
      <c r="I123" s="3">
        <f t="shared" si="126"/>
        <v>0.60810364862614452</v>
      </c>
      <c r="J123" s="15">
        <v>0.1</v>
      </c>
      <c r="K123" s="3">
        <f t="shared" si="127"/>
        <v>9.9920000000000009E-2</v>
      </c>
      <c r="L123" s="15">
        <v>0.1</v>
      </c>
      <c r="M123" s="3">
        <f t="shared" si="128"/>
        <v>0.61502775240046181</v>
      </c>
      <c r="N123" s="15">
        <v>0.1</v>
      </c>
      <c r="O123" s="3">
        <f t="shared" si="129"/>
        <v>47.303106306892332</v>
      </c>
      <c r="P123" s="15">
        <v>0.1</v>
      </c>
      <c r="Q123" s="3">
        <f t="shared" si="130"/>
        <v>7.0245529997954712</v>
      </c>
      <c r="R123" s="15">
        <v>0.1</v>
      </c>
      <c r="S123" s="3">
        <f t="shared" si="131"/>
        <v>1.0460592175707226</v>
      </c>
      <c r="T123" s="15">
        <v>0.1</v>
      </c>
      <c r="U123" s="3">
        <f t="shared" si="132"/>
        <v>0.72982945863516635</v>
      </c>
      <c r="V123" s="15">
        <v>0.1</v>
      </c>
      <c r="W123" s="3">
        <f t="shared" si="133"/>
        <v>4.6585977344532941</v>
      </c>
      <c r="X123" s="3">
        <f t="shared" si="134"/>
        <v>75.669618822744766</v>
      </c>
      <c r="Y123" s="3"/>
    </row>
    <row r="124" spans="1:40" ht="15.5" x14ac:dyDescent="0.35">
      <c r="A124" s="5" t="s">
        <v>158</v>
      </c>
      <c r="B124" t="s">
        <v>143</v>
      </c>
      <c r="C124">
        <v>25</v>
      </c>
      <c r="D124" s="15">
        <v>0.02</v>
      </c>
      <c r="E124" s="3">
        <f t="shared" si="124"/>
        <v>1.8105870550354408</v>
      </c>
      <c r="F124" s="15">
        <v>0.02</v>
      </c>
      <c r="G124" s="3">
        <f t="shared" si="125"/>
        <v>0.90629728583879499</v>
      </c>
      <c r="H124" s="15">
        <v>0</v>
      </c>
      <c r="I124" s="3">
        <f t="shared" si="126"/>
        <v>0</v>
      </c>
      <c r="J124" s="15">
        <v>0</v>
      </c>
      <c r="K124" s="3">
        <f t="shared" si="127"/>
        <v>0</v>
      </c>
      <c r="L124" s="15">
        <v>0.02</v>
      </c>
      <c r="M124" s="3">
        <f t="shared" si="128"/>
        <v>0.12300555048009235</v>
      </c>
      <c r="N124" s="15">
        <v>0.02</v>
      </c>
      <c r="O124" s="3">
        <f t="shared" si="129"/>
        <v>9.4606212613784653</v>
      </c>
      <c r="P124" s="15">
        <v>0</v>
      </c>
      <c r="Q124" s="3">
        <f t="shared" si="130"/>
        <v>0</v>
      </c>
      <c r="R124" s="15">
        <v>0</v>
      </c>
      <c r="S124" s="3">
        <f t="shared" si="131"/>
        <v>0</v>
      </c>
      <c r="T124" s="15">
        <v>0</v>
      </c>
      <c r="U124" s="3">
        <f t="shared" si="132"/>
        <v>0</v>
      </c>
      <c r="V124" s="15">
        <v>0</v>
      </c>
      <c r="W124" s="3">
        <f t="shared" si="133"/>
        <v>0</v>
      </c>
      <c r="X124" s="3">
        <f t="shared" si="134"/>
        <v>12.300511152732794</v>
      </c>
      <c r="Y124" s="3"/>
    </row>
    <row r="125" spans="1:40" ht="15.5" x14ac:dyDescent="0.35">
      <c r="A125" s="5" t="s">
        <v>148</v>
      </c>
      <c r="B125" t="s">
        <v>146</v>
      </c>
      <c r="C125">
        <v>35</v>
      </c>
      <c r="D125" s="15">
        <v>0.3</v>
      </c>
      <c r="E125" s="3">
        <f t="shared" si="124"/>
        <v>27.158805825531612</v>
      </c>
      <c r="F125" s="15">
        <v>0.2</v>
      </c>
      <c r="G125" s="3">
        <f t="shared" si="125"/>
        <v>9.0629728583879494</v>
      </c>
      <c r="H125" s="15">
        <v>0.7</v>
      </c>
      <c r="I125" s="3">
        <f t="shared" si="126"/>
        <v>4.2567255403830107</v>
      </c>
      <c r="J125" s="15">
        <v>0.7</v>
      </c>
      <c r="K125" s="3">
        <f t="shared" si="127"/>
        <v>0.69943999999999995</v>
      </c>
      <c r="L125" s="15">
        <v>0.2</v>
      </c>
      <c r="M125" s="3">
        <f t="shared" si="128"/>
        <v>1.2300555048009236</v>
      </c>
      <c r="N125" s="15">
        <v>0.3</v>
      </c>
      <c r="O125" s="3">
        <f t="shared" si="129"/>
        <v>141.90931892067698</v>
      </c>
      <c r="P125" s="15">
        <v>0.2</v>
      </c>
      <c r="Q125" s="3">
        <f t="shared" si="130"/>
        <v>14.049105999590942</v>
      </c>
      <c r="R125" s="15">
        <v>0.05</v>
      </c>
      <c r="S125" s="3">
        <f t="shared" si="131"/>
        <v>0.52302960878536131</v>
      </c>
      <c r="T125" s="15">
        <v>0.05</v>
      </c>
      <c r="U125" s="3">
        <f t="shared" si="132"/>
        <v>0.36491472931758318</v>
      </c>
      <c r="V125" s="15">
        <v>0</v>
      </c>
      <c r="W125" s="3">
        <f t="shared" si="133"/>
        <v>0</v>
      </c>
      <c r="X125" s="3">
        <f t="shared" si="134"/>
        <v>199.25436898747435</v>
      </c>
      <c r="Y125" s="3"/>
    </row>
    <row r="126" spans="1:40" ht="15.5" x14ac:dyDescent="0.35">
      <c r="A126" s="5" t="s">
        <v>149</v>
      </c>
      <c r="B126" t="s">
        <v>143</v>
      </c>
      <c r="C126">
        <v>25</v>
      </c>
      <c r="D126" s="15">
        <v>0.38</v>
      </c>
      <c r="E126" s="3">
        <f t="shared" si="124"/>
        <v>34.401154045673373</v>
      </c>
      <c r="F126" s="15">
        <v>0.48</v>
      </c>
      <c r="G126" s="3">
        <f t="shared" si="125"/>
        <v>21.751134860131078</v>
      </c>
      <c r="H126" s="15">
        <v>0.1</v>
      </c>
      <c r="I126" s="3">
        <f t="shared" si="126"/>
        <v>0.60810364862614452</v>
      </c>
      <c r="J126" s="15">
        <v>0.1</v>
      </c>
      <c r="K126" s="3">
        <f t="shared" si="127"/>
        <v>9.9920000000000009E-2</v>
      </c>
      <c r="L126" s="15">
        <v>0.48</v>
      </c>
      <c r="M126" s="3">
        <f t="shared" si="128"/>
        <v>2.9521332115222161</v>
      </c>
      <c r="N126" s="15">
        <v>0.48</v>
      </c>
      <c r="O126" s="3">
        <f t="shared" si="129"/>
        <v>227.05491027308318</v>
      </c>
      <c r="P126" s="15">
        <v>0.6</v>
      </c>
      <c r="Q126" s="3">
        <f t="shared" si="130"/>
        <v>42.14731799877282</v>
      </c>
      <c r="R126" s="15">
        <v>0.75</v>
      </c>
      <c r="S126" s="3">
        <f t="shared" si="131"/>
        <v>7.8454441317804182</v>
      </c>
      <c r="T126" s="15">
        <v>0.75</v>
      </c>
      <c r="U126" s="3">
        <f t="shared" si="132"/>
        <v>5.473720939763747</v>
      </c>
      <c r="V126" s="15">
        <v>0.8</v>
      </c>
      <c r="W126" s="3">
        <f t="shared" si="133"/>
        <v>37.268781875626352</v>
      </c>
      <c r="X126" s="3">
        <f t="shared" si="134"/>
        <v>379.6026209849793</v>
      </c>
      <c r="Y126" s="3"/>
    </row>
    <row r="127" spans="1:40" ht="15.5" x14ac:dyDescent="0.35">
      <c r="A127" s="5" t="s">
        <v>10</v>
      </c>
      <c r="D127" s="15">
        <f t="shared" ref="D127:F127" si="135">SUM(D121:D126)</f>
        <v>1</v>
      </c>
      <c r="E127" s="3">
        <f t="shared" si="124"/>
        <v>90.529352751772038</v>
      </c>
      <c r="F127" s="15">
        <f t="shared" si="135"/>
        <v>1</v>
      </c>
      <c r="G127" s="3">
        <f t="shared" si="125"/>
        <v>45.314864291939749</v>
      </c>
      <c r="H127" s="15">
        <f t="shared" ref="H127" si="136">SUM(H121:H126)</f>
        <v>0.99999999999999989</v>
      </c>
      <c r="I127" s="3">
        <f t="shared" si="126"/>
        <v>6.0810364862614437</v>
      </c>
      <c r="J127" s="15">
        <f t="shared" ref="J127" si="137">SUM(J121:J126)</f>
        <v>0.99999999999999989</v>
      </c>
      <c r="K127" s="3">
        <f t="shared" si="127"/>
        <v>0.99919999999999987</v>
      </c>
      <c r="L127" s="15">
        <f t="shared" ref="L127" si="138">SUM(L121:L126)</f>
        <v>1</v>
      </c>
      <c r="M127" s="3">
        <f t="shared" si="128"/>
        <v>6.1502775240046175</v>
      </c>
      <c r="N127" s="15">
        <f t="shared" ref="N127" si="139">SUM(N121:N126)</f>
        <v>1</v>
      </c>
      <c r="O127" s="3">
        <f t="shared" si="129"/>
        <v>473.03106306892329</v>
      </c>
      <c r="P127" s="15">
        <f t="shared" ref="P127" si="140">SUM(P121:P126)</f>
        <v>1</v>
      </c>
      <c r="Q127" s="3">
        <f t="shared" si="130"/>
        <v>70.245529997954705</v>
      </c>
      <c r="R127" s="15">
        <f t="shared" ref="R127" si="141">SUM(R121:R126)</f>
        <v>1</v>
      </c>
      <c r="S127" s="3">
        <f t="shared" si="131"/>
        <v>10.460592175707225</v>
      </c>
      <c r="T127" s="15">
        <f t="shared" ref="T127" si="142">SUM(T121:T126)</f>
        <v>1</v>
      </c>
      <c r="U127" s="3">
        <f t="shared" si="132"/>
        <v>7.2982945863516626</v>
      </c>
      <c r="V127" s="15">
        <f t="shared" ref="V127" si="143">SUM(V121:V126)</f>
        <v>1</v>
      </c>
      <c r="W127" s="3">
        <f t="shared" si="133"/>
        <v>46.585977344532942</v>
      </c>
      <c r="X127" s="3">
        <f t="shared" ref="X127" si="144">SUM(X121:X126)</f>
        <v>756.69618822744769</v>
      </c>
      <c r="Y127" s="3"/>
    </row>
    <row r="128" spans="1:40"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8004.3765991990249</v>
      </c>
      <c r="F129" s="11"/>
      <c r="G129" s="12">
        <f>+G36</f>
        <v>4446.2437848392065</v>
      </c>
      <c r="H129" s="11"/>
      <c r="I129" s="12">
        <f>+I36</f>
        <v>846.07711983955039</v>
      </c>
      <c r="J129" s="11"/>
      <c r="K129" s="12">
        <f>+K36</f>
        <v>7</v>
      </c>
      <c r="L129" s="11"/>
      <c r="M129" s="12">
        <f>+M36</f>
        <v>631.25876066904891</v>
      </c>
      <c r="N129" s="11"/>
      <c r="O129" s="12">
        <f>+O36</f>
        <v>50878.460465789802</v>
      </c>
      <c r="P129" s="11"/>
      <c r="Q129" s="12">
        <f>+Q36</f>
        <v>6045.0113943960205</v>
      </c>
      <c r="R129" s="11"/>
      <c r="S129" s="12">
        <f>+S36</f>
        <v>961.77261142035093</v>
      </c>
      <c r="T129" s="11"/>
      <c r="U129" s="12">
        <f>+U36</f>
        <v>626.28624572702745</v>
      </c>
      <c r="V129" s="11"/>
      <c r="W129" s="12">
        <f>+W36</f>
        <v>1735.3772358709423</v>
      </c>
      <c r="X129" s="12">
        <f>+X36</f>
        <v>74181.864217750976</v>
      </c>
      <c r="AA129" s="5" t="s">
        <v>30</v>
      </c>
      <c r="AB129" s="12">
        <f>+E129</f>
        <v>8004.3765991990249</v>
      </c>
      <c r="AC129" s="12">
        <f>+G129</f>
        <v>4446.2437848392065</v>
      </c>
      <c r="AD129" s="12">
        <f>+I129</f>
        <v>846.07711983955039</v>
      </c>
      <c r="AE129" s="12">
        <f>+K129</f>
        <v>7</v>
      </c>
      <c r="AF129" s="12">
        <f>+M129</f>
        <v>631.25876066904891</v>
      </c>
      <c r="AG129" s="12">
        <f>+O129</f>
        <v>50878.460465789802</v>
      </c>
      <c r="AH129" s="12">
        <f>+Q129</f>
        <v>6045.0113943960205</v>
      </c>
      <c r="AI129" s="12">
        <f>+S129</f>
        <v>961.77261142035093</v>
      </c>
      <c r="AJ129" s="12">
        <f>+U129</f>
        <v>626.28624572702745</v>
      </c>
      <c r="AK129" s="12">
        <f>+W129</f>
        <v>1735.3772358709423</v>
      </c>
      <c r="AL129" s="12">
        <f>+X129</f>
        <v>74181.864217750976</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45">+E130</f>
        <v>0</v>
      </c>
      <c r="AC130" s="12">
        <f t="shared" ref="AC130:AC146" si="146">+G130</f>
        <v>0</v>
      </c>
      <c r="AD130" s="12">
        <f t="shared" ref="AD130:AD146" si="147">+I130</f>
        <v>0</v>
      </c>
      <c r="AE130" s="12">
        <f t="shared" ref="AE130:AE146" si="148">+K130</f>
        <v>0</v>
      </c>
      <c r="AF130" s="12">
        <f t="shared" ref="AF130:AF146" si="149">+M130</f>
        <v>0</v>
      </c>
      <c r="AG130" s="12">
        <f t="shared" ref="AG130:AG146" si="150">+O130</f>
        <v>0</v>
      </c>
      <c r="AH130" s="12">
        <f t="shared" ref="AH130:AH146" si="151">+Q130</f>
        <v>0</v>
      </c>
      <c r="AI130" s="12">
        <f t="shared" ref="AI130:AI146" si="152">+S130</f>
        <v>0</v>
      </c>
      <c r="AJ130" s="12">
        <f t="shared" ref="AJ130:AJ145" si="153">+U130</f>
        <v>0</v>
      </c>
      <c r="AK130" s="12">
        <f t="shared" ref="AK130:AL145" si="154">+W130</f>
        <v>0</v>
      </c>
      <c r="AL130" s="12">
        <f t="shared" si="154"/>
        <v>0</v>
      </c>
      <c r="AM130" s="5"/>
      <c r="AN130" s="5"/>
    </row>
    <row r="131" spans="1:40" ht="15.5" x14ac:dyDescent="0.35">
      <c r="A131" s="5" t="s">
        <v>61</v>
      </c>
      <c r="E131" s="12">
        <f>+E114</f>
        <v>42.330588135957214</v>
      </c>
      <c r="F131" s="11"/>
      <c r="G131" s="12">
        <f>+G114</f>
        <v>13.245054323026054</v>
      </c>
      <c r="H131" s="11"/>
      <c r="I131" s="12">
        <f>+I114</f>
        <v>4.6952450281537343</v>
      </c>
      <c r="J131" s="11"/>
      <c r="K131" s="12">
        <f>+K114</f>
        <v>0.999</v>
      </c>
      <c r="L131" s="11"/>
      <c r="M131" s="12">
        <f>+M114</f>
        <v>8.933238278030327</v>
      </c>
      <c r="N131" s="11"/>
      <c r="O131" s="12">
        <f>+O114</f>
        <v>185.9305515056698</v>
      </c>
      <c r="P131" s="11"/>
      <c r="Q131" s="12">
        <f>+Q114</f>
        <v>47.935516024208702</v>
      </c>
      <c r="R131" s="11"/>
      <c r="S131" s="12">
        <f>+S114</f>
        <v>9.335860838153021</v>
      </c>
      <c r="T131" s="11"/>
      <c r="U131" s="12">
        <f>+U114</f>
        <v>9.1420353917057362</v>
      </c>
      <c r="V131" s="11"/>
      <c r="W131" s="12">
        <f>+W114</f>
        <v>29.710993561874872</v>
      </c>
      <c r="X131" s="12">
        <f>+X114</f>
        <v>352.05828308677945</v>
      </c>
      <c r="AA131" s="5" t="s">
        <v>61</v>
      </c>
      <c r="AB131" s="12">
        <f t="shared" si="145"/>
        <v>42.330588135957214</v>
      </c>
      <c r="AC131" s="12">
        <f t="shared" si="146"/>
        <v>13.245054323026054</v>
      </c>
      <c r="AD131" s="12">
        <f t="shared" si="147"/>
        <v>4.6952450281537343</v>
      </c>
      <c r="AE131" s="12">
        <f t="shared" si="148"/>
        <v>0.999</v>
      </c>
      <c r="AF131" s="12">
        <f t="shared" si="149"/>
        <v>8.933238278030327</v>
      </c>
      <c r="AG131" s="12">
        <f t="shared" si="150"/>
        <v>185.9305515056698</v>
      </c>
      <c r="AH131" s="12">
        <f t="shared" si="151"/>
        <v>47.935516024208702</v>
      </c>
      <c r="AI131" s="12">
        <f t="shared" si="152"/>
        <v>9.335860838153021</v>
      </c>
      <c r="AJ131" s="12">
        <f t="shared" si="153"/>
        <v>9.1420353917057362</v>
      </c>
      <c r="AK131" s="12">
        <f t="shared" si="154"/>
        <v>29.710993561874872</v>
      </c>
      <c r="AL131" s="12">
        <f t="shared" si="154"/>
        <v>352.05828308677945</v>
      </c>
      <c r="AM131" s="5"/>
      <c r="AN131" s="5"/>
    </row>
    <row r="132" spans="1:40" ht="15.5" x14ac:dyDescent="0.35">
      <c r="A132" s="5" t="s">
        <v>62</v>
      </c>
      <c r="E132" s="12">
        <f>+E98+E85</f>
        <v>145.53518464603582</v>
      </c>
      <c r="F132" s="11"/>
      <c r="G132" s="12">
        <f>+G98+G85</f>
        <v>34.739371965215419</v>
      </c>
      <c r="H132" s="11"/>
      <c r="I132" s="12">
        <f>+I98+I85</f>
        <v>10.070112341684606</v>
      </c>
      <c r="J132" s="11"/>
      <c r="K132" s="12">
        <f>+K98+K85</f>
        <v>0.99899999999999989</v>
      </c>
      <c r="L132" s="11"/>
      <c r="M132" s="12">
        <f>+M98+M85</f>
        <v>10.940030568912857</v>
      </c>
      <c r="N132" s="11"/>
      <c r="O132" s="12">
        <f>+O98+O85</f>
        <v>587.12259176771681</v>
      </c>
      <c r="P132" s="11"/>
      <c r="Q132" s="12">
        <f>+Q98+Q85</f>
        <v>100.52122954763843</v>
      </c>
      <c r="R132" s="11"/>
      <c r="S132" s="12">
        <f>+S98+S85</f>
        <v>10.512179539326628</v>
      </c>
      <c r="T132" s="11"/>
      <c r="U132" s="12">
        <f>+U98+U85</f>
        <v>26.704054293357171</v>
      </c>
      <c r="V132" s="11"/>
      <c r="W132" s="12">
        <f>+W98+W85</f>
        <v>31.156030960765225</v>
      </c>
      <c r="X132" s="12">
        <f>+X98+X85</f>
        <v>958.2997856306531</v>
      </c>
      <c r="AA132" s="5" t="s">
        <v>62</v>
      </c>
      <c r="AB132" s="12">
        <f t="shared" si="145"/>
        <v>145.53518464603582</v>
      </c>
      <c r="AC132" s="12">
        <f t="shared" si="146"/>
        <v>34.739371965215419</v>
      </c>
      <c r="AD132" s="12">
        <f t="shared" si="147"/>
        <v>10.070112341684606</v>
      </c>
      <c r="AE132" s="12">
        <f t="shared" si="148"/>
        <v>0.99899999999999989</v>
      </c>
      <c r="AF132" s="12">
        <f t="shared" si="149"/>
        <v>10.940030568912857</v>
      </c>
      <c r="AG132" s="12">
        <f t="shared" si="150"/>
        <v>587.12259176771681</v>
      </c>
      <c r="AH132" s="12">
        <f t="shared" si="151"/>
        <v>100.52122954763843</v>
      </c>
      <c r="AI132" s="12">
        <f t="shared" si="152"/>
        <v>10.512179539326628</v>
      </c>
      <c r="AJ132" s="12">
        <f t="shared" si="153"/>
        <v>26.704054293357171</v>
      </c>
      <c r="AK132" s="12">
        <f t="shared" si="154"/>
        <v>31.156030960765225</v>
      </c>
      <c r="AL132" s="12">
        <f t="shared" si="154"/>
        <v>958.2997856306531</v>
      </c>
      <c r="AM132" s="5"/>
      <c r="AN132" s="5"/>
    </row>
    <row r="133" spans="1:40" ht="15.5" x14ac:dyDescent="0.35">
      <c r="A133" s="5" t="s">
        <v>63</v>
      </c>
      <c r="E133" s="12">
        <f>+E130+E131+E132</f>
        <v>187.86577278199303</v>
      </c>
      <c r="F133" s="11"/>
      <c r="G133" s="12">
        <f>+G130+G131+G132</f>
        <v>47.984426288241472</v>
      </c>
      <c r="H133" s="11"/>
      <c r="I133" s="12">
        <f>+I130+I131+I132</f>
        <v>14.765357369838341</v>
      </c>
      <c r="J133" s="11"/>
      <c r="K133" s="12">
        <f>+K130+K131+K132</f>
        <v>1.9979999999999998</v>
      </c>
      <c r="L133" s="11"/>
      <c r="M133" s="12">
        <f>+M130+M131+M132</f>
        <v>19.873268846943184</v>
      </c>
      <c r="N133" s="11"/>
      <c r="O133" s="12">
        <f>+O130+O131+O132</f>
        <v>773.05314327338658</v>
      </c>
      <c r="P133" s="11"/>
      <c r="Q133" s="12">
        <f>+Q130+Q131+Q132</f>
        <v>148.45674557184714</v>
      </c>
      <c r="R133" s="11"/>
      <c r="S133" s="12">
        <f>+S130+S131+S132</f>
        <v>19.848040377479649</v>
      </c>
      <c r="T133" s="11"/>
      <c r="U133" s="12">
        <f>+U130+U131+U132</f>
        <v>35.846089685062907</v>
      </c>
      <c r="V133" s="11"/>
      <c r="W133" s="12">
        <f>+W130+W131+W132</f>
        <v>60.867024522640094</v>
      </c>
      <c r="X133" s="12">
        <f>+X130+X131+X132</f>
        <v>1310.3580687174326</v>
      </c>
      <c r="AA133" s="5" t="s">
        <v>63</v>
      </c>
      <c r="AB133" s="12">
        <f t="shared" si="145"/>
        <v>187.86577278199303</v>
      </c>
      <c r="AC133" s="12">
        <f t="shared" si="146"/>
        <v>47.984426288241472</v>
      </c>
      <c r="AD133" s="12">
        <f t="shared" si="147"/>
        <v>14.765357369838341</v>
      </c>
      <c r="AE133" s="12">
        <f t="shared" si="148"/>
        <v>1.9979999999999998</v>
      </c>
      <c r="AF133" s="12">
        <f t="shared" si="149"/>
        <v>19.873268846943184</v>
      </c>
      <c r="AG133" s="12">
        <f t="shared" si="150"/>
        <v>773.05314327338658</v>
      </c>
      <c r="AH133" s="12">
        <f t="shared" si="151"/>
        <v>148.45674557184714</v>
      </c>
      <c r="AI133" s="12">
        <f t="shared" si="152"/>
        <v>19.848040377479649</v>
      </c>
      <c r="AJ133" s="12">
        <f t="shared" si="153"/>
        <v>35.846089685062907</v>
      </c>
      <c r="AK133" s="12">
        <f t="shared" si="154"/>
        <v>60.867024522640094</v>
      </c>
      <c r="AL133" s="12">
        <f t="shared" si="154"/>
        <v>1310.3580687174326</v>
      </c>
      <c r="AM133" s="5"/>
      <c r="AN133" s="5"/>
    </row>
    <row r="134" spans="1:40" ht="15.5" x14ac:dyDescent="0.35">
      <c r="A134" s="5" t="s">
        <v>12</v>
      </c>
      <c r="E134" s="12">
        <f>+E73+E79</f>
        <v>5.2339233406742061</v>
      </c>
      <c r="F134" s="4"/>
      <c r="G134" s="12">
        <f>+G73+G79</f>
        <v>4.8992409699927153</v>
      </c>
      <c r="H134" s="4"/>
      <c r="I134" s="12">
        <f>+I73+I79</f>
        <v>2.6987027288690322</v>
      </c>
      <c r="J134" s="4"/>
      <c r="K134" s="12">
        <f>+K73+K79</f>
        <v>0</v>
      </c>
      <c r="L134" s="4"/>
      <c r="M134" s="12">
        <f>+M73+M79</f>
        <v>0</v>
      </c>
      <c r="N134" s="4"/>
      <c r="O134" s="12">
        <f>+O73+O79</f>
        <v>102.72538938561001</v>
      </c>
      <c r="P134" s="4"/>
      <c r="Q134" s="12">
        <f>+Q73+Q79</f>
        <v>2.5456445223317825</v>
      </c>
      <c r="R134" s="4"/>
      <c r="S134" s="12">
        <f>+S73+S79</f>
        <v>10.522702241568195</v>
      </c>
      <c r="T134" s="4"/>
      <c r="U134" s="12">
        <f>+U73+U79</f>
        <v>0</v>
      </c>
      <c r="V134" s="4"/>
      <c r="W134" s="12">
        <f>+W73+W79</f>
        <v>3.9772557116490788</v>
      </c>
      <c r="X134" s="12">
        <f>SUM(E134:W134)</f>
        <v>132.60285890069503</v>
      </c>
      <c r="AA134" s="5" t="s">
        <v>12</v>
      </c>
      <c r="AB134" s="12">
        <f t="shared" si="145"/>
        <v>5.2339233406742061</v>
      </c>
      <c r="AC134" s="12">
        <f t="shared" si="146"/>
        <v>4.8992409699927153</v>
      </c>
      <c r="AD134" s="12">
        <f t="shared" si="147"/>
        <v>2.6987027288690322</v>
      </c>
      <c r="AE134" s="12">
        <f t="shared" si="148"/>
        <v>0</v>
      </c>
      <c r="AF134" s="12">
        <f t="shared" si="149"/>
        <v>0</v>
      </c>
      <c r="AG134" s="12">
        <f t="shared" si="150"/>
        <v>102.72538938561001</v>
      </c>
      <c r="AH134" s="12">
        <f t="shared" si="151"/>
        <v>2.5456445223317825</v>
      </c>
      <c r="AI134" s="12">
        <f t="shared" si="152"/>
        <v>10.522702241568195</v>
      </c>
      <c r="AJ134" s="12">
        <f t="shared" si="153"/>
        <v>0</v>
      </c>
      <c r="AK134" s="12">
        <f t="shared" si="154"/>
        <v>3.9772557116490788</v>
      </c>
      <c r="AL134" s="12">
        <f t="shared" si="154"/>
        <v>132.60285890069503</v>
      </c>
      <c r="AM134" s="5"/>
      <c r="AN134" s="5"/>
    </row>
    <row r="135" spans="1:40" ht="15.5" x14ac:dyDescent="0.35">
      <c r="A135" s="5" t="s">
        <v>13</v>
      </c>
      <c r="E135" s="12">
        <f>+E80+E81</f>
        <v>5.22346595138215</v>
      </c>
      <c r="F135" s="4"/>
      <c r="G135" s="12">
        <f>+G80+G81</f>
        <v>4.8894522767459767</v>
      </c>
      <c r="H135" s="4"/>
      <c r="I135" s="12">
        <f>+I80+I81</f>
        <v>2.6933107154247384</v>
      </c>
      <c r="J135" s="4"/>
      <c r="K135" s="12">
        <f>+K80+K81</f>
        <v>0</v>
      </c>
      <c r="L135" s="4"/>
      <c r="M135" s="12">
        <f>+M80+M81</f>
        <v>0</v>
      </c>
      <c r="N135" s="4"/>
      <c r="O135" s="12">
        <f>+O80+O81</f>
        <v>102.52014385237203</v>
      </c>
      <c r="P135" s="4"/>
      <c r="Q135" s="12">
        <f>+Q80+Q81</f>
        <v>2.5405583194899606</v>
      </c>
      <c r="R135" s="4"/>
      <c r="S135" s="12">
        <f>+S80+S81</f>
        <v>0</v>
      </c>
      <c r="T135" s="4"/>
      <c r="U135" s="12">
        <f>+U80+U81</f>
        <v>0</v>
      </c>
      <c r="V135" s="4"/>
      <c r="W135" s="12">
        <f>+W80+W81</f>
        <v>0</v>
      </c>
      <c r="X135" s="12">
        <f>SUM(E135:W135)</f>
        <v>117.86693111541486</v>
      </c>
      <c r="AA135" s="5" t="s">
        <v>13</v>
      </c>
      <c r="AB135" s="12">
        <f t="shared" si="145"/>
        <v>5.22346595138215</v>
      </c>
      <c r="AC135" s="12">
        <f t="shared" si="146"/>
        <v>4.8894522767459767</v>
      </c>
      <c r="AD135" s="12">
        <f t="shared" si="147"/>
        <v>2.6933107154247384</v>
      </c>
      <c r="AE135" s="12">
        <f t="shared" si="148"/>
        <v>0</v>
      </c>
      <c r="AF135" s="12">
        <f t="shared" si="149"/>
        <v>0</v>
      </c>
      <c r="AG135" s="12">
        <f t="shared" si="150"/>
        <v>102.52014385237203</v>
      </c>
      <c r="AH135" s="12">
        <f t="shared" si="151"/>
        <v>2.5405583194899606</v>
      </c>
      <c r="AI135" s="12">
        <f t="shared" si="152"/>
        <v>0</v>
      </c>
      <c r="AJ135" s="12">
        <f t="shared" si="153"/>
        <v>0</v>
      </c>
      <c r="AK135" s="12">
        <f t="shared" si="154"/>
        <v>0</v>
      </c>
      <c r="AL135" s="12">
        <f t="shared" si="154"/>
        <v>117.86693111541486</v>
      </c>
      <c r="AM135" s="6">
        <f>10*AL135/1000</f>
        <v>1.1786693111541486</v>
      </c>
      <c r="AN135" s="6">
        <f>5*AL135/1000</f>
        <v>0.58933465557707432</v>
      </c>
    </row>
    <row r="136" spans="1:40" ht="15.5" x14ac:dyDescent="0.35">
      <c r="A136" s="5" t="s">
        <v>14</v>
      </c>
      <c r="E136" s="12">
        <f>+E92+E93+E108+E109+E121+E122</f>
        <v>62.055756353391601</v>
      </c>
      <c r="F136" s="4"/>
      <c r="G136" s="12">
        <f>+G92+G93+G108+G109+G121+G122</f>
        <v>19.353088069943066</v>
      </c>
      <c r="H136" s="4"/>
      <c r="I136" s="12">
        <f>+I92+I93+I108+I109+I121+I122</f>
        <v>1.8975329137706307</v>
      </c>
      <c r="J136" s="4"/>
      <c r="K136" s="12">
        <f>+K92+K93+K108+K109+K121+K122</f>
        <v>0.34966999999999998</v>
      </c>
      <c r="L136" s="4"/>
      <c r="M136" s="12">
        <f>+M92+M93+M108+M109+M121+M122</f>
        <v>6.0980331019925931</v>
      </c>
      <c r="N136" s="4"/>
      <c r="O136" s="12">
        <f>+O92+O93+O108+O109+O121+O122</f>
        <v>192.91622277672911</v>
      </c>
      <c r="P136" s="4"/>
      <c r="Q136" s="12">
        <f>+Q92+Q93+Q108+Q109+Q121+Q122</f>
        <v>35.656586872393021</v>
      </c>
      <c r="R136" s="4"/>
      <c r="S136" s="12">
        <f>+S92+S93+S108+S109+S121+S122</f>
        <v>2.9132313852013265</v>
      </c>
      <c r="T136" s="4"/>
      <c r="U136" s="12">
        <f>+U92+U93+U108+U109+U121+U122</f>
        <v>9.2342501103156067</v>
      </c>
      <c r="V136" s="4"/>
      <c r="W136" s="12">
        <f>+W92+W93+W108+W109+W121+W122</f>
        <v>17.39648457303522</v>
      </c>
      <c r="X136" s="12">
        <f>SUM(E136:W136)</f>
        <v>347.87085615677211</v>
      </c>
      <c r="AA136" s="5" t="s">
        <v>14</v>
      </c>
      <c r="AB136" s="12">
        <f t="shared" si="145"/>
        <v>62.055756353391601</v>
      </c>
      <c r="AC136" s="12">
        <f t="shared" si="146"/>
        <v>19.353088069943066</v>
      </c>
      <c r="AD136" s="12">
        <f t="shared" si="147"/>
        <v>1.8975329137706307</v>
      </c>
      <c r="AE136" s="12">
        <f t="shared" si="148"/>
        <v>0.34966999999999998</v>
      </c>
      <c r="AF136" s="12">
        <f t="shared" si="149"/>
        <v>6.0980331019925931</v>
      </c>
      <c r="AG136" s="12">
        <f t="shared" si="150"/>
        <v>192.91622277672911</v>
      </c>
      <c r="AH136" s="12">
        <f t="shared" si="151"/>
        <v>35.656586872393021</v>
      </c>
      <c r="AI136" s="12">
        <f t="shared" si="152"/>
        <v>2.9132313852013265</v>
      </c>
      <c r="AJ136" s="12">
        <f t="shared" si="153"/>
        <v>9.2342501103156067</v>
      </c>
      <c r="AK136" s="12">
        <f t="shared" si="154"/>
        <v>17.39648457303522</v>
      </c>
      <c r="AL136" s="12">
        <f t="shared" si="154"/>
        <v>347.87085615677211</v>
      </c>
      <c r="AM136" s="6"/>
      <c r="AN136" s="6"/>
    </row>
    <row r="137" spans="1:40" ht="15.5" x14ac:dyDescent="0.35">
      <c r="A137" s="5" t="s">
        <v>172</v>
      </c>
      <c r="E137" s="3">
        <f>+E77+E79+E82+E90+E93+E103+E109+E119+E122</f>
        <v>36.572372750002749</v>
      </c>
      <c r="F137" s="3"/>
      <c r="G137" s="3">
        <f>+G77+G79+G82+G90+G93+G103+G109+G119+G122</f>
        <v>14.672638228308266</v>
      </c>
      <c r="H137" s="3"/>
      <c r="I137" s="3">
        <f>+I77+I79+I82+I90+I93+I103+I109+I119+I122</f>
        <v>4.6128846581564256</v>
      </c>
      <c r="J137" s="3"/>
      <c r="K137" s="3">
        <f>+K77+K79+K82+K90+K93+K103+K109+K119+K122</f>
        <v>0.35266999999999998</v>
      </c>
      <c r="L137" s="3"/>
      <c r="M137" s="3">
        <f>+M77+M79+M82+M90+M93+M103+M109+M119+M122</f>
        <v>2.6284030007890857</v>
      </c>
      <c r="N137" s="3"/>
      <c r="O137" s="3">
        <f>+O77+O79+O82+O90+O93+O103+O109+O119+O122</f>
        <v>296.80768116902902</v>
      </c>
      <c r="P137" s="3"/>
      <c r="Q137" s="3">
        <f>+Q77+Q79+Q82+Q90+Q93+Q103+Q109+Q119+Q122</f>
        <v>38.436616671159584</v>
      </c>
      <c r="R137" s="3"/>
      <c r="S137" s="3">
        <f>+S77+S79+S82+S90+S93+S103+S109+S119+S122</f>
        <v>13.455741517526368</v>
      </c>
      <c r="T137" s="3"/>
      <c r="U137" s="3">
        <f>+U77+U79+U82+U90+U93+U103+U109+U119+U122</f>
        <v>9.2774362198689939</v>
      </c>
      <c r="V137" s="3"/>
      <c r="W137" s="3">
        <f>+W77+W79+W82+W90+W93+W103+W109+W119+W122</f>
        <v>21.47731425741307</v>
      </c>
      <c r="X137" s="3">
        <f>SUM(E137:W137)</f>
        <v>438.29375847225356</v>
      </c>
      <c r="Y137" s="1">
        <f>+X137/(X137+X138)</f>
        <v>5.9083680774818592E-3</v>
      </c>
      <c r="Z137" s="1">
        <f>+X137/80415</f>
        <v>5.4503980410651439E-3</v>
      </c>
      <c r="AA137" s="5" t="s">
        <v>15</v>
      </c>
      <c r="AB137" s="12">
        <f t="shared" si="145"/>
        <v>36.572372750002749</v>
      </c>
      <c r="AC137" s="12">
        <f t="shared" si="146"/>
        <v>14.672638228308266</v>
      </c>
      <c r="AD137" s="12">
        <f t="shared" si="147"/>
        <v>4.6128846581564256</v>
      </c>
      <c r="AE137" s="12">
        <f t="shared" si="148"/>
        <v>0.35266999999999998</v>
      </c>
      <c r="AF137" s="12">
        <f t="shared" si="149"/>
        <v>2.6284030007890857</v>
      </c>
      <c r="AG137" s="12">
        <f t="shared" si="150"/>
        <v>296.80768116902902</v>
      </c>
      <c r="AH137" s="12">
        <f t="shared" si="151"/>
        <v>38.436616671159584</v>
      </c>
      <c r="AI137" s="12">
        <f t="shared" si="152"/>
        <v>13.455741517526368</v>
      </c>
      <c r="AJ137" s="12">
        <f t="shared" si="153"/>
        <v>9.2774362198689939</v>
      </c>
      <c r="AK137" s="12">
        <f t="shared" si="154"/>
        <v>21.47731425741307</v>
      </c>
      <c r="AL137" s="12">
        <f t="shared" si="154"/>
        <v>438.29375847225356</v>
      </c>
      <c r="AM137" s="6"/>
      <c r="AN137" s="6"/>
    </row>
    <row r="138" spans="1:40" ht="15.5" x14ac:dyDescent="0.35">
      <c r="A138" s="5" t="s">
        <v>16</v>
      </c>
      <c r="E138" s="3">
        <f>+E36-E137</f>
        <v>7967.8042264490223</v>
      </c>
      <c r="F138" s="3"/>
      <c r="G138" s="3">
        <f>+G36-G137</f>
        <v>4431.5711466108978</v>
      </c>
      <c r="H138" s="3"/>
      <c r="I138" s="3">
        <f>+I36-I137</f>
        <v>841.46423518139397</v>
      </c>
      <c r="J138" s="3"/>
      <c r="K138" s="3">
        <f>+K36-K137</f>
        <v>6.6473300000000002</v>
      </c>
      <c r="L138" s="3"/>
      <c r="M138" s="3">
        <f>+M36-M137</f>
        <v>628.63035766825988</v>
      </c>
      <c r="N138" s="3"/>
      <c r="O138" s="3">
        <f>+O36-O137</f>
        <v>50581.652784620775</v>
      </c>
      <c r="P138" s="3"/>
      <c r="Q138" s="3">
        <f>+Q36-Q137</f>
        <v>6006.5747777248607</v>
      </c>
      <c r="R138" s="3"/>
      <c r="S138" s="3">
        <f>+S36-S137</f>
        <v>948.31686990282458</v>
      </c>
      <c r="T138" s="3"/>
      <c r="U138" s="3">
        <f>+U36-U137</f>
        <v>617.0088095071585</v>
      </c>
      <c r="V138" s="3"/>
      <c r="W138" s="3">
        <f t="shared" ref="W138" si="155">+W36-W137</f>
        <v>1713.8999216135292</v>
      </c>
      <c r="X138" s="3">
        <f>SUM(E138:W138)</f>
        <v>73743.570459278708</v>
      </c>
      <c r="AA138" s="5" t="s">
        <v>16</v>
      </c>
      <c r="AB138" s="12">
        <f t="shared" si="145"/>
        <v>7967.8042264490223</v>
      </c>
      <c r="AC138" s="12">
        <f t="shared" si="146"/>
        <v>4431.5711466108978</v>
      </c>
      <c r="AD138" s="12">
        <f t="shared" si="147"/>
        <v>841.46423518139397</v>
      </c>
      <c r="AE138" s="12">
        <f t="shared" si="148"/>
        <v>6.6473300000000002</v>
      </c>
      <c r="AF138" s="12">
        <f t="shared" si="149"/>
        <v>628.63035766825988</v>
      </c>
      <c r="AG138" s="12">
        <f t="shared" si="150"/>
        <v>50581.652784620775</v>
      </c>
      <c r="AH138" s="12">
        <f t="shared" si="151"/>
        <v>6006.5747777248607</v>
      </c>
      <c r="AI138" s="12">
        <f t="shared" si="152"/>
        <v>948.31686990282458</v>
      </c>
      <c r="AJ138" s="12">
        <f t="shared" si="153"/>
        <v>617.0088095071585</v>
      </c>
      <c r="AK138" s="12">
        <f t="shared" si="154"/>
        <v>1713.8999216135292</v>
      </c>
      <c r="AL138" s="12">
        <f t="shared" si="154"/>
        <v>73743.570459278708</v>
      </c>
      <c r="AM138" s="6"/>
      <c r="AN138" s="6"/>
    </row>
    <row r="139" spans="1:40" ht="15.5" x14ac:dyDescent="0.35">
      <c r="A139" s="5" t="s">
        <v>17</v>
      </c>
      <c r="E139" s="7">
        <f>-E137/E129</f>
        <v>-4.5690469828296738E-3</v>
      </c>
      <c r="F139" s="7"/>
      <c r="G139" s="7">
        <f>-G137/G129</f>
        <v>-3.3000075880542132E-3</v>
      </c>
      <c r="H139" s="7"/>
      <c r="I139" s="7">
        <f>-I137/I129</f>
        <v>-5.4520853359457475E-3</v>
      </c>
      <c r="J139" s="7"/>
      <c r="K139" s="7">
        <v>0</v>
      </c>
      <c r="L139" s="7"/>
      <c r="M139" s="7">
        <f>-M137/M129</f>
        <v>-4.1637489482178975E-3</v>
      </c>
      <c r="N139" s="7"/>
      <c r="O139" s="7">
        <f>-O137/O129</f>
        <v>-5.8336608154368136E-3</v>
      </c>
      <c r="P139" s="7"/>
      <c r="Q139" s="7">
        <f>-Q137/Q129</f>
        <v>-6.3584026833749131E-3</v>
      </c>
      <c r="R139" s="7"/>
      <c r="S139" s="7">
        <f>-S137/S129</f>
        <v>-1.3990564253701151E-2</v>
      </c>
      <c r="T139" s="7"/>
      <c r="U139" s="7">
        <f>-U137/U129</f>
        <v>-1.4813412051064984E-2</v>
      </c>
      <c r="V139" s="7"/>
      <c r="W139" s="7">
        <f>-W137/W129</f>
        <v>-1.2376164567258569E-2</v>
      </c>
      <c r="X139" s="7">
        <f>-X137/X129</f>
        <v>-5.9083680774818575E-3</v>
      </c>
      <c r="AA139" s="5" t="s">
        <v>17</v>
      </c>
      <c r="AB139" s="35">
        <f t="shared" si="145"/>
        <v>-4.5690469828296738E-3</v>
      </c>
      <c r="AC139" s="35">
        <f t="shared" si="146"/>
        <v>-3.3000075880542132E-3</v>
      </c>
      <c r="AD139" s="35">
        <f t="shared" si="147"/>
        <v>-5.4520853359457475E-3</v>
      </c>
      <c r="AE139" s="35">
        <f t="shared" si="148"/>
        <v>0</v>
      </c>
      <c r="AF139" s="35">
        <f t="shared" si="149"/>
        <v>-4.1637489482178975E-3</v>
      </c>
      <c r="AG139" s="35">
        <f t="shared" si="150"/>
        <v>-5.8336608154368136E-3</v>
      </c>
      <c r="AH139" s="35">
        <f t="shared" si="151"/>
        <v>-6.3584026833749131E-3</v>
      </c>
      <c r="AI139" s="35">
        <f t="shared" si="152"/>
        <v>-1.3990564253701151E-2</v>
      </c>
      <c r="AJ139" s="35">
        <f t="shared" si="153"/>
        <v>-1.4813412051064984E-2</v>
      </c>
      <c r="AK139" s="35">
        <f t="shared" si="154"/>
        <v>-1.2376164567258569E-2</v>
      </c>
      <c r="AL139" s="35">
        <f t="shared" si="154"/>
        <v>-5.9083680774818575E-3</v>
      </c>
      <c r="AM139" s="6"/>
      <c r="AN139" s="6"/>
    </row>
    <row r="140" spans="1:40" ht="15.5" x14ac:dyDescent="0.35">
      <c r="A140" s="5" t="s">
        <v>18</v>
      </c>
      <c r="E140" s="1">
        <f>+E35</f>
        <v>0.7768250185307648</v>
      </c>
      <c r="F140" s="3"/>
      <c r="G140" s="1">
        <f>+G35</f>
        <v>0.55831396570392355</v>
      </c>
      <c r="H140" s="3"/>
      <c r="I140" s="1">
        <f>+I35</f>
        <v>0.94530389871749942</v>
      </c>
      <c r="J140" s="3"/>
      <c r="K140" s="1">
        <f>+K35</f>
        <v>0</v>
      </c>
      <c r="L140" s="3"/>
      <c r="M140" s="1">
        <f>+M35</f>
        <v>0.61622907155809226</v>
      </c>
      <c r="N140" s="3"/>
      <c r="O140" s="1">
        <f>+O35</f>
        <v>7.6788880092528823E-3</v>
      </c>
      <c r="P140" s="3"/>
      <c r="Q140" s="1">
        <f>+Q35</f>
        <v>3.7717050494125715E-3</v>
      </c>
      <c r="R140" s="3"/>
      <c r="S140" s="1">
        <f>+S35</f>
        <v>0.16321945347161745</v>
      </c>
      <c r="T140" s="3"/>
      <c r="U140" s="1">
        <f>+U35</f>
        <v>0</v>
      </c>
      <c r="V140" s="3"/>
      <c r="W140" s="1">
        <f>+W35</f>
        <v>0</v>
      </c>
      <c r="X140" s="1">
        <f>+X35</f>
        <v>0</v>
      </c>
      <c r="AA140" s="5" t="s">
        <v>18</v>
      </c>
      <c r="AB140" s="33">
        <f t="shared" si="145"/>
        <v>0.7768250185307648</v>
      </c>
      <c r="AC140" s="33">
        <f t="shared" si="146"/>
        <v>0.55831396570392355</v>
      </c>
      <c r="AD140" s="33">
        <f t="shared" si="147"/>
        <v>0.94530389871749942</v>
      </c>
      <c r="AE140" s="6">
        <f t="shared" si="148"/>
        <v>0</v>
      </c>
      <c r="AF140" s="33">
        <f t="shared" si="149"/>
        <v>0.61622907155809226</v>
      </c>
      <c r="AG140" s="33">
        <f t="shared" si="150"/>
        <v>7.6788880092528823E-3</v>
      </c>
      <c r="AH140" s="33">
        <f t="shared" si="151"/>
        <v>3.7717050494125715E-3</v>
      </c>
      <c r="AI140" s="33">
        <f t="shared" si="152"/>
        <v>0.16321945347161745</v>
      </c>
      <c r="AJ140" s="33">
        <f t="shared" si="153"/>
        <v>0</v>
      </c>
      <c r="AK140" s="12">
        <f t="shared" si="154"/>
        <v>0</v>
      </c>
      <c r="AL140" s="12"/>
      <c r="AM140" s="6"/>
      <c r="AN140" s="6"/>
    </row>
    <row r="141" spans="1:40" ht="15.5" x14ac:dyDescent="0.35">
      <c r="A141" s="5" t="s">
        <v>19</v>
      </c>
      <c r="E141" s="1">
        <f>+E34/E138</f>
        <v>0.7803906601218229</v>
      </c>
      <c r="F141" s="1"/>
      <c r="G141" s="1">
        <f>+G34/G138</f>
        <v>0.56016250622500963</v>
      </c>
      <c r="H141" s="1"/>
      <c r="I141" s="1">
        <f>+I34/I138</f>
        <v>0.95048602966184004</v>
      </c>
      <c r="J141" s="1"/>
      <c r="K141" s="1">
        <v>0</v>
      </c>
      <c r="L141" s="1"/>
      <c r="M141" s="1">
        <f>+M34/M138</f>
        <v>0.61880562281925722</v>
      </c>
      <c r="N141" s="1"/>
      <c r="O141" s="1">
        <f>+O34/O138</f>
        <v>7.7239468955982481E-3</v>
      </c>
      <c r="P141" s="1"/>
      <c r="Q141" s="1">
        <f>+Q34/Q138</f>
        <v>3.79584053203714E-3</v>
      </c>
      <c r="R141" s="1"/>
      <c r="S141" s="1">
        <f>+S34/S138</f>
        <v>0.16553538693884667</v>
      </c>
      <c r="T141" s="1"/>
      <c r="U141" s="1">
        <f>+U34/U138</f>
        <v>0</v>
      </c>
      <c r="V141" s="1"/>
      <c r="W141" s="1">
        <f>+W34/W138</f>
        <v>0</v>
      </c>
      <c r="X141" s="1">
        <f>+X34/X138</f>
        <v>0.14331649436252933</v>
      </c>
      <c r="AA141" s="5" t="s">
        <v>19</v>
      </c>
      <c r="AB141" s="33">
        <f t="shared" si="145"/>
        <v>0.7803906601218229</v>
      </c>
      <c r="AC141" s="33">
        <f t="shared" si="146"/>
        <v>0.56016250622500963</v>
      </c>
      <c r="AD141" s="33">
        <f t="shared" si="147"/>
        <v>0.95048602966184004</v>
      </c>
      <c r="AE141" s="6">
        <f t="shared" si="148"/>
        <v>0</v>
      </c>
      <c r="AF141" s="33">
        <f t="shared" si="149"/>
        <v>0.61880562281925722</v>
      </c>
      <c r="AG141" s="33">
        <f t="shared" si="150"/>
        <v>7.7239468955982481E-3</v>
      </c>
      <c r="AH141" s="33">
        <f t="shared" si="151"/>
        <v>3.79584053203714E-3</v>
      </c>
      <c r="AI141" s="33">
        <f t="shared" si="152"/>
        <v>0.16553538693884667</v>
      </c>
      <c r="AJ141" s="33">
        <f t="shared" si="153"/>
        <v>0</v>
      </c>
      <c r="AK141" s="12">
        <f t="shared" si="154"/>
        <v>0</v>
      </c>
      <c r="AL141" s="12"/>
      <c r="AM141" s="6"/>
      <c r="AN141" s="6"/>
    </row>
    <row r="142" spans="1:40" ht="15.5" x14ac:dyDescent="0.35">
      <c r="A142" s="5" t="s">
        <v>173</v>
      </c>
      <c r="E142" s="1">
        <f>+E141-E35</f>
        <v>3.5656415910580996E-3</v>
      </c>
      <c r="F142" s="1"/>
      <c r="G142" s="1">
        <f>+G141-G35</f>
        <v>1.8485405210860728E-3</v>
      </c>
      <c r="H142" s="1"/>
      <c r="I142" s="1">
        <f>+I141-I35</f>
        <v>5.1821309443406127E-3</v>
      </c>
      <c r="J142" s="1"/>
      <c r="K142" s="1">
        <v>0</v>
      </c>
      <c r="L142" s="1"/>
      <c r="M142" s="1">
        <f>+M141-M35</f>
        <v>2.576551261164961E-3</v>
      </c>
      <c r="N142" s="1"/>
      <c r="O142" s="1">
        <f>+O141-O35</f>
        <v>4.5058886345365756E-5</v>
      </c>
      <c r="P142" s="1"/>
      <c r="Q142" s="1">
        <f>+Q141-Q35</f>
        <v>2.4135482624568563E-5</v>
      </c>
      <c r="R142" s="1"/>
      <c r="S142" s="1">
        <f>+S141-S35</f>
        <v>2.3159334672292198E-3</v>
      </c>
      <c r="T142" s="1"/>
      <c r="U142" s="1">
        <f>+U141-U35</f>
        <v>0</v>
      </c>
      <c r="V142" s="1"/>
      <c r="W142" s="1">
        <f>+W141-W35</f>
        <v>0</v>
      </c>
      <c r="X142" s="1">
        <f>+X141-X35</f>
        <v>0.14331649436252933</v>
      </c>
      <c r="AA142" s="5" t="s">
        <v>20</v>
      </c>
      <c r="AB142" s="33">
        <f t="shared" si="145"/>
        <v>3.5656415910580996E-3</v>
      </c>
      <c r="AC142" s="33">
        <f t="shared" si="146"/>
        <v>1.8485405210860728E-3</v>
      </c>
      <c r="AD142" s="33">
        <f t="shared" si="147"/>
        <v>5.1821309443406127E-3</v>
      </c>
      <c r="AE142" s="33">
        <f t="shared" si="148"/>
        <v>0</v>
      </c>
      <c r="AF142" s="33">
        <f t="shared" si="149"/>
        <v>2.576551261164961E-3</v>
      </c>
      <c r="AG142" s="33">
        <f t="shared" si="150"/>
        <v>4.5058886345365756E-5</v>
      </c>
      <c r="AH142" s="33">
        <f t="shared" si="151"/>
        <v>2.4135482624568563E-5</v>
      </c>
      <c r="AI142" s="33">
        <f t="shared" si="152"/>
        <v>2.3159334672292198E-3</v>
      </c>
      <c r="AJ142" s="33">
        <f t="shared" si="153"/>
        <v>0</v>
      </c>
      <c r="AK142" s="12">
        <f t="shared" si="154"/>
        <v>0</v>
      </c>
      <c r="AL142" s="12"/>
      <c r="AM142" s="6"/>
      <c r="AN142" s="6"/>
    </row>
    <row r="143" spans="1:40" ht="15.5" x14ac:dyDescent="0.35">
      <c r="A143" s="5" t="s">
        <v>21</v>
      </c>
      <c r="E143" s="3">
        <f>+E43</f>
        <v>86.688954544360314</v>
      </c>
      <c r="F143" s="1"/>
      <c r="G143" s="3">
        <f>+G43</f>
        <v>10.255463241887007</v>
      </c>
      <c r="H143" s="1"/>
      <c r="I143" s="3">
        <f>+I43</f>
        <v>13.92404152394872</v>
      </c>
      <c r="J143" s="1"/>
      <c r="K143" s="3">
        <f>+K43</f>
        <v>1</v>
      </c>
      <c r="L143" s="1"/>
      <c r="M143" s="3">
        <f>+M43</f>
        <v>1.0926095980331174E-2</v>
      </c>
      <c r="N143" s="1"/>
      <c r="O143" s="3">
        <f>+O43</f>
        <v>461.4486277814492</v>
      </c>
      <c r="P143" s="1"/>
      <c r="Q143" s="3">
        <f>+Q43</f>
        <v>86.357339363836488</v>
      </c>
      <c r="R143" s="1"/>
      <c r="S143" s="3">
        <f>+S43</f>
        <v>1.5394816068468122</v>
      </c>
      <c r="T143" s="1"/>
      <c r="U143" s="3">
        <f>+U43</f>
        <v>2.008167327118068</v>
      </c>
      <c r="V143" s="1"/>
      <c r="W143" s="3">
        <f>+W43</f>
        <v>0</v>
      </c>
      <c r="X143" s="3">
        <f>+X43</f>
        <v>663.23300148542694</v>
      </c>
      <c r="Y143" s="3">
        <f>SUM(E143:W143)</f>
        <v>663.23300148542694</v>
      </c>
      <c r="AA143" s="5" t="s">
        <v>21</v>
      </c>
      <c r="AB143" s="12">
        <f t="shared" si="145"/>
        <v>86.688954544360314</v>
      </c>
      <c r="AC143" s="12">
        <f t="shared" si="146"/>
        <v>10.255463241887007</v>
      </c>
      <c r="AD143" s="12">
        <f t="shared" si="147"/>
        <v>13.92404152394872</v>
      </c>
      <c r="AE143" s="12">
        <f t="shared" si="148"/>
        <v>1</v>
      </c>
      <c r="AF143" s="12">
        <f t="shared" si="149"/>
        <v>1.0926095980331174E-2</v>
      </c>
      <c r="AG143" s="12">
        <f t="shared" si="150"/>
        <v>461.4486277814492</v>
      </c>
      <c r="AH143" s="12">
        <f t="shared" si="151"/>
        <v>86.357339363836488</v>
      </c>
      <c r="AI143" s="12">
        <f t="shared" si="152"/>
        <v>1.5394816068468122</v>
      </c>
      <c r="AJ143" s="12">
        <f t="shared" si="153"/>
        <v>2.008167327118068</v>
      </c>
      <c r="AK143" s="12">
        <f t="shared" si="154"/>
        <v>0</v>
      </c>
      <c r="AL143" s="12">
        <f t="shared" si="154"/>
        <v>663.23300148542694</v>
      </c>
      <c r="AM143" s="6"/>
      <c r="AN143" s="6"/>
    </row>
    <row r="144" spans="1:40" ht="15.5" x14ac:dyDescent="0.35">
      <c r="A144" s="5" t="s">
        <v>22</v>
      </c>
      <c r="E144" s="3">
        <f>+E112+E96+E83+E125</f>
        <v>62.642574001377355</v>
      </c>
      <c r="G144" s="3">
        <f>+G112+G96+G83+G125</f>
        <v>15.45605383475168</v>
      </c>
      <c r="I144" s="3">
        <f>+I112+I96+I83+I125</f>
        <v>8.8897537704892411</v>
      </c>
      <c r="K144" s="3">
        <f>+K112+K96+K83+K125</f>
        <v>1.5485899999999999</v>
      </c>
      <c r="M144" s="3">
        <f>+M112+M96+M83+M125</f>
        <v>3.5637046888526323</v>
      </c>
      <c r="O144" s="3">
        <f>+O112+O96+O83+O125</f>
        <v>311.29105548610642</v>
      </c>
      <c r="Q144" s="3">
        <f>+Q112+Q96+Q83+Q125</f>
        <v>60.528852023727616</v>
      </c>
      <c r="S144" s="3">
        <f>+S112+S96+S83+S125</f>
        <v>0.98982265069301234</v>
      </c>
      <c r="U144" s="3">
        <f>+U112+U96+U83+U125</f>
        <v>1.7001174439854418</v>
      </c>
      <c r="W144" s="3">
        <f>+W112+W96+W83+W125</f>
        <v>0</v>
      </c>
      <c r="X144" s="3">
        <f>+X112+X96+X83+X125</f>
        <v>466.61052389998338</v>
      </c>
      <c r="AA144" s="5" t="s">
        <v>22</v>
      </c>
      <c r="AB144" s="12">
        <f t="shared" si="145"/>
        <v>62.642574001377355</v>
      </c>
      <c r="AC144" s="12">
        <f t="shared" si="146"/>
        <v>15.45605383475168</v>
      </c>
      <c r="AD144" s="12">
        <f t="shared" si="147"/>
        <v>8.8897537704892411</v>
      </c>
      <c r="AE144" s="12">
        <f t="shared" si="148"/>
        <v>1.5485899999999999</v>
      </c>
      <c r="AF144" s="12">
        <f t="shared" si="149"/>
        <v>3.5637046888526323</v>
      </c>
      <c r="AG144" s="12">
        <f t="shared" si="150"/>
        <v>311.29105548610642</v>
      </c>
      <c r="AH144" s="12">
        <f t="shared" si="151"/>
        <v>60.528852023727616</v>
      </c>
      <c r="AI144" s="12">
        <f t="shared" si="152"/>
        <v>0.98982265069301234</v>
      </c>
      <c r="AJ144" s="12">
        <f t="shared" si="153"/>
        <v>1.7001174439854418</v>
      </c>
      <c r="AK144" s="12">
        <f t="shared" si="154"/>
        <v>0</v>
      </c>
      <c r="AL144" s="12">
        <f t="shared" si="154"/>
        <v>466.61052389998338</v>
      </c>
      <c r="AM144" s="6"/>
      <c r="AN144" s="6"/>
    </row>
    <row r="145" spans="1:41" ht="15.5" x14ac:dyDescent="0.35">
      <c r="A145" s="5" t="s">
        <v>23</v>
      </c>
      <c r="E145" s="3">
        <f>+E43-E144</f>
        <v>24.046380542982959</v>
      </c>
      <c r="G145" s="3">
        <f>+G43-G144</f>
        <v>-5.200590592864673</v>
      </c>
      <c r="I145" s="3">
        <f>+I43-I144</f>
        <v>5.0342877534594788</v>
      </c>
      <c r="K145" s="3">
        <f>+K43-K144</f>
        <v>-0.54858999999999991</v>
      </c>
      <c r="M145" s="3">
        <f>+M43-M144</f>
        <v>-3.552778592872301</v>
      </c>
      <c r="O145" s="3">
        <f>+O43-O144</f>
        <v>150.15757229534279</v>
      </c>
      <c r="Q145" s="3">
        <f>+Q43-Q144</f>
        <v>25.828487340108872</v>
      </c>
      <c r="S145" s="3">
        <f>+S43-S144</f>
        <v>0.54965895615379989</v>
      </c>
      <c r="U145" s="3">
        <f>+U43-U144</f>
        <v>0.30804988313262616</v>
      </c>
      <c r="W145" s="3">
        <f>+W43-W144</f>
        <v>0</v>
      </c>
      <c r="X145" s="3">
        <f>+X43-X144</f>
        <v>196.62247758544356</v>
      </c>
      <c r="AA145" s="5" t="s">
        <v>23</v>
      </c>
      <c r="AB145" s="12">
        <f t="shared" si="145"/>
        <v>24.046380542982959</v>
      </c>
      <c r="AC145" s="12">
        <f t="shared" si="146"/>
        <v>-5.200590592864673</v>
      </c>
      <c r="AD145" s="12">
        <f t="shared" si="147"/>
        <v>5.0342877534594788</v>
      </c>
      <c r="AE145" s="12">
        <f t="shared" si="148"/>
        <v>-0.54858999999999991</v>
      </c>
      <c r="AF145" s="12">
        <f t="shared" si="149"/>
        <v>-3.552778592872301</v>
      </c>
      <c r="AG145" s="12">
        <f t="shared" si="150"/>
        <v>150.15757229534279</v>
      </c>
      <c r="AH145" s="12">
        <f t="shared" si="151"/>
        <v>25.828487340108872</v>
      </c>
      <c r="AI145" s="12">
        <f t="shared" si="152"/>
        <v>0.54965895615379989</v>
      </c>
      <c r="AJ145" s="12">
        <f t="shared" si="153"/>
        <v>0.30804988313262616</v>
      </c>
      <c r="AK145" s="12">
        <f t="shared" si="154"/>
        <v>0</v>
      </c>
      <c r="AL145" s="12">
        <f t="shared" si="154"/>
        <v>196.62247758544356</v>
      </c>
      <c r="AM145" s="6">
        <f>10*AL145/1000</f>
        <v>1.9662247758544356</v>
      </c>
      <c r="AN145" s="6">
        <f>5*AL145/1000</f>
        <v>0.98311238792721778</v>
      </c>
    </row>
    <row r="146" spans="1:41" ht="15.5" x14ac:dyDescent="0.35">
      <c r="A146" s="5" t="s">
        <v>174</v>
      </c>
      <c r="E146" s="15">
        <f>-E145/E143</f>
        <v>-0.27738690204964911</v>
      </c>
      <c r="G146" s="15">
        <f>-G145/G143</f>
        <v>0.507104405739917</v>
      </c>
      <c r="I146" s="15">
        <f>-I145/I143</f>
        <v>-0.36155362972745608</v>
      </c>
      <c r="K146" s="15">
        <v>0</v>
      </c>
      <c r="M146" s="15">
        <f>-M145/M143</f>
        <v>325.16450516890069</v>
      </c>
      <c r="O146" s="15">
        <f>-O145/O143</f>
        <v>-0.32540474335630759</v>
      </c>
      <c r="Q146" s="15">
        <f>-Q145/Q143</f>
        <v>-0.29908850284617455</v>
      </c>
      <c r="S146" s="15">
        <f>-S145/S143</f>
        <v>-0.35704158705709971</v>
      </c>
      <c r="U146" s="15">
        <f>-U145/U143</f>
        <v>-0.15339851364612642</v>
      </c>
      <c r="W146" s="15"/>
      <c r="X146" s="15">
        <f>-X145/X143</f>
        <v>-0.2964606362244836</v>
      </c>
      <c r="AA146" s="5" t="s">
        <v>24</v>
      </c>
      <c r="AB146" s="32">
        <f t="shared" si="145"/>
        <v>-0.27738690204964911</v>
      </c>
      <c r="AC146" s="32">
        <f t="shared" si="146"/>
        <v>0.507104405739917</v>
      </c>
      <c r="AD146" s="32">
        <f t="shared" si="147"/>
        <v>-0.36155362972745608</v>
      </c>
      <c r="AE146" s="32">
        <f t="shared" si="148"/>
        <v>0</v>
      </c>
      <c r="AF146" s="32">
        <f t="shared" si="149"/>
        <v>325.16450516890069</v>
      </c>
      <c r="AG146" s="32">
        <f t="shared" si="150"/>
        <v>-0.32540474335630759</v>
      </c>
      <c r="AH146" s="32">
        <f t="shared" si="151"/>
        <v>-0.29908850284617455</v>
      </c>
      <c r="AI146" s="32">
        <f t="shared" si="152"/>
        <v>-0.35704158705709971</v>
      </c>
      <c r="AJ146" s="12">
        <f>+V146</f>
        <v>0</v>
      </c>
      <c r="AK146" s="12">
        <f t="shared" ref="AK146" si="156">+W146</f>
        <v>0</v>
      </c>
      <c r="AL146" s="32">
        <f>+X146</f>
        <v>-0.2964606362244836</v>
      </c>
      <c r="AM146" s="6"/>
      <c r="AN146" s="6"/>
    </row>
    <row r="147" spans="1:41" ht="15.5" x14ac:dyDescent="0.35">
      <c r="AB147" s="5"/>
      <c r="AM147" s="2">
        <f>+AM135+AM145</f>
        <v>3.1448940870085842</v>
      </c>
      <c r="AN147" s="2">
        <f>+AN135+AN145</f>
        <v>1.5724470435042921</v>
      </c>
      <c r="AO147" s="2">
        <f>+AM147-AN147</f>
        <v>1.5724470435042921</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6.6275592380849995</v>
      </c>
      <c r="F149" s="6"/>
      <c r="G149" s="6">
        <f>+G54</f>
        <v>1.6348239169851244</v>
      </c>
      <c r="H149" s="6"/>
      <c r="I149" s="6">
        <f>+I54</f>
        <v>0.53811850900517222</v>
      </c>
      <c r="J149" s="6"/>
      <c r="K149" s="6">
        <f>+K54</f>
        <v>0.05</v>
      </c>
      <c r="L149" s="6"/>
      <c r="M149" s="6">
        <f>+M54</f>
        <v>0.49743831118360682</v>
      </c>
      <c r="N149" s="6"/>
      <c r="O149" s="6">
        <f>+O54</f>
        <v>27.062105003469309</v>
      </c>
      <c r="P149" s="6"/>
      <c r="Q149" s="6">
        <f>+Q54</f>
        <v>5.0928160901761741</v>
      </c>
      <c r="R149" s="6"/>
      <c r="S149" s="6">
        <f>+S54</f>
        <v>0.51209252321260335</v>
      </c>
      <c r="T149" s="6"/>
      <c r="U149" s="6">
        <f>+U54</f>
        <v>0.91713096468917132</v>
      </c>
      <c r="V149" s="6"/>
      <c r="W149" s="6">
        <f>+W54</f>
        <v>1.5231988118778803</v>
      </c>
      <c r="X149" s="3">
        <f>SUM(E149:W149)</f>
        <v>44.455283368684043</v>
      </c>
      <c r="AA149" t="s">
        <v>25</v>
      </c>
      <c r="AB149" s="12">
        <f>+E149</f>
        <v>6.6275592380849995</v>
      </c>
      <c r="AC149" s="12">
        <f>+G149</f>
        <v>1.6348239169851244</v>
      </c>
      <c r="AD149" s="12">
        <f>+I149</f>
        <v>0.53811850900517222</v>
      </c>
      <c r="AE149" s="12">
        <f>+K149</f>
        <v>0.05</v>
      </c>
      <c r="AF149" s="12">
        <f>+M149</f>
        <v>0.49743831118360682</v>
      </c>
      <c r="AG149" s="12">
        <f>+O149</f>
        <v>27.062105003469309</v>
      </c>
      <c r="AH149" s="12">
        <f>+Q149</f>
        <v>5.0928160901761741</v>
      </c>
      <c r="AI149" s="12">
        <f>+S149</f>
        <v>0.51209252321260335</v>
      </c>
      <c r="AJ149" s="12">
        <f>+U149</f>
        <v>0.91713096468917132</v>
      </c>
      <c r="AK149" s="12">
        <f>+W149</f>
        <v>1.5231988118778803</v>
      </c>
      <c r="AL149" s="12">
        <f>+X149</f>
        <v>44.455283368684043</v>
      </c>
      <c r="AM149" s="2">
        <f>+AL149</f>
        <v>44.455283368684043</v>
      </c>
      <c r="AN149" s="3">
        <f>+AL149</f>
        <v>44.455283368684043</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5.5229287832052725</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1.3066288091203628</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0.37227951970587042</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5.84743E-2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0.57409389053922555</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21.362919936308057</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4.623922067547257</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0.26979703372398445</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0.91009273360842147</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1.4352094102294348</v>
      </c>
      <c r="X150" s="3">
        <f>SUM(E150:W150)</f>
        <v>36.436346483987883</v>
      </c>
      <c r="AA150" t="s">
        <v>26</v>
      </c>
      <c r="AB150" s="12">
        <f t="shared" ref="AB150:AB152" si="157">+E150</f>
        <v>5.5229287832052725</v>
      </c>
      <c r="AC150" s="12">
        <f t="shared" ref="AC150:AC152" si="158">+G150</f>
        <v>1.3066288091203628</v>
      </c>
      <c r="AD150" s="12">
        <f t="shared" ref="AD150:AD152" si="159">+I150</f>
        <v>0.37227951970587042</v>
      </c>
      <c r="AE150" s="12">
        <f t="shared" ref="AE150:AE152" si="160">+K150</f>
        <v>5.84743E-2</v>
      </c>
      <c r="AF150" s="12">
        <f t="shared" ref="AF150:AF152" si="161">+M150</f>
        <v>0.57409389053922555</v>
      </c>
      <c r="AG150" s="12">
        <f t="shared" ref="AG150:AG152" si="162">+O150</f>
        <v>21.362919936308057</v>
      </c>
      <c r="AH150" s="12">
        <f t="shared" ref="AH150:AH152" si="163">+Q150</f>
        <v>4.623922067547257</v>
      </c>
      <c r="AI150" s="12">
        <f t="shared" ref="AI150:AI152" si="164">+S150</f>
        <v>0.26979703372398445</v>
      </c>
      <c r="AJ150" s="12">
        <f t="shared" ref="AJ150:AJ152" si="165">+U150</f>
        <v>0.91009273360842147</v>
      </c>
      <c r="AK150" s="12">
        <f t="shared" ref="AK150:AK152" si="166">+W150</f>
        <v>1.4352094102294348</v>
      </c>
      <c r="AL150" s="12">
        <f t="shared" ref="AL150:AL152" si="167">+X150</f>
        <v>36.436346483987883</v>
      </c>
      <c r="AM150" s="2">
        <f>+AL150+AO147</f>
        <v>38.008793527492173</v>
      </c>
      <c r="AN150" s="2">
        <f>+AL150+AM147</f>
        <v>39.581240570996471</v>
      </c>
    </row>
    <row r="151" spans="1:41" ht="15.5" x14ac:dyDescent="0.35">
      <c r="A151" t="s">
        <v>35</v>
      </c>
      <c r="E151" s="2">
        <f>+E150-E149</f>
        <v>-1.104630454879727</v>
      </c>
      <c r="F151" s="2"/>
      <c r="G151" s="2">
        <f t="shared" ref="G151:W151" si="168">+G150-G149</f>
        <v>-0.32819510786476158</v>
      </c>
      <c r="H151" s="2"/>
      <c r="I151" s="2">
        <f t="shared" ref="I151" si="169">+I150-I149</f>
        <v>-0.1658389892993018</v>
      </c>
      <c r="J151" s="2"/>
      <c r="K151" s="2">
        <f t="shared" ref="K151" si="170">+K150-K149</f>
        <v>8.4742999999999971E-3</v>
      </c>
      <c r="L151" s="2"/>
      <c r="M151" s="2">
        <f t="shared" si="168"/>
        <v>7.665557935561873E-2</v>
      </c>
      <c r="N151" s="2"/>
      <c r="O151" s="2">
        <f t="shared" si="168"/>
        <v>-5.6991850671612525</v>
      </c>
      <c r="P151" s="2"/>
      <c r="Q151" s="2">
        <f t="shared" si="168"/>
        <v>-0.46889402262891711</v>
      </c>
      <c r="R151" s="2"/>
      <c r="S151" s="2">
        <f t="shared" si="168"/>
        <v>-0.2422954894886189</v>
      </c>
      <c r="T151" s="2"/>
      <c r="U151" s="2">
        <f t="shared" si="168"/>
        <v>-7.0382310807498571E-3</v>
      </c>
      <c r="V151" s="2"/>
      <c r="W151" s="2">
        <f t="shared" si="168"/>
        <v>-8.7989401648445487E-2</v>
      </c>
      <c r="X151" s="3">
        <f>+X150-X149</f>
        <v>-8.01893688469616</v>
      </c>
      <c r="AA151" t="s">
        <v>27</v>
      </c>
      <c r="AB151" s="12">
        <f t="shared" si="157"/>
        <v>-1.104630454879727</v>
      </c>
      <c r="AC151" s="12">
        <f t="shared" si="158"/>
        <v>-0.32819510786476158</v>
      </c>
      <c r="AD151" s="12">
        <f t="shared" si="159"/>
        <v>-0.1658389892993018</v>
      </c>
      <c r="AE151" s="12">
        <f t="shared" si="160"/>
        <v>8.4742999999999971E-3</v>
      </c>
      <c r="AF151" s="12">
        <f t="shared" si="161"/>
        <v>7.665557935561873E-2</v>
      </c>
      <c r="AG151" s="12">
        <f t="shared" si="162"/>
        <v>-5.6991850671612525</v>
      </c>
      <c r="AH151" s="12">
        <f t="shared" si="163"/>
        <v>-0.46889402262891711</v>
      </c>
      <c r="AI151" s="12">
        <f t="shared" si="164"/>
        <v>-0.2422954894886189</v>
      </c>
      <c r="AJ151" s="12">
        <f t="shared" si="165"/>
        <v>-7.0382310807498571E-3</v>
      </c>
      <c r="AK151" s="12">
        <f t="shared" si="166"/>
        <v>-8.7989401648445487E-2</v>
      </c>
      <c r="AL151" s="12">
        <f t="shared" si="167"/>
        <v>-8.01893688469616</v>
      </c>
      <c r="AM151" s="2">
        <f>+AM150-AM149</f>
        <v>-6.4464898411918696</v>
      </c>
      <c r="AN151" s="2">
        <f>+AN150-AN149</f>
        <v>-4.8740427976875722</v>
      </c>
    </row>
    <row r="152" spans="1:41" ht="15.5" x14ac:dyDescent="0.35">
      <c r="A152" t="s">
        <v>28</v>
      </c>
      <c r="E152" s="2">
        <f>100*E151/E149</f>
        <v>-16.667228691552282</v>
      </c>
      <c r="F152" s="2"/>
      <c r="G152" s="2">
        <f>100*G151/G149</f>
        <v>-20.075257307833226</v>
      </c>
      <c r="H152" s="2"/>
      <c r="I152" s="2">
        <f>100*I151/I149</f>
        <v>-30.818302385824047</v>
      </c>
      <c r="J152" s="2"/>
      <c r="K152" s="2">
        <v>0</v>
      </c>
      <c r="L152" s="2"/>
      <c r="M152" s="2">
        <f>100*M151/M149</f>
        <v>15.410067466099289</v>
      </c>
      <c r="N152" s="2"/>
      <c r="O152" s="2">
        <f>100*O151/O149</f>
        <v>-21.059651739695148</v>
      </c>
      <c r="P152" s="2"/>
      <c r="Q152" s="2">
        <f>100*Q151/Q149</f>
        <v>-9.2069694708472536</v>
      </c>
      <c r="R152" s="2"/>
      <c r="S152" s="2">
        <f>100*S151/S149</f>
        <v>-47.314787563892253</v>
      </c>
      <c r="T152" s="2"/>
      <c r="U152" s="2">
        <f>100*U151/U149</f>
        <v>-0.76741832428863777</v>
      </c>
      <c r="V152" s="2"/>
      <c r="W152" s="2">
        <f>100*W151/W149</f>
        <v>-5.7766196350932999</v>
      </c>
      <c r="X152" s="2">
        <f t="shared" ref="X152" si="171">100*X151/X149</f>
        <v>-18.038208908021488</v>
      </c>
      <c r="AA152" t="s">
        <v>28</v>
      </c>
      <c r="AB152" s="6">
        <f t="shared" si="157"/>
        <v>-16.667228691552282</v>
      </c>
      <c r="AC152" s="6">
        <f t="shared" si="158"/>
        <v>-20.075257307833226</v>
      </c>
      <c r="AD152" s="6">
        <f t="shared" si="159"/>
        <v>-30.818302385824047</v>
      </c>
      <c r="AE152" s="6">
        <f t="shared" si="160"/>
        <v>0</v>
      </c>
      <c r="AF152" s="6">
        <f t="shared" si="161"/>
        <v>15.410067466099289</v>
      </c>
      <c r="AG152" s="6">
        <f t="shared" si="162"/>
        <v>-21.059651739695148</v>
      </c>
      <c r="AH152" s="6">
        <f t="shared" si="163"/>
        <v>-9.2069694708472536</v>
      </c>
      <c r="AI152" s="6">
        <f t="shared" si="164"/>
        <v>-47.314787563892253</v>
      </c>
      <c r="AJ152" s="6">
        <f t="shared" si="165"/>
        <v>-0.76741832428863777</v>
      </c>
      <c r="AK152" s="6">
        <f t="shared" si="166"/>
        <v>-5.7766196350932999</v>
      </c>
      <c r="AL152" s="6">
        <f t="shared" si="167"/>
        <v>-18.038208908021488</v>
      </c>
      <c r="AM152" s="2">
        <f>100*AM151/AM149</f>
        <v>-14.501065683754064</v>
      </c>
      <c r="AN152" s="2">
        <f>100*AN151/AN149</f>
        <v>-10.963922459486625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AF0AA-81D5-4677-BC37-61CCEF144F4C}">
  <dimension ref="A2:AZ152"/>
  <sheetViews>
    <sheetView zoomScale="50" zoomScaleNormal="50" workbookViewId="0">
      <selection activeCell="O3" sqref="O3"/>
    </sheetView>
  </sheetViews>
  <sheetFormatPr defaultRowHeight="14.5" x14ac:dyDescent="0.35"/>
  <cols>
    <col min="1" max="1" width="62.179687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8704.2999999999975</v>
      </c>
      <c r="F15" s="42">
        <v>5552.2639999999983</v>
      </c>
      <c r="G15" s="42">
        <v>8996.9</v>
      </c>
      <c r="H15" s="42">
        <v>2693.098</v>
      </c>
      <c r="I15" s="42">
        <v>834.62</v>
      </c>
      <c r="J15" s="42">
        <v>435.48399999999998</v>
      </c>
      <c r="K15" s="42">
        <v>488.41199999999998</v>
      </c>
      <c r="L15" s="42">
        <v>301.56799999999998</v>
      </c>
      <c r="M15" s="42">
        <v>0</v>
      </c>
      <c r="N15" s="43">
        <v>0</v>
      </c>
      <c r="O15" s="25">
        <v>28006.64599999999</v>
      </c>
    </row>
    <row r="16" spans="1:25" ht="15.5" x14ac:dyDescent="0.35">
      <c r="A16" s="44" t="s">
        <v>66</v>
      </c>
      <c r="B16" s="25"/>
      <c r="C16" s="25"/>
      <c r="D16" s="25"/>
      <c r="E16" s="25">
        <v>10898.21987790039</v>
      </c>
      <c r="F16" s="25">
        <v>7019.0923559790481</v>
      </c>
      <c r="G16" s="25">
        <v>6953.1320153389825</v>
      </c>
      <c r="H16" s="25">
        <v>1534.8654501544402</v>
      </c>
      <c r="I16" s="25">
        <v>824.64663684863297</v>
      </c>
      <c r="J16" s="25">
        <v>48868.726260330644</v>
      </c>
      <c r="K16" s="25">
        <v>22677.968561165366</v>
      </c>
      <c r="L16" s="25">
        <v>1095.1415714925349</v>
      </c>
      <c r="M16" s="25">
        <v>37.825623164724227</v>
      </c>
      <c r="N16" s="25">
        <v>1333.2994838711575</v>
      </c>
      <c r="O16" s="25">
        <v>101242.91783624594</v>
      </c>
    </row>
    <row r="17" spans="1:22" ht="15.5" x14ac:dyDescent="0.35">
      <c r="A17" s="45" t="s">
        <v>84</v>
      </c>
      <c r="B17" s="25"/>
      <c r="C17" s="25"/>
      <c r="D17" s="25"/>
      <c r="E17" s="25">
        <v>214.49482835169269</v>
      </c>
      <c r="F17" s="25">
        <v>172.87756265697217</v>
      </c>
      <c r="G17" s="25">
        <v>134.74965183294464</v>
      </c>
      <c r="H17" s="25">
        <v>17.129535152388698</v>
      </c>
      <c r="I17" s="25">
        <v>13.796933324104849</v>
      </c>
      <c r="J17" s="25">
        <v>1048.0682674988582</v>
      </c>
      <c r="K17" s="25">
        <v>510.41303057482156</v>
      </c>
      <c r="L17" s="25">
        <v>14.055534255444579</v>
      </c>
      <c r="M17" s="25">
        <v>1.4519770517784982</v>
      </c>
      <c r="N17" s="25">
        <v>49.637392001700171</v>
      </c>
      <c r="O17" s="25">
        <v>2176.6747127007066</v>
      </c>
    </row>
    <row r="18" spans="1:22" ht="15.5" x14ac:dyDescent="0.35">
      <c r="A18" s="45" t="s">
        <v>85</v>
      </c>
      <c r="B18" s="25"/>
      <c r="C18" s="25"/>
      <c r="D18" s="25"/>
      <c r="E18" s="25">
        <v>227.3694884632551</v>
      </c>
      <c r="F18" s="42">
        <v>205.47960361099624</v>
      </c>
      <c r="G18" s="25">
        <v>97.717731874770251</v>
      </c>
      <c r="H18" s="25">
        <v>9.5470580004341183</v>
      </c>
      <c r="I18" s="25">
        <v>16.625960085583994</v>
      </c>
      <c r="J18" s="25">
        <v>861.25389693992486</v>
      </c>
      <c r="K18" s="25">
        <v>414.92040963543241</v>
      </c>
      <c r="L18" s="25">
        <v>21.891530971421325</v>
      </c>
      <c r="M18" s="25">
        <v>1.6728857324569137</v>
      </c>
      <c r="N18" s="25">
        <v>58.376225761813643</v>
      </c>
      <c r="O18" s="25">
        <v>1914.854791076089</v>
      </c>
    </row>
    <row r="19" spans="1:22" ht="15.5" x14ac:dyDescent="0.35">
      <c r="A19" s="45" t="s">
        <v>86</v>
      </c>
      <c r="B19" s="25"/>
      <c r="C19" s="25"/>
      <c r="D19" s="25"/>
      <c r="E19" s="25">
        <v>274.21230971258524</v>
      </c>
      <c r="F19" s="42">
        <v>292.49410384857572</v>
      </c>
      <c r="G19" s="25">
        <v>106.54355985243289</v>
      </c>
      <c r="H19" s="25">
        <v>9.0275647501825187</v>
      </c>
      <c r="I19" s="25">
        <v>36.644807328949646</v>
      </c>
      <c r="J19" s="25">
        <v>1101.3098613197803</v>
      </c>
      <c r="K19" s="25">
        <v>550.88615821528413</v>
      </c>
      <c r="L19" s="25">
        <v>31.701162377246781</v>
      </c>
      <c r="M19" s="25">
        <v>1.5422904713184655</v>
      </c>
      <c r="N19" s="25">
        <v>71.76082709585036</v>
      </c>
      <c r="O19" s="25">
        <v>2476.1226449722062</v>
      </c>
    </row>
    <row r="20" spans="1:22" ht="15.5" x14ac:dyDescent="0.35">
      <c r="A20" s="44" t="s">
        <v>67</v>
      </c>
      <c r="B20" s="25"/>
      <c r="C20" s="25"/>
      <c r="D20" s="25"/>
      <c r="E20" s="25">
        <f>E17*$N$2+E18+E19</f>
        <v>501.58179817584033</v>
      </c>
      <c r="F20" s="25">
        <f t="shared" ref="F20:O20" si="0">F17*$N$2+F18+F19</f>
        <v>497.97370745957198</v>
      </c>
      <c r="G20" s="25">
        <f t="shared" si="0"/>
        <v>204.26129172720314</v>
      </c>
      <c r="H20" s="25">
        <f t="shared" si="0"/>
        <v>18.574622750616637</v>
      </c>
      <c r="I20" s="25">
        <f t="shared" si="0"/>
        <v>53.270767414533637</v>
      </c>
      <c r="J20" s="25">
        <f t="shared" si="0"/>
        <v>1962.5637582597051</v>
      </c>
      <c r="K20" s="25">
        <f t="shared" si="0"/>
        <v>965.80656785071653</v>
      </c>
      <c r="L20" s="25">
        <f t="shared" si="0"/>
        <v>53.592693348668107</v>
      </c>
      <c r="M20" s="25">
        <f t="shared" si="0"/>
        <v>3.2151762037753793</v>
      </c>
      <c r="N20" s="25">
        <f t="shared" si="0"/>
        <v>130.137052857664</v>
      </c>
      <c r="O20" s="25">
        <f t="shared" si="0"/>
        <v>4390.9774360482952</v>
      </c>
      <c r="P20" s="3">
        <f t="shared" ref="P20" si="1">SUM(E20:N20)</f>
        <v>4390.9774360482952</v>
      </c>
    </row>
    <row r="21" spans="1:22" ht="15.5" x14ac:dyDescent="0.35">
      <c r="A21" s="44" t="s">
        <v>68</v>
      </c>
      <c r="B21" s="25"/>
      <c r="C21" s="25"/>
      <c r="D21" s="25"/>
      <c r="E21" s="25">
        <v>179.29200035308651</v>
      </c>
      <c r="F21" s="25">
        <v>91.747240403138079</v>
      </c>
      <c r="G21" s="25">
        <v>114.99137829375286</v>
      </c>
      <c r="H21" s="25">
        <v>13.632276348151985</v>
      </c>
      <c r="I21" s="25">
        <v>29.32896950347212</v>
      </c>
      <c r="J21" s="25">
        <v>1050.0011738523813</v>
      </c>
      <c r="K21" s="25">
        <v>518.23554188487708</v>
      </c>
      <c r="L21" s="25">
        <v>1.8126743972289772</v>
      </c>
      <c r="M21" s="25">
        <v>0</v>
      </c>
      <c r="N21" s="25">
        <v>0</v>
      </c>
      <c r="O21" s="25">
        <v>1999.0412550360888</v>
      </c>
      <c r="T21">
        <v>12</v>
      </c>
      <c r="U21">
        <v>270</v>
      </c>
      <c r="V21">
        <f>+T21*U21</f>
        <v>3240</v>
      </c>
    </row>
    <row r="22" spans="1:22" ht="15.5" x14ac:dyDescent="0.35">
      <c r="A22" s="44" t="s">
        <v>69</v>
      </c>
      <c r="B22" s="25"/>
      <c r="C22" s="25"/>
      <c r="D22" s="25"/>
      <c r="E22" s="25">
        <v>289.75790236504201</v>
      </c>
      <c r="F22" s="25">
        <v>366.06400611177725</v>
      </c>
      <c r="G22" s="25">
        <v>57.230637794283233</v>
      </c>
      <c r="H22" s="25">
        <v>2.0392579800626454</v>
      </c>
      <c r="I22" s="25">
        <v>22.039131453429725</v>
      </c>
      <c r="J22" s="25">
        <v>572.27778728940882</v>
      </c>
      <c r="K22" s="25">
        <v>268.02636702388133</v>
      </c>
      <c r="L22" s="25">
        <v>41.9055311355797</v>
      </c>
      <c r="M22" s="25">
        <v>0.18440615627018206</v>
      </c>
      <c r="N22" s="25">
        <v>0</v>
      </c>
      <c r="O22" s="25">
        <v>1619.5250273097349</v>
      </c>
    </row>
    <row r="23" spans="1:22" ht="15.5" x14ac:dyDescent="0.35">
      <c r="A23" s="44" t="s">
        <v>87</v>
      </c>
      <c r="B23" s="25"/>
      <c r="C23" s="25"/>
      <c r="D23" s="25"/>
      <c r="E23" s="25">
        <v>26.437982895031102</v>
      </c>
      <c r="F23" s="25">
        <v>32.31027109931771</v>
      </c>
      <c r="G23" s="25">
        <v>29.868840497284282</v>
      </c>
      <c r="H23" s="25">
        <v>2.8870601679309531</v>
      </c>
      <c r="I23" s="25">
        <v>0</v>
      </c>
      <c r="J23" s="25">
        <v>292.55711926952802</v>
      </c>
      <c r="K23" s="25">
        <v>158.82551687063892</v>
      </c>
      <c r="L23" s="25">
        <v>8.5969016098272526</v>
      </c>
      <c r="M23" s="25">
        <v>0</v>
      </c>
      <c r="N23" s="25">
        <v>0</v>
      </c>
      <c r="O23" s="25">
        <v>551.48369240955822</v>
      </c>
    </row>
    <row r="24" spans="1:22" ht="15.5" x14ac:dyDescent="0.35">
      <c r="A24" s="46" t="s">
        <v>88</v>
      </c>
      <c r="B24" s="26"/>
      <c r="C24" s="26"/>
      <c r="D24" s="26"/>
      <c r="E24" s="26">
        <v>20.082930043380184</v>
      </c>
      <c r="F24" s="26">
        <v>18.182918636509427</v>
      </c>
      <c r="G24" s="26">
        <v>2.3269731651191559</v>
      </c>
      <c r="H24" s="26">
        <v>0</v>
      </c>
      <c r="I24" s="26">
        <v>34.823666593029692</v>
      </c>
      <c r="J24" s="26">
        <v>12.967763658201429</v>
      </c>
      <c r="K24" s="26">
        <v>15.323344427917252</v>
      </c>
      <c r="L24" s="26">
        <v>4.1204541315193151</v>
      </c>
      <c r="M24" s="26">
        <v>0</v>
      </c>
      <c r="N24" s="26">
        <v>20.910309338168631</v>
      </c>
      <c r="O24" s="26">
        <v>14.822982364913406</v>
      </c>
    </row>
    <row r="25" spans="1:22" ht="15.5" x14ac:dyDescent="0.35">
      <c r="A25" s="21" t="s">
        <v>89</v>
      </c>
      <c r="B25" s="23"/>
      <c r="C25" s="23"/>
      <c r="D25" s="23"/>
      <c r="E25" s="42">
        <v>211.53675234170095</v>
      </c>
      <c r="F25" s="42">
        <v>207.16433254997915</v>
      </c>
      <c r="G25" s="42">
        <v>70.589370464981897</v>
      </c>
      <c r="H25" s="42">
        <v>6.7484731395662871</v>
      </c>
      <c r="I25" s="42">
        <v>23.499232517258598</v>
      </c>
      <c r="J25" s="42">
        <v>836.20670266753723</v>
      </c>
      <c r="K25" s="42">
        <v>430.42464767351373</v>
      </c>
      <c r="L25" s="42">
        <v>26.213954043721511</v>
      </c>
      <c r="M25" s="25">
        <v>0</v>
      </c>
      <c r="N25" s="25">
        <v>50.983813627503267</v>
      </c>
      <c r="O25" s="25">
        <v>1863.3672790257626</v>
      </c>
    </row>
    <row r="26" spans="1:22" ht="15.5" x14ac:dyDescent="0.35">
      <c r="A26" s="21" t="s">
        <v>90</v>
      </c>
      <c r="B26" s="23"/>
      <c r="C26" s="23"/>
      <c r="D26" s="23"/>
      <c r="E26" s="42">
        <v>55.069866329915499</v>
      </c>
      <c r="F26" s="42">
        <v>53.183964919373913</v>
      </c>
      <c r="G26" s="42">
        <v>2.4792400469287799</v>
      </c>
      <c r="H26" s="42">
        <v>0</v>
      </c>
      <c r="I26" s="42">
        <v>12.761065527891533</v>
      </c>
      <c r="J26" s="42">
        <v>142.81525996041503</v>
      </c>
      <c r="K26" s="42">
        <v>84.41418342904916</v>
      </c>
      <c r="L26" s="42">
        <v>1.3062318549129115</v>
      </c>
      <c r="M26" s="42">
        <v>0</v>
      </c>
      <c r="N26" s="42">
        <v>15.005410929370642</v>
      </c>
      <c r="O26" s="25">
        <v>367.03522299785755</v>
      </c>
    </row>
    <row r="27" spans="1:22" ht="15.5" x14ac:dyDescent="0.35">
      <c r="A27" s="21" t="s">
        <v>91</v>
      </c>
      <c r="B27" s="23"/>
      <c r="C27" s="23"/>
      <c r="D27" s="23"/>
      <c r="E27" s="25">
        <v>219.14244338266974</v>
      </c>
      <c r="F27" s="25">
        <v>239.3101389292018</v>
      </c>
      <c r="G27" s="25">
        <v>104.06431980550411</v>
      </c>
      <c r="H27" s="25">
        <v>9.0275647501825187</v>
      </c>
      <c r="I27" s="25">
        <v>23.883741801058115</v>
      </c>
      <c r="J27" s="25">
        <v>958.49460135936533</v>
      </c>
      <c r="K27" s="25">
        <v>466.47197478623497</v>
      </c>
      <c r="L27" s="25">
        <v>30.394930522333869</v>
      </c>
      <c r="M27" s="25">
        <v>1.5422904713184655</v>
      </c>
      <c r="N27" s="25"/>
      <c r="O27" s="25">
        <v>2052.3320058078689</v>
      </c>
    </row>
    <row r="28" spans="1:22" ht="15.5" x14ac:dyDescent="0.35">
      <c r="A28" s="44" t="s">
        <v>92</v>
      </c>
      <c r="B28" s="25"/>
      <c r="C28" s="25"/>
      <c r="D28" s="25"/>
      <c r="E28" s="47">
        <v>7.8</v>
      </c>
      <c r="F28" s="25">
        <v>0</v>
      </c>
      <c r="G28" s="25">
        <v>0</v>
      </c>
      <c r="H28" s="25">
        <v>0</v>
      </c>
      <c r="I28" s="25">
        <v>0</v>
      </c>
      <c r="J28" s="25">
        <v>19.899999999999999</v>
      </c>
      <c r="K28" s="25">
        <v>22.6</v>
      </c>
      <c r="L28" s="25">
        <v>0</v>
      </c>
      <c r="M28" s="25">
        <v>0</v>
      </c>
      <c r="N28" s="25">
        <v>1.9</v>
      </c>
      <c r="O28" s="25">
        <v>52.199999999999996</v>
      </c>
    </row>
    <row r="29" spans="1:22" ht="15.5" x14ac:dyDescent="0.35">
      <c r="A29" s="21" t="s">
        <v>93</v>
      </c>
      <c r="B29" s="23"/>
      <c r="C29" s="23"/>
      <c r="D29" s="23"/>
      <c r="E29" s="48">
        <v>49.790422625684577</v>
      </c>
      <c r="F29" s="48">
        <v>39.428341916576684</v>
      </c>
      <c r="G29" s="48">
        <v>6.2273713663719459</v>
      </c>
      <c r="H29" s="48">
        <v>3.0926817218805263</v>
      </c>
      <c r="I29" s="48">
        <v>0.83126151208128374</v>
      </c>
      <c r="J29" s="48">
        <v>191.9034463521397</v>
      </c>
      <c r="K29" s="48">
        <v>67.540089082372845</v>
      </c>
      <c r="L29" s="48">
        <v>5.3017791226473774</v>
      </c>
      <c r="M29" s="48">
        <v>0</v>
      </c>
      <c r="N29" s="48">
        <v>17.668089100737223</v>
      </c>
      <c r="O29" s="25">
        <v>381.78348280049215</v>
      </c>
    </row>
    <row r="30" spans="1:22" ht="15.5" x14ac:dyDescent="0.35">
      <c r="A30" s="4"/>
      <c r="E30" s="9"/>
      <c r="F30" s="9"/>
      <c r="G30" s="9"/>
      <c r="H30" s="9"/>
      <c r="I30" s="9"/>
      <c r="J30" s="9"/>
      <c r="K30" s="9"/>
      <c r="L30" s="9"/>
      <c r="M30" s="9"/>
      <c r="N30" s="9"/>
    </row>
    <row r="31" spans="1:22" ht="15.5" x14ac:dyDescent="0.35">
      <c r="A31" s="4" t="s">
        <v>246</v>
      </c>
      <c r="E31" s="4"/>
      <c r="F31" s="4"/>
    </row>
    <row r="32" spans="1:22" ht="15.5" x14ac:dyDescent="0.35">
      <c r="A32" s="4" t="s">
        <v>294</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8704.2999999999975</v>
      </c>
      <c r="F34" s="9"/>
      <c r="G34" s="9">
        <f>+F15</f>
        <v>5552.2639999999983</v>
      </c>
      <c r="H34" s="9"/>
      <c r="I34" s="10">
        <f>+G15</f>
        <v>8996.9</v>
      </c>
      <c r="J34" s="9"/>
      <c r="K34" s="10">
        <f>+H15</f>
        <v>2693.098</v>
      </c>
      <c r="L34" s="9"/>
      <c r="M34" s="9">
        <f>+I15</f>
        <v>834.62</v>
      </c>
      <c r="N34" s="9"/>
      <c r="O34" s="9">
        <f>+J15</f>
        <v>435.48399999999998</v>
      </c>
      <c r="P34" s="9"/>
      <c r="Q34" s="9">
        <f>+K15</f>
        <v>488.41199999999998</v>
      </c>
      <c r="R34" s="9"/>
      <c r="S34" s="9">
        <f>+L15</f>
        <v>301.56799999999998</v>
      </c>
      <c r="T34" s="9"/>
      <c r="U34" s="9">
        <f>+M15</f>
        <v>0</v>
      </c>
      <c r="V34" s="9"/>
      <c r="W34" s="9">
        <f>+N15</f>
        <v>0</v>
      </c>
      <c r="X34">
        <f>SUM(E34:U34)</f>
        <v>28006.64599999999</v>
      </c>
      <c r="Y34" t="s">
        <v>97</v>
      </c>
      <c r="AA34" t="s">
        <v>98</v>
      </c>
      <c r="AB34" s="3">
        <f t="shared" ref="AB34:AB52" si="2">+E34</f>
        <v>8704.2999999999975</v>
      </c>
      <c r="AC34" s="2">
        <f t="shared" ref="AC34:AC52" si="3">+G34</f>
        <v>5552.2639999999983</v>
      </c>
      <c r="AD34" s="3">
        <f t="shared" ref="AD34:AD52" si="4">+I34</f>
        <v>8996.9</v>
      </c>
      <c r="AE34" s="3">
        <f t="shared" ref="AE34:AE52" si="5">+K34</f>
        <v>2693.098</v>
      </c>
      <c r="AF34" s="3">
        <f t="shared" ref="AF34:AF52" si="6">+M34</f>
        <v>834.62</v>
      </c>
      <c r="AG34" s="3">
        <f t="shared" ref="AG34:AG52" si="7">+O34</f>
        <v>435.48399999999998</v>
      </c>
      <c r="AH34" s="3">
        <f t="shared" ref="AH34:AH52" si="8">+Q34</f>
        <v>488.41199999999998</v>
      </c>
      <c r="AI34" s="2">
        <f t="shared" ref="AI34:AI52" si="9">+S34</f>
        <v>301.56799999999998</v>
      </c>
      <c r="AJ34">
        <f t="shared" ref="AJ34:AJ52" si="10">+U34</f>
        <v>0</v>
      </c>
      <c r="AK34">
        <f t="shared" ref="AK34:AK52" si="11">+W34</f>
        <v>0</v>
      </c>
      <c r="AL34" s="3">
        <f>SUM(AB34:AK34)</f>
        <v>28006.64599999999</v>
      </c>
      <c r="AM34" t="s">
        <v>98</v>
      </c>
    </row>
    <row r="35" spans="1:39" ht="23.5" x14ac:dyDescent="0.55000000000000004">
      <c r="A35" s="13" t="s">
        <v>99</v>
      </c>
      <c r="E35" s="14">
        <f>+E34/E36</f>
        <v>0.76354837104464302</v>
      </c>
      <c r="F35" s="14"/>
      <c r="G35" s="14">
        <f>+G34/G36</f>
        <v>0.73862115260700001</v>
      </c>
      <c r="H35" s="14"/>
      <c r="I35" s="14">
        <f>+I34/I36</f>
        <v>1.2570079097257025</v>
      </c>
      <c r="J35" s="14"/>
      <c r="K35" s="14">
        <f>+K34/K36</f>
        <v>1.7336349479923563</v>
      </c>
      <c r="L35" s="14"/>
      <c r="M35" s="14">
        <f>+M34/M36</f>
        <v>0.95068168821700716</v>
      </c>
      <c r="N35" s="14"/>
      <c r="O35" s="14">
        <f>+O34/O36</f>
        <v>8.5672427325911259E-3</v>
      </c>
      <c r="P35" s="14"/>
      <c r="Q35" s="14">
        <f>+Q34/Q36</f>
        <v>2.065710730773326E-2</v>
      </c>
      <c r="R35" s="14"/>
      <c r="S35" s="14">
        <f>+S34/S36</f>
        <v>0.26252198548433453</v>
      </c>
      <c r="T35" s="14"/>
      <c r="U35" s="14">
        <f>+U34/U36</f>
        <v>0</v>
      </c>
      <c r="V35" s="14"/>
      <c r="W35" s="14">
        <f>+W34/W36</f>
        <v>0</v>
      </c>
      <c r="X35" s="4"/>
      <c r="AA35" t="s">
        <v>100</v>
      </c>
      <c r="AB35" s="1">
        <f t="shared" si="2"/>
        <v>0.76354837104464302</v>
      </c>
      <c r="AC35" s="1">
        <f t="shared" si="3"/>
        <v>0.73862115260700001</v>
      </c>
      <c r="AD35" s="1">
        <f t="shared" si="4"/>
        <v>1.2570079097257025</v>
      </c>
      <c r="AE35" s="1">
        <f t="shared" si="5"/>
        <v>1.7336349479923563</v>
      </c>
      <c r="AF35" s="1">
        <f t="shared" si="6"/>
        <v>0.95068168821700716</v>
      </c>
      <c r="AG35" s="1">
        <f t="shared" si="7"/>
        <v>8.5672427325911259E-3</v>
      </c>
      <c r="AH35" s="1">
        <f t="shared" si="8"/>
        <v>2.065710730773326E-2</v>
      </c>
      <c r="AI35" s="1">
        <f t="shared" si="9"/>
        <v>0.26252198548433453</v>
      </c>
      <c r="AJ35" s="1">
        <f t="shared" si="10"/>
        <v>0</v>
      </c>
      <c r="AK35" s="1">
        <f t="shared" si="11"/>
        <v>0</v>
      </c>
      <c r="AL35" s="1">
        <f>+AL34/AL36</f>
        <v>0.26512935008035826</v>
      </c>
      <c r="AM35" t="s">
        <v>100</v>
      </c>
    </row>
    <row r="36" spans="1:39" ht="23.5" x14ac:dyDescent="0.55000000000000004">
      <c r="A36" s="13" t="s">
        <v>101</v>
      </c>
      <c r="E36" s="11">
        <f>+E37+E42</f>
        <v>11399.801676076231</v>
      </c>
      <c r="F36" s="11"/>
      <c r="G36" s="11">
        <f>+G37+G42</f>
        <v>7517.0660634386204</v>
      </c>
      <c r="H36" s="11"/>
      <c r="I36" s="11">
        <f>+I37+I42</f>
        <v>7157.393307066186</v>
      </c>
      <c r="J36" s="11"/>
      <c r="K36" s="11">
        <f>+K37+K42</f>
        <v>1553.4400729050567</v>
      </c>
      <c r="L36" s="11"/>
      <c r="M36" s="11">
        <f>+M37+M42</f>
        <v>877.91740426316665</v>
      </c>
      <c r="N36" s="11"/>
      <c r="O36" s="11">
        <f>+O37+O42</f>
        <v>50831.290018590349</v>
      </c>
      <c r="P36" s="11"/>
      <c r="Q36" s="11">
        <f>+Q37+Q42</f>
        <v>23643.775129016081</v>
      </c>
      <c r="R36" s="11"/>
      <c r="S36" s="11">
        <f>+S37+S42</f>
        <v>1148.734264841203</v>
      </c>
      <c r="T36" s="11"/>
      <c r="U36" s="11">
        <f>+U37+U42</f>
        <v>41.040799368499606</v>
      </c>
      <c r="V36" s="11"/>
      <c r="W36" s="11">
        <f>+W37+W42</f>
        <v>1463.4365367288215</v>
      </c>
      <c r="X36" s="11">
        <f>+W36+U36+S36+Q36+O36+M36+K36+I36+G36+E36</f>
        <v>105633.8952722942</v>
      </c>
      <c r="AA36" t="s">
        <v>101</v>
      </c>
      <c r="AB36" s="3">
        <f t="shared" si="2"/>
        <v>11399.801676076231</v>
      </c>
      <c r="AC36" s="3">
        <f t="shared" si="3"/>
        <v>7517.0660634386204</v>
      </c>
      <c r="AD36" s="3">
        <f t="shared" si="4"/>
        <v>7157.393307066186</v>
      </c>
      <c r="AE36" s="3">
        <f t="shared" si="5"/>
        <v>1553.4400729050567</v>
      </c>
      <c r="AF36" s="3">
        <f t="shared" si="6"/>
        <v>877.91740426316665</v>
      </c>
      <c r="AG36" s="3">
        <f t="shared" si="7"/>
        <v>50831.290018590349</v>
      </c>
      <c r="AH36" s="3">
        <f t="shared" si="8"/>
        <v>23643.775129016081</v>
      </c>
      <c r="AI36" s="3">
        <f t="shared" si="9"/>
        <v>1148.734264841203</v>
      </c>
      <c r="AJ36" s="3">
        <f t="shared" si="10"/>
        <v>41.040799368499606</v>
      </c>
      <c r="AK36" s="3">
        <f t="shared" si="11"/>
        <v>1463.4365367288215</v>
      </c>
      <c r="AL36" s="3">
        <f>SUM(AB36:AK36)</f>
        <v>105633.8952722942</v>
      </c>
      <c r="AM36" t="s">
        <v>101</v>
      </c>
    </row>
    <row r="37" spans="1:39" ht="15.5" x14ac:dyDescent="0.35">
      <c r="A37" s="4" t="s">
        <v>66</v>
      </c>
      <c r="E37" s="3">
        <f>+E16</f>
        <v>10898.21987790039</v>
      </c>
      <c r="F37" s="3"/>
      <c r="G37" s="3">
        <f>+F16</f>
        <v>7019.0923559790481</v>
      </c>
      <c r="H37" s="3"/>
      <c r="I37" s="3">
        <f>+G16</f>
        <v>6953.1320153389825</v>
      </c>
      <c r="J37" s="3"/>
      <c r="K37" s="3">
        <f>+H16</f>
        <v>1534.8654501544402</v>
      </c>
      <c r="L37" s="3"/>
      <c r="M37" s="3">
        <f>+I16</f>
        <v>824.64663684863297</v>
      </c>
      <c r="N37" s="3"/>
      <c r="O37" s="3">
        <f>+J16</f>
        <v>48868.726260330644</v>
      </c>
      <c r="P37" s="3"/>
      <c r="Q37" s="3">
        <f>+K16</f>
        <v>22677.968561165366</v>
      </c>
      <c r="R37" s="3"/>
      <c r="S37" s="3">
        <f>+L16</f>
        <v>1095.1415714925349</v>
      </c>
      <c r="T37" s="3"/>
      <c r="U37" s="3">
        <f>+M16</f>
        <v>37.825623164724227</v>
      </c>
      <c r="V37" s="3"/>
      <c r="W37" s="3">
        <f>+N16</f>
        <v>1333.2994838711575</v>
      </c>
      <c r="X37" s="11">
        <f>+W37+U37+S37+Q37+O37+M37+K37+I37+G37+E37</f>
        <v>101242.91783624592</v>
      </c>
      <c r="AA37" s="4" t="s">
        <v>66</v>
      </c>
      <c r="AB37" s="3">
        <f t="shared" si="2"/>
        <v>10898.21987790039</v>
      </c>
      <c r="AC37" s="3">
        <f t="shared" si="3"/>
        <v>7019.0923559790481</v>
      </c>
      <c r="AD37" s="3">
        <f t="shared" si="4"/>
        <v>6953.1320153389825</v>
      </c>
      <c r="AE37" s="3">
        <f t="shared" si="5"/>
        <v>1534.8654501544402</v>
      </c>
      <c r="AF37" s="3">
        <f t="shared" si="6"/>
        <v>824.64663684863297</v>
      </c>
      <c r="AG37" s="3">
        <f t="shared" si="7"/>
        <v>48868.726260330644</v>
      </c>
      <c r="AH37" s="3">
        <f t="shared" si="8"/>
        <v>22677.968561165366</v>
      </c>
      <c r="AI37" s="3">
        <f t="shared" si="9"/>
        <v>1095.1415714925349</v>
      </c>
      <c r="AJ37" s="3">
        <f t="shared" si="10"/>
        <v>37.825623164724227</v>
      </c>
      <c r="AK37" s="3">
        <f t="shared" si="11"/>
        <v>1333.2994838711575</v>
      </c>
      <c r="AL37" s="3">
        <f>SUM(AB37:AK37)</f>
        <v>101242.91783624594</v>
      </c>
      <c r="AM37" s="4" t="s">
        <v>66</v>
      </c>
    </row>
    <row r="38" spans="1:39" ht="15.5" x14ac:dyDescent="0.35">
      <c r="A38" s="4" t="s">
        <v>102</v>
      </c>
      <c r="E38" s="15">
        <f>+E37/E36</f>
        <v>0.95600083120494395</v>
      </c>
      <c r="G38" s="15">
        <f>+G37/G36</f>
        <v>0.93375424623689174</v>
      </c>
      <c r="I38" s="15">
        <f>+I37/I36</f>
        <v>0.97146149680980287</v>
      </c>
      <c r="K38" s="15">
        <f>+K37/K36</f>
        <v>0.98804291000689815</v>
      </c>
      <c r="M38" s="15">
        <f>+M37/M36</f>
        <v>0.93932143598492202</v>
      </c>
      <c r="O38" s="15">
        <f>+O37/O36</f>
        <v>0.96139063640639566</v>
      </c>
      <c r="Q38" s="15">
        <f>+Q37/Q36</f>
        <v>0.95915176140101843</v>
      </c>
      <c r="S38" s="15">
        <f>+S37/S36</f>
        <v>0.95334630907342477</v>
      </c>
      <c r="U38" s="15">
        <f>+U37/U36</f>
        <v>0.92165902581704706</v>
      </c>
      <c r="W38" s="15">
        <f>+W37/W36</f>
        <v>0.91107434480995286</v>
      </c>
      <c r="X38" s="15">
        <f>+X37/X36</f>
        <v>0.95843211665413275</v>
      </c>
      <c r="AA38" s="4" t="s">
        <v>102</v>
      </c>
      <c r="AB38" s="16">
        <f t="shared" si="2"/>
        <v>0.95600083120494395</v>
      </c>
      <c r="AC38" s="16">
        <f t="shared" si="3"/>
        <v>0.93375424623689174</v>
      </c>
      <c r="AD38" s="15">
        <f t="shared" si="4"/>
        <v>0.97146149680980287</v>
      </c>
      <c r="AE38" s="15">
        <f t="shared" si="5"/>
        <v>0.98804291000689815</v>
      </c>
      <c r="AF38" s="16">
        <f t="shared" si="6"/>
        <v>0.93932143598492202</v>
      </c>
      <c r="AG38" s="16">
        <f t="shared" si="7"/>
        <v>0.96139063640639566</v>
      </c>
      <c r="AH38" s="16">
        <f t="shared" si="8"/>
        <v>0.95915176140101843</v>
      </c>
      <c r="AI38" s="16">
        <f t="shared" si="9"/>
        <v>0.95334630907342477</v>
      </c>
      <c r="AJ38" s="16">
        <f t="shared" si="10"/>
        <v>0.92165902581704706</v>
      </c>
      <c r="AK38" s="16">
        <f t="shared" si="11"/>
        <v>0.91107434480995286</v>
      </c>
      <c r="AL38" s="16">
        <f>+X38</f>
        <v>0.95843211665413275</v>
      </c>
      <c r="AM38" s="4" t="s">
        <v>102</v>
      </c>
    </row>
    <row r="39" spans="1:39" ht="15.5" x14ac:dyDescent="0.35">
      <c r="A39" s="5" t="s">
        <v>104</v>
      </c>
      <c r="E39" s="3">
        <f>+E17</f>
        <v>214.49482835169269</v>
      </c>
      <c r="F39" s="3"/>
      <c r="G39" s="3">
        <f>+F17</f>
        <v>172.87756265697217</v>
      </c>
      <c r="H39" s="3"/>
      <c r="I39" s="3">
        <f>+G17</f>
        <v>134.74965183294464</v>
      </c>
      <c r="J39" s="3"/>
      <c r="K39" s="3">
        <f>+H17</f>
        <v>17.129535152388698</v>
      </c>
      <c r="L39" s="3"/>
      <c r="M39" s="3">
        <f>+I17</f>
        <v>13.796933324104849</v>
      </c>
      <c r="N39" s="3"/>
      <c r="O39" s="3">
        <f>+J17</f>
        <v>1048.0682674988582</v>
      </c>
      <c r="P39" s="3"/>
      <c r="Q39" s="3">
        <f>+K17</f>
        <v>510.41303057482156</v>
      </c>
      <c r="R39" s="3"/>
      <c r="S39" s="3">
        <f>+L17</f>
        <v>14.055534255444579</v>
      </c>
      <c r="T39" s="3"/>
      <c r="U39" s="3">
        <f>+M17</f>
        <v>1.4519770517784982</v>
      </c>
      <c r="V39" s="3"/>
      <c r="W39" s="3">
        <f>+N17</f>
        <v>49.637392001700171</v>
      </c>
      <c r="X39" s="11">
        <f>+W39+U39+S39+Q39+O39+M39+K39+I39+G39+E39</f>
        <v>2176.6747127007061</v>
      </c>
      <c r="AA39" s="5" t="s">
        <v>104</v>
      </c>
      <c r="AB39" s="3">
        <f t="shared" si="2"/>
        <v>214.49482835169269</v>
      </c>
      <c r="AC39" s="3">
        <f t="shared" si="3"/>
        <v>172.87756265697217</v>
      </c>
      <c r="AD39" s="3">
        <f t="shared" si="4"/>
        <v>134.74965183294464</v>
      </c>
      <c r="AE39" s="3">
        <f t="shared" si="5"/>
        <v>17.129535152388698</v>
      </c>
      <c r="AF39" s="3">
        <f t="shared" si="6"/>
        <v>13.796933324104849</v>
      </c>
      <c r="AG39" s="3">
        <f t="shared" si="7"/>
        <v>1048.0682674988582</v>
      </c>
      <c r="AH39" s="3">
        <f t="shared" si="8"/>
        <v>510.41303057482156</v>
      </c>
      <c r="AI39" s="3">
        <f t="shared" si="9"/>
        <v>14.055534255444579</v>
      </c>
      <c r="AJ39" s="3">
        <f t="shared" si="10"/>
        <v>1.4519770517784982</v>
      </c>
      <c r="AK39" s="3">
        <f t="shared" si="11"/>
        <v>49.637392001700171</v>
      </c>
      <c r="AL39" s="3">
        <f>SUM(AB39:AK39)</f>
        <v>2176.6747127007066</v>
      </c>
      <c r="AM39" s="5" t="s">
        <v>104</v>
      </c>
    </row>
    <row r="40" spans="1:39" ht="15.5" x14ac:dyDescent="0.35">
      <c r="A40" s="17" t="s">
        <v>85</v>
      </c>
      <c r="E40" s="3">
        <f>+E18</f>
        <v>227.3694884632551</v>
      </c>
      <c r="F40" s="3"/>
      <c r="G40" s="3">
        <f>+F18</f>
        <v>205.47960361099624</v>
      </c>
      <c r="H40" s="3"/>
      <c r="I40" s="3">
        <f>+G18</f>
        <v>97.717731874770251</v>
      </c>
      <c r="J40" s="3"/>
      <c r="K40" s="3">
        <f>+H18</f>
        <v>9.5470580004341183</v>
      </c>
      <c r="L40" s="3"/>
      <c r="M40" s="3">
        <f>+I18</f>
        <v>16.625960085583994</v>
      </c>
      <c r="N40" s="3"/>
      <c r="O40" s="3">
        <f>+J18</f>
        <v>861.25389693992486</v>
      </c>
      <c r="P40" s="3"/>
      <c r="Q40" s="3">
        <f>+K18</f>
        <v>414.92040963543241</v>
      </c>
      <c r="R40" s="3"/>
      <c r="S40" s="3">
        <f>+L18</f>
        <v>21.891530971421325</v>
      </c>
      <c r="T40" s="3"/>
      <c r="U40" s="3">
        <f>+M18</f>
        <v>1.6728857324569137</v>
      </c>
      <c r="V40" s="3"/>
      <c r="W40" s="3">
        <f>+N18</f>
        <v>58.376225761813643</v>
      </c>
      <c r="X40" s="11">
        <f>+W40+U40+S40+Q40+O40+M40+K40+I40+G40+E40</f>
        <v>1914.8547910760888</v>
      </c>
      <c r="AA40" s="5" t="s">
        <v>85</v>
      </c>
      <c r="AB40" s="3">
        <f t="shared" si="2"/>
        <v>227.3694884632551</v>
      </c>
      <c r="AC40" s="3">
        <f t="shared" si="3"/>
        <v>205.47960361099624</v>
      </c>
      <c r="AD40" s="3">
        <f t="shared" si="4"/>
        <v>97.717731874770251</v>
      </c>
      <c r="AE40" s="3">
        <f t="shared" si="5"/>
        <v>9.5470580004341183</v>
      </c>
      <c r="AF40" s="3">
        <f t="shared" si="6"/>
        <v>16.625960085583994</v>
      </c>
      <c r="AG40" s="3">
        <f t="shared" si="7"/>
        <v>861.25389693992486</v>
      </c>
      <c r="AH40" s="3">
        <f t="shared" si="8"/>
        <v>414.92040963543241</v>
      </c>
      <c r="AI40" s="3">
        <f t="shared" si="9"/>
        <v>21.891530971421325</v>
      </c>
      <c r="AJ40" s="3">
        <f t="shared" si="10"/>
        <v>1.6728857324569137</v>
      </c>
      <c r="AK40" s="3">
        <f t="shared" si="11"/>
        <v>58.376225761813643</v>
      </c>
      <c r="AL40" s="3">
        <f t="shared" ref="AL40:AL43" si="12">SUM(AB40:AK40)</f>
        <v>1914.854791076089</v>
      </c>
      <c r="AM40" s="5" t="s">
        <v>85</v>
      </c>
    </row>
    <row r="41" spans="1:39" ht="15.5" x14ac:dyDescent="0.35">
      <c r="A41" s="17" t="s">
        <v>86</v>
      </c>
      <c r="B41">
        <f>+E41/E42</f>
        <v>0.54669509681141615</v>
      </c>
      <c r="D41" s="3"/>
      <c r="E41" s="3">
        <f>+E19</f>
        <v>274.21230971258524</v>
      </c>
      <c r="F41" s="3"/>
      <c r="G41" s="3">
        <f>+F19</f>
        <v>292.49410384857572</v>
      </c>
      <c r="H41" s="3"/>
      <c r="I41" s="3">
        <f>+G19</f>
        <v>106.54355985243289</v>
      </c>
      <c r="J41" s="3"/>
      <c r="K41" s="3">
        <f>+H19</f>
        <v>9.0275647501825187</v>
      </c>
      <c r="L41" s="3"/>
      <c r="M41" s="3">
        <f>+I19</f>
        <v>36.644807328949646</v>
      </c>
      <c r="N41" s="3"/>
      <c r="O41" s="3">
        <f>+J19</f>
        <v>1101.3098613197803</v>
      </c>
      <c r="P41" s="3"/>
      <c r="Q41" s="3">
        <f>+K19</f>
        <v>550.88615821528413</v>
      </c>
      <c r="R41" s="3"/>
      <c r="S41" s="3">
        <f>+L19</f>
        <v>31.701162377246781</v>
      </c>
      <c r="T41" s="3"/>
      <c r="U41" s="3">
        <f>+M19</f>
        <v>1.5422904713184655</v>
      </c>
      <c r="V41" s="3"/>
      <c r="W41" s="3">
        <f>+N19</f>
        <v>71.76082709585036</v>
      </c>
      <c r="X41" s="11">
        <f>+W41+U41+S41+Q41+O41+M41+K41+I41+G41+E41</f>
        <v>2476.1226449722062</v>
      </c>
      <c r="Y41" s="3">
        <f>SUM(E41:W41)</f>
        <v>2476.1226449722062</v>
      </c>
      <c r="Z41">
        <f>0.95*Y41</f>
        <v>2352.3165127235957</v>
      </c>
      <c r="AA41" s="5" t="s">
        <v>86</v>
      </c>
      <c r="AB41" s="3">
        <f t="shared" si="2"/>
        <v>274.21230971258524</v>
      </c>
      <c r="AC41" s="3">
        <f t="shared" si="3"/>
        <v>292.49410384857572</v>
      </c>
      <c r="AD41" s="3">
        <f t="shared" si="4"/>
        <v>106.54355985243289</v>
      </c>
      <c r="AE41" s="3">
        <f t="shared" si="5"/>
        <v>9.0275647501825187</v>
      </c>
      <c r="AF41" s="3">
        <f t="shared" si="6"/>
        <v>36.644807328949646</v>
      </c>
      <c r="AG41" s="3">
        <f t="shared" si="7"/>
        <v>1101.3098613197803</v>
      </c>
      <c r="AH41" s="3">
        <f t="shared" si="8"/>
        <v>550.88615821528413</v>
      </c>
      <c r="AI41" s="3">
        <f t="shared" si="9"/>
        <v>31.701162377246781</v>
      </c>
      <c r="AJ41" s="3">
        <f t="shared" si="10"/>
        <v>1.5422904713184655</v>
      </c>
      <c r="AK41" s="3">
        <f t="shared" si="11"/>
        <v>71.76082709585036</v>
      </c>
      <c r="AL41" s="3">
        <f t="shared" si="12"/>
        <v>2476.1226449722062</v>
      </c>
      <c r="AM41" s="5" t="s">
        <v>86</v>
      </c>
    </row>
    <row r="42" spans="1:39" ht="15.5" x14ac:dyDescent="0.35">
      <c r="A42" s="4" t="s">
        <v>67</v>
      </c>
      <c r="D42" s="3"/>
      <c r="E42" s="18">
        <f>+E39*$N$2+E40+E41</f>
        <v>501.58179817584033</v>
      </c>
      <c r="F42" s="18"/>
      <c r="G42" s="18">
        <f>+G39*$N$2+G40+G41</f>
        <v>497.97370745957198</v>
      </c>
      <c r="H42" s="18"/>
      <c r="I42" s="18">
        <f>+I39*$N$2+I40+I41</f>
        <v>204.26129172720314</v>
      </c>
      <c r="J42" s="18"/>
      <c r="K42" s="18">
        <f>+K39*$N$2+K40+K41</f>
        <v>18.574622750616637</v>
      </c>
      <c r="L42" s="18"/>
      <c r="M42" s="18">
        <f>+M39*$N$2+M40+M41</f>
        <v>53.270767414533637</v>
      </c>
      <c r="N42" s="18"/>
      <c r="O42" s="18">
        <f>+O39*$N$2+O40+O41</f>
        <v>1962.5637582597051</v>
      </c>
      <c r="P42" s="18"/>
      <c r="Q42" s="18">
        <f>+Q39*$N$2+Q40+Q41</f>
        <v>965.80656785071653</v>
      </c>
      <c r="R42" s="18"/>
      <c r="S42" s="18">
        <f>+S39*$N$2+S40+S41</f>
        <v>53.592693348668107</v>
      </c>
      <c r="T42" s="18"/>
      <c r="U42" s="18">
        <f>+U39*$N$2+U40+U41</f>
        <v>3.2151762037753793</v>
      </c>
      <c r="V42" s="18"/>
      <c r="W42" s="18">
        <f>+W39*$N$2+W40+W41</f>
        <v>130.137052857664</v>
      </c>
      <c r="X42" s="18">
        <f>+X39*$N$2+X40+X41</f>
        <v>4390.9774360482952</v>
      </c>
      <c r="AA42" s="4" t="s">
        <v>67</v>
      </c>
      <c r="AB42" s="3">
        <f t="shared" si="2"/>
        <v>501.58179817584033</v>
      </c>
      <c r="AC42" s="3">
        <f t="shared" si="3"/>
        <v>497.97370745957198</v>
      </c>
      <c r="AD42" s="3">
        <f t="shared" si="4"/>
        <v>204.26129172720314</v>
      </c>
      <c r="AE42" s="3">
        <f t="shared" si="5"/>
        <v>18.574622750616637</v>
      </c>
      <c r="AF42" s="3">
        <f t="shared" si="6"/>
        <v>53.270767414533637</v>
      </c>
      <c r="AG42" s="3">
        <f t="shared" si="7"/>
        <v>1962.5637582597051</v>
      </c>
      <c r="AH42" s="3">
        <f t="shared" si="8"/>
        <v>965.80656785071653</v>
      </c>
      <c r="AI42" s="3">
        <f t="shared" si="9"/>
        <v>53.592693348668107</v>
      </c>
      <c r="AJ42" s="3">
        <f t="shared" si="10"/>
        <v>3.2151762037753793</v>
      </c>
      <c r="AK42" s="3">
        <f t="shared" si="11"/>
        <v>130.137052857664</v>
      </c>
      <c r="AL42" s="3">
        <f t="shared" si="12"/>
        <v>4390.9774360482952</v>
      </c>
      <c r="AM42" s="4" t="s">
        <v>67</v>
      </c>
    </row>
    <row r="43" spans="1:39" ht="15.5" x14ac:dyDescent="0.35">
      <c r="A43" s="4" t="s">
        <v>68</v>
      </c>
      <c r="B43" s="20">
        <f>+E43/(E43+E45+E46)</f>
        <v>0.36184941258697995</v>
      </c>
      <c r="E43" s="3">
        <f>+E21</f>
        <v>179.29200035308651</v>
      </c>
      <c r="F43" s="3"/>
      <c r="G43" s="3">
        <f>+F21</f>
        <v>91.747240403138079</v>
      </c>
      <c r="H43" s="3"/>
      <c r="I43" s="3">
        <f>+G21</f>
        <v>114.99137829375286</v>
      </c>
      <c r="J43" s="3"/>
      <c r="K43" s="3">
        <f>+H21</f>
        <v>13.632276348151985</v>
      </c>
      <c r="L43" s="3"/>
      <c r="M43" s="3">
        <f>+I21</f>
        <v>29.32896950347212</v>
      </c>
      <c r="N43" s="3"/>
      <c r="O43" s="3">
        <f>+J21</f>
        <v>1050.0011738523813</v>
      </c>
      <c r="P43" s="3"/>
      <c r="Q43" s="3">
        <f>+K21</f>
        <v>518.23554188487708</v>
      </c>
      <c r="R43" s="3"/>
      <c r="S43" s="3">
        <f>+L21</f>
        <v>1.8126743972289772</v>
      </c>
      <c r="T43" s="3"/>
      <c r="U43" s="3">
        <f>+M21</f>
        <v>0</v>
      </c>
      <c r="V43" s="3"/>
      <c r="W43" s="3">
        <f>+N21</f>
        <v>0</v>
      </c>
      <c r="X43" s="11">
        <f>+W43+U43+S43+Q43+O43+M43+K43+I43+G43+E43</f>
        <v>1999.0412550360886</v>
      </c>
      <c r="AA43" s="4" t="s">
        <v>68</v>
      </c>
      <c r="AB43" s="3">
        <f t="shared" si="2"/>
        <v>179.29200035308651</v>
      </c>
      <c r="AC43" s="3">
        <f t="shared" si="3"/>
        <v>91.747240403138079</v>
      </c>
      <c r="AD43" s="3">
        <f t="shared" si="4"/>
        <v>114.99137829375286</v>
      </c>
      <c r="AE43" s="3">
        <f t="shared" si="5"/>
        <v>13.632276348151985</v>
      </c>
      <c r="AF43" s="3">
        <f t="shared" si="6"/>
        <v>29.32896950347212</v>
      </c>
      <c r="AG43" s="3">
        <f t="shared" si="7"/>
        <v>1050.0011738523813</v>
      </c>
      <c r="AH43" s="3">
        <f t="shared" si="8"/>
        <v>518.23554188487708</v>
      </c>
      <c r="AI43" s="3">
        <f t="shared" si="9"/>
        <v>1.8126743972289772</v>
      </c>
      <c r="AJ43" s="3">
        <f t="shared" si="10"/>
        <v>0</v>
      </c>
      <c r="AK43" s="3">
        <f t="shared" si="11"/>
        <v>0</v>
      </c>
      <c r="AL43" s="3">
        <f t="shared" si="12"/>
        <v>1999.0412550360888</v>
      </c>
      <c r="AM43" s="4" t="s">
        <v>68</v>
      </c>
    </row>
    <row r="44" spans="1:39" ht="15.5" x14ac:dyDescent="0.35">
      <c r="A44" s="21" t="s">
        <v>105</v>
      </c>
      <c r="B44" s="22"/>
      <c r="C44" s="23"/>
      <c r="D44" s="23"/>
      <c r="E44" s="24">
        <f>+E43/(E40+E41)</f>
        <v>0.35745316318322984</v>
      </c>
      <c r="F44" s="24"/>
      <c r="G44" s="24">
        <f t="shared" ref="G44:X44" si="13">+G43/(G40+G41)</f>
        <v>0.18424113367589107</v>
      </c>
      <c r="H44" s="24"/>
      <c r="I44" s="24">
        <f t="shared" si="13"/>
        <v>0.56296216146193356</v>
      </c>
      <c r="J44" s="24"/>
      <c r="K44" s="24">
        <f t="shared" si="13"/>
        <v>0.73391941958548912</v>
      </c>
      <c r="L44" s="24"/>
      <c r="M44" s="24">
        <f t="shared" si="13"/>
        <v>0.55056405092205263</v>
      </c>
      <c r="N44" s="24"/>
      <c r="O44" s="24">
        <f t="shared" si="13"/>
        <v>0.53501506355312767</v>
      </c>
      <c r="P44" s="24"/>
      <c r="Q44" s="24">
        <f t="shared" si="13"/>
        <v>0.53658316182105326</v>
      </c>
      <c r="R44" s="24"/>
      <c r="S44" s="24">
        <f t="shared" si="13"/>
        <v>3.3823162897149414E-2</v>
      </c>
      <c r="T44" s="24"/>
      <c r="U44" s="24">
        <f t="shared" si="13"/>
        <v>0</v>
      </c>
      <c r="V44" s="24"/>
      <c r="W44" s="24">
        <f t="shared" si="13"/>
        <v>0</v>
      </c>
      <c r="X44" s="24">
        <f t="shared" si="13"/>
        <v>0.45526110852328727</v>
      </c>
      <c r="AA44" s="4" t="s">
        <v>105</v>
      </c>
      <c r="AB44" s="16">
        <f t="shared" si="2"/>
        <v>0.35745316318322984</v>
      </c>
      <c r="AC44" s="16">
        <f t="shared" si="3"/>
        <v>0.18424113367589107</v>
      </c>
      <c r="AD44" s="15">
        <f t="shared" si="4"/>
        <v>0.56296216146193356</v>
      </c>
      <c r="AE44" s="15">
        <f t="shared" si="5"/>
        <v>0.73391941958548912</v>
      </c>
      <c r="AF44" s="16">
        <f t="shared" si="6"/>
        <v>0.55056405092205263</v>
      </c>
      <c r="AG44" s="16">
        <f t="shared" si="7"/>
        <v>0.53501506355312767</v>
      </c>
      <c r="AH44" s="16">
        <f t="shared" si="8"/>
        <v>0.53658316182105326</v>
      </c>
      <c r="AI44" s="16">
        <f t="shared" si="9"/>
        <v>3.3823162897149414E-2</v>
      </c>
      <c r="AJ44" s="16">
        <f t="shared" si="10"/>
        <v>0</v>
      </c>
      <c r="AK44" s="16">
        <f t="shared" si="11"/>
        <v>0</v>
      </c>
      <c r="AL44" s="16">
        <f>+X44</f>
        <v>0.45526110852328727</v>
      </c>
      <c r="AM44" s="4" t="s">
        <v>105</v>
      </c>
    </row>
    <row r="45" spans="1:39" ht="15.5" x14ac:dyDescent="0.35">
      <c r="A45" s="4" t="s">
        <v>106</v>
      </c>
      <c r="B45" s="20">
        <f>1-B43</f>
        <v>0.63815058741302</v>
      </c>
      <c r="E45" s="3">
        <f t="shared" ref="E45:E52" si="14">+E22</f>
        <v>289.75790236504201</v>
      </c>
      <c r="F45" s="3"/>
      <c r="G45" s="3">
        <f t="shared" ref="G45:G52" si="15">+F22</f>
        <v>366.06400611177725</v>
      </c>
      <c r="H45" s="3"/>
      <c r="I45" s="3">
        <f t="shared" ref="I45:I52" si="16">+G22</f>
        <v>57.230637794283233</v>
      </c>
      <c r="J45" s="3"/>
      <c r="K45" s="3">
        <f t="shared" ref="K45:K52" si="17">+H22</f>
        <v>2.0392579800626454</v>
      </c>
      <c r="L45" s="3"/>
      <c r="M45" s="3">
        <f t="shared" ref="M45:M52" si="18">+I22</f>
        <v>22.039131453429725</v>
      </c>
      <c r="N45" s="3"/>
      <c r="O45" s="3">
        <f t="shared" ref="O45:O52" si="19">+J22</f>
        <v>572.27778728940882</v>
      </c>
      <c r="P45" s="3"/>
      <c r="Q45" s="3">
        <f t="shared" ref="Q45:Q52" si="20">+K22</f>
        <v>268.02636702388133</v>
      </c>
      <c r="R45" s="3"/>
      <c r="S45" s="3">
        <f t="shared" ref="S45:S52" si="21">+L22</f>
        <v>41.9055311355797</v>
      </c>
      <c r="T45" s="3"/>
      <c r="U45" s="3">
        <f t="shared" ref="U45:U52" si="22">+M22</f>
        <v>0.18440615627018206</v>
      </c>
      <c r="V45" s="3"/>
      <c r="W45" s="3">
        <f t="shared" ref="W45:W52" si="23">+N22</f>
        <v>0</v>
      </c>
      <c r="X45" s="11">
        <f>+W45+U45+S45+Q45+O45+M45+K45+I45+G45+E45</f>
        <v>1619.5250273097349</v>
      </c>
      <c r="AA45" s="4" t="s">
        <v>69</v>
      </c>
      <c r="AB45" s="3">
        <f t="shared" si="2"/>
        <v>289.75790236504201</v>
      </c>
      <c r="AC45" s="3">
        <f t="shared" si="3"/>
        <v>366.06400611177725</v>
      </c>
      <c r="AD45" s="3">
        <f t="shared" si="4"/>
        <v>57.230637794283233</v>
      </c>
      <c r="AE45" s="3">
        <f t="shared" si="5"/>
        <v>2.0392579800626454</v>
      </c>
      <c r="AF45" s="3">
        <f t="shared" si="6"/>
        <v>22.039131453429725</v>
      </c>
      <c r="AG45" s="3">
        <f t="shared" si="7"/>
        <v>572.27778728940882</v>
      </c>
      <c r="AH45" s="3">
        <f t="shared" si="8"/>
        <v>268.02636702388133</v>
      </c>
      <c r="AI45" s="3">
        <f t="shared" si="9"/>
        <v>41.9055311355797</v>
      </c>
      <c r="AJ45" s="3">
        <f t="shared" si="10"/>
        <v>0.18440615627018206</v>
      </c>
      <c r="AK45" s="3">
        <f t="shared" si="11"/>
        <v>0</v>
      </c>
      <c r="AL45" s="3">
        <f>SUM(AB45:AK45)</f>
        <v>1619.5250273097349</v>
      </c>
      <c r="AM45" s="4" t="s">
        <v>69</v>
      </c>
    </row>
    <row r="46" spans="1:39" ht="15.5" x14ac:dyDescent="0.35">
      <c r="A46" s="4" t="s">
        <v>87</v>
      </c>
      <c r="B46" s="3"/>
      <c r="E46" s="3">
        <f t="shared" si="14"/>
        <v>26.437982895031102</v>
      </c>
      <c r="F46" s="3"/>
      <c r="G46" s="3">
        <f t="shared" si="15"/>
        <v>32.31027109931771</v>
      </c>
      <c r="H46" s="3"/>
      <c r="I46" s="3">
        <f t="shared" si="16"/>
        <v>29.868840497284282</v>
      </c>
      <c r="J46" s="3"/>
      <c r="K46" s="3">
        <f t="shared" si="17"/>
        <v>2.8870601679309531</v>
      </c>
      <c r="L46" s="3"/>
      <c r="M46" s="3">
        <f t="shared" si="18"/>
        <v>0</v>
      </c>
      <c r="N46" s="3"/>
      <c r="O46" s="3">
        <f t="shared" si="19"/>
        <v>292.55711926952802</v>
      </c>
      <c r="P46" s="3"/>
      <c r="Q46" s="3">
        <f t="shared" si="20"/>
        <v>158.82551687063892</v>
      </c>
      <c r="R46" s="3"/>
      <c r="S46" s="3">
        <f t="shared" si="21"/>
        <v>8.5969016098272526</v>
      </c>
      <c r="T46" s="3"/>
      <c r="U46" s="3">
        <f t="shared" si="22"/>
        <v>0</v>
      </c>
      <c r="V46" s="3"/>
      <c r="W46" s="3">
        <f t="shared" si="23"/>
        <v>0</v>
      </c>
      <c r="X46" s="11">
        <f>+W46+U46+S46+Q46+O46+M46+K46+I46+G46+E46</f>
        <v>551.48369240955822</v>
      </c>
      <c r="Y46">
        <f>+X46/X42</f>
        <v>0.12559474523418904</v>
      </c>
      <c r="AA46" s="4" t="s">
        <v>87</v>
      </c>
      <c r="AB46" s="3">
        <f t="shared" si="2"/>
        <v>26.437982895031102</v>
      </c>
      <c r="AC46" s="3">
        <f t="shared" si="3"/>
        <v>32.31027109931771</v>
      </c>
      <c r="AD46" s="3">
        <f t="shared" si="4"/>
        <v>29.868840497284282</v>
      </c>
      <c r="AE46" s="3">
        <f t="shared" si="5"/>
        <v>2.8870601679309531</v>
      </c>
      <c r="AF46" s="3">
        <f t="shared" si="6"/>
        <v>0</v>
      </c>
      <c r="AG46" s="3">
        <f t="shared" si="7"/>
        <v>292.55711926952802</v>
      </c>
      <c r="AH46" s="3">
        <f t="shared" si="8"/>
        <v>158.82551687063892</v>
      </c>
      <c r="AI46" s="3">
        <f t="shared" si="9"/>
        <v>8.5969016098272526</v>
      </c>
      <c r="AJ46" s="3">
        <f t="shared" si="10"/>
        <v>0</v>
      </c>
      <c r="AK46" s="3">
        <f t="shared" si="11"/>
        <v>0</v>
      </c>
      <c r="AL46" s="3">
        <f>SUM(AB46:AK46)</f>
        <v>551.48369240955822</v>
      </c>
      <c r="AM46" s="4" t="s">
        <v>70</v>
      </c>
    </row>
    <row r="47" spans="1:39" ht="15.5" x14ac:dyDescent="0.35">
      <c r="A47" s="21" t="s">
        <v>107</v>
      </c>
      <c r="E47" s="25">
        <f t="shared" si="14"/>
        <v>20.082930043380184</v>
      </c>
      <c r="F47" s="25"/>
      <c r="G47" s="25">
        <f t="shared" si="15"/>
        <v>18.182918636509427</v>
      </c>
      <c r="H47" s="25"/>
      <c r="I47" s="25">
        <f t="shared" si="16"/>
        <v>2.3269731651191559</v>
      </c>
      <c r="J47" s="25"/>
      <c r="K47" s="25">
        <f t="shared" si="17"/>
        <v>0</v>
      </c>
      <c r="L47" s="25"/>
      <c r="M47" s="25">
        <f t="shared" si="18"/>
        <v>34.823666593029692</v>
      </c>
      <c r="N47" s="25"/>
      <c r="O47" s="25">
        <f t="shared" si="19"/>
        <v>12.967763658201429</v>
      </c>
      <c r="P47" s="25"/>
      <c r="Q47" s="25">
        <f t="shared" si="20"/>
        <v>15.323344427917252</v>
      </c>
      <c r="R47" s="25"/>
      <c r="S47" s="25">
        <f t="shared" si="21"/>
        <v>4.1204541315193151</v>
      </c>
      <c r="T47" s="25"/>
      <c r="U47" s="25">
        <f t="shared" si="22"/>
        <v>0</v>
      </c>
      <c r="V47" s="25"/>
      <c r="W47" s="25">
        <f t="shared" si="23"/>
        <v>20.910309338168631</v>
      </c>
      <c r="X47" s="26">
        <f>+O24</f>
        <v>14.822982364913406</v>
      </c>
      <c r="AA47" s="4" t="s">
        <v>107</v>
      </c>
      <c r="AB47" s="18">
        <f t="shared" si="2"/>
        <v>20.082930043380184</v>
      </c>
      <c r="AC47" s="18">
        <f t="shared" si="3"/>
        <v>18.182918636509427</v>
      </c>
      <c r="AD47" s="3">
        <f t="shared" si="4"/>
        <v>2.3269731651191559</v>
      </c>
      <c r="AE47" s="3">
        <f t="shared" si="5"/>
        <v>0</v>
      </c>
      <c r="AF47" s="18">
        <f t="shared" si="6"/>
        <v>34.823666593029692</v>
      </c>
      <c r="AG47" s="18">
        <f t="shared" si="7"/>
        <v>12.967763658201429</v>
      </c>
      <c r="AH47" s="18">
        <f t="shared" si="8"/>
        <v>15.323344427917252</v>
      </c>
      <c r="AI47" s="18">
        <f t="shared" si="9"/>
        <v>4.1204541315193151</v>
      </c>
      <c r="AJ47" s="18">
        <f t="shared" si="10"/>
        <v>0</v>
      </c>
      <c r="AK47" s="18">
        <f t="shared" si="11"/>
        <v>20.910309338168631</v>
      </c>
      <c r="AL47" s="18">
        <f>+X47</f>
        <v>14.822982364913406</v>
      </c>
      <c r="AM47" s="4" t="s">
        <v>107</v>
      </c>
    </row>
    <row r="48" spans="1:39" ht="15.5" x14ac:dyDescent="0.35">
      <c r="A48" s="4" t="s">
        <v>89</v>
      </c>
      <c r="E48" s="3">
        <f t="shared" si="14"/>
        <v>211.53675234170095</v>
      </c>
      <c r="F48" s="3"/>
      <c r="G48" s="3">
        <f t="shared" si="15"/>
        <v>207.16433254997915</v>
      </c>
      <c r="H48" s="3"/>
      <c r="I48" s="3">
        <f t="shared" si="16"/>
        <v>70.589370464981897</v>
      </c>
      <c r="J48" s="3"/>
      <c r="K48" s="3">
        <f t="shared" si="17"/>
        <v>6.7484731395662871</v>
      </c>
      <c r="L48" s="3"/>
      <c r="M48" s="3">
        <f t="shared" si="18"/>
        <v>23.499232517258598</v>
      </c>
      <c r="N48" s="3"/>
      <c r="O48" s="3">
        <f t="shared" si="19"/>
        <v>836.20670266753723</v>
      </c>
      <c r="P48" s="3"/>
      <c r="Q48" s="3">
        <f t="shared" si="20"/>
        <v>430.42464767351373</v>
      </c>
      <c r="R48" s="3"/>
      <c r="S48" s="3">
        <f t="shared" si="21"/>
        <v>26.213954043721511</v>
      </c>
      <c r="T48" s="3"/>
      <c r="U48" s="3">
        <f t="shared" si="22"/>
        <v>0</v>
      </c>
      <c r="V48" s="3"/>
      <c r="W48" s="3">
        <f t="shared" si="23"/>
        <v>50.983813627503267</v>
      </c>
      <c r="X48" s="11">
        <f>+W48+U48+S48+Q48+O48+M48+K48+I48+G48+E48</f>
        <v>1863.3672790257629</v>
      </c>
      <c r="AA48" s="4" t="s">
        <v>89</v>
      </c>
      <c r="AB48" s="3">
        <f t="shared" si="2"/>
        <v>211.53675234170095</v>
      </c>
      <c r="AC48" s="3">
        <f t="shared" si="3"/>
        <v>207.16433254997915</v>
      </c>
      <c r="AD48" s="3">
        <f t="shared" si="4"/>
        <v>70.589370464981897</v>
      </c>
      <c r="AE48" s="3">
        <f t="shared" si="5"/>
        <v>6.7484731395662871</v>
      </c>
      <c r="AF48" s="3">
        <f t="shared" si="6"/>
        <v>23.499232517258598</v>
      </c>
      <c r="AG48" s="3">
        <f t="shared" si="7"/>
        <v>836.20670266753723</v>
      </c>
      <c r="AH48" s="3">
        <f t="shared" si="8"/>
        <v>430.42464767351373</v>
      </c>
      <c r="AI48" s="3">
        <f t="shared" si="9"/>
        <v>26.213954043721511</v>
      </c>
      <c r="AJ48" s="3">
        <f t="shared" si="10"/>
        <v>0</v>
      </c>
      <c r="AK48" s="3">
        <f t="shared" si="11"/>
        <v>50.983813627503267</v>
      </c>
      <c r="AL48" s="3">
        <f t="shared" ref="AL48:AL53" si="24">SUM(AB48:AK48)</f>
        <v>1863.3672790257626</v>
      </c>
      <c r="AM48" s="4" t="s">
        <v>89</v>
      </c>
    </row>
    <row r="49" spans="1:39" ht="15.5" x14ac:dyDescent="0.35">
      <c r="A49" s="21" t="s">
        <v>90</v>
      </c>
      <c r="E49" s="3">
        <f t="shared" si="14"/>
        <v>55.069866329915499</v>
      </c>
      <c r="F49" s="3"/>
      <c r="G49" s="3">
        <f t="shared" si="15"/>
        <v>53.183964919373913</v>
      </c>
      <c r="H49" s="3"/>
      <c r="I49" s="3">
        <f t="shared" si="16"/>
        <v>2.4792400469287799</v>
      </c>
      <c r="J49" s="3"/>
      <c r="K49" s="3">
        <f t="shared" si="17"/>
        <v>0</v>
      </c>
      <c r="L49" s="3"/>
      <c r="M49" s="3">
        <f t="shared" si="18"/>
        <v>12.761065527891533</v>
      </c>
      <c r="N49" s="3"/>
      <c r="O49" s="3">
        <f t="shared" si="19"/>
        <v>142.81525996041503</v>
      </c>
      <c r="P49" s="3"/>
      <c r="Q49" s="3">
        <f t="shared" si="20"/>
        <v>84.41418342904916</v>
      </c>
      <c r="R49" s="3"/>
      <c r="S49" s="3">
        <f t="shared" si="21"/>
        <v>1.3062318549129115</v>
      </c>
      <c r="T49" s="3"/>
      <c r="U49" s="3">
        <f t="shared" si="22"/>
        <v>0</v>
      </c>
      <c r="V49" s="3"/>
      <c r="W49" s="3">
        <f t="shared" si="23"/>
        <v>15.005410929370642</v>
      </c>
      <c r="X49" s="11">
        <f>+W49+U49+S49+Q49+O49+M49+K49+I49+G49+E49</f>
        <v>367.03522299785749</v>
      </c>
      <c r="AA49" s="4" t="s">
        <v>90</v>
      </c>
      <c r="AB49" s="3">
        <f t="shared" si="2"/>
        <v>55.069866329915499</v>
      </c>
      <c r="AC49" s="3">
        <f t="shared" si="3"/>
        <v>53.183964919373913</v>
      </c>
      <c r="AD49" s="3">
        <f t="shared" si="4"/>
        <v>2.4792400469287799</v>
      </c>
      <c r="AE49" s="3">
        <f t="shared" si="5"/>
        <v>0</v>
      </c>
      <c r="AF49" s="3">
        <f t="shared" si="6"/>
        <v>12.761065527891533</v>
      </c>
      <c r="AG49" s="3">
        <f t="shared" si="7"/>
        <v>142.81525996041503</v>
      </c>
      <c r="AH49" s="3">
        <f t="shared" si="8"/>
        <v>84.41418342904916</v>
      </c>
      <c r="AI49" s="3">
        <f t="shared" si="9"/>
        <v>1.3062318549129115</v>
      </c>
      <c r="AJ49" s="3">
        <f t="shared" si="10"/>
        <v>0</v>
      </c>
      <c r="AK49" s="3">
        <f t="shared" si="11"/>
        <v>15.005410929370642</v>
      </c>
      <c r="AL49" s="3">
        <f t="shared" si="24"/>
        <v>367.03522299785755</v>
      </c>
      <c r="AM49" s="4" t="s">
        <v>90</v>
      </c>
    </row>
    <row r="50" spans="1:39" ht="15.5" x14ac:dyDescent="0.35">
      <c r="A50" s="4" t="s">
        <v>91</v>
      </c>
      <c r="E50" s="3">
        <f t="shared" si="14"/>
        <v>219.14244338266974</v>
      </c>
      <c r="F50" s="3"/>
      <c r="G50" s="3">
        <f t="shared" si="15"/>
        <v>239.3101389292018</v>
      </c>
      <c r="H50" s="3"/>
      <c r="I50" s="3">
        <f t="shared" si="16"/>
        <v>104.06431980550411</v>
      </c>
      <c r="J50" s="3"/>
      <c r="K50" s="3">
        <f t="shared" si="17"/>
        <v>9.0275647501825187</v>
      </c>
      <c r="L50" s="3"/>
      <c r="M50" s="3">
        <f t="shared" si="18"/>
        <v>23.883741801058115</v>
      </c>
      <c r="N50" s="3"/>
      <c r="O50" s="3">
        <f t="shared" si="19"/>
        <v>958.49460135936533</v>
      </c>
      <c r="P50" s="3"/>
      <c r="Q50" s="3">
        <f t="shared" si="20"/>
        <v>466.47197478623497</v>
      </c>
      <c r="R50" s="3"/>
      <c r="S50" s="3">
        <f t="shared" si="21"/>
        <v>30.394930522333869</v>
      </c>
      <c r="T50" s="3"/>
      <c r="U50" s="3">
        <f t="shared" si="22"/>
        <v>1.5422904713184655</v>
      </c>
      <c r="V50" s="3"/>
      <c r="W50" s="3">
        <f t="shared" si="23"/>
        <v>0</v>
      </c>
      <c r="X50" s="11">
        <f>+W50+U50+S50+Q50+O50+M50+K50+I50+G50+E50</f>
        <v>2052.3320058078689</v>
      </c>
      <c r="AA50" s="4" t="s">
        <v>91</v>
      </c>
      <c r="AB50" s="18">
        <f t="shared" si="2"/>
        <v>219.14244338266974</v>
      </c>
      <c r="AC50" s="18">
        <f t="shared" si="3"/>
        <v>239.3101389292018</v>
      </c>
      <c r="AD50" s="3">
        <f t="shared" si="4"/>
        <v>104.06431980550411</v>
      </c>
      <c r="AE50" s="3">
        <f t="shared" si="5"/>
        <v>9.0275647501825187</v>
      </c>
      <c r="AF50" s="18">
        <f t="shared" si="6"/>
        <v>23.883741801058115</v>
      </c>
      <c r="AG50" s="18">
        <f t="shared" si="7"/>
        <v>958.49460135936533</v>
      </c>
      <c r="AH50" s="18">
        <f t="shared" si="8"/>
        <v>466.47197478623497</v>
      </c>
      <c r="AI50" s="18">
        <f t="shared" si="9"/>
        <v>30.394930522333869</v>
      </c>
      <c r="AJ50" s="18">
        <f t="shared" si="10"/>
        <v>1.5422904713184655</v>
      </c>
      <c r="AK50" s="18">
        <f t="shared" si="11"/>
        <v>0</v>
      </c>
      <c r="AL50" s="18">
        <f t="shared" si="24"/>
        <v>2052.3320058078689</v>
      </c>
      <c r="AM50" s="4" t="s">
        <v>91</v>
      </c>
    </row>
    <row r="51" spans="1:39" ht="15.5" x14ac:dyDescent="0.35">
      <c r="A51" s="4" t="s">
        <v>71</v>
      </c>
      <c r="E51" s="3">
        <f t="shared" si="14"/>
        <v>7.8</v>
      </c>
      <c r="F51" s="3"/>
      <c r="G51" s="3">
        <f t="shared" si="15"/>
        <v>0</v>
      </c>
      <c r="H51" s="3"/>
      <c r="I51" s="3">
        <f t="shared" si="16"/>
        <v>0</v>
      </c>
      <c r="J51" s="3"/>
      <c r="K51" s="3">
        <f t="shared" si="17"/>
        <v>0</v>
      </c>
      <c r="L51" s="3"/>
      <c r="M51" s="3">
        <f t="shared" si="18"/>
        <v>0</v>
      </c>
      <c r="N51" s="3"/>
      <c r="O51" s="3">
        <f t="shared" si="19"/>
        <v>19.899999999999999</v>
      </c>
      <c r="P51" s="3"/>
      <c r="Q51" s="3">
        <f t="shared" si="20"/>
        <v>22.6</v>
      </c>
      <c r="R51" s="3"/>
      <c r="S51" s="3">
        <f t="shared" si="21"/>
        <v>0</v>
      </c>
      <c r="T51" s="3"/>
      <c r="U51" s="3">
        <f t="shared" si="22"/>
        <v>0</v>
      </c>
      <c r="V51" s="3"/>
      <c r="W51" s="3">
        <f t="shared" si="23"/>
        <v>1.9</v>
      </c>
      <c r="X51" s="11">
        <f>+W51+U51+S51+Q51+O51+M51+K51+I51+G51+E51</f>
        <v>52.199999999999996</v>
      </c>
      <c r="AA51" s="4" t="s">
        <v>71</v>
      </c>
      <c r="AB51" s="3">
        <f t="shared" si="2"/>
        <v>7.8</v>
      </c>
      <c r="AC51" s="3">
        <f t="shared" si="3"/>
        <v>0</v>
      </c>
      <c r="AD51" s="3">
        <f t="shared" si="4"/>
        <v>0</v>
      </c>
      <c r="AE51" s="3">
        <f t="shared" si="5"/>
        <v>0</v>
      </c>
      <c r="AF51" s="3">
        <f t="shared" si="6"/>
        <v>0</v>
      </c>
      <c r="AG51" s="3">
        <f t="shared" si="7"/>
        <v>19.899999999999999</v>
      </c>
      <c r="AH51" s="3">
        <f t="shared" si="8"/>
        <v>22.6</v>
      </c>
      <c r="AI51" s="3">
        <f t="shared" si="9"/>
        <v>0</v>
      </c>
      <c r="AJ51" s="3">
        <f t="shared" si="10"/>
        <v>0</v>
      </c>
      <c r="AK51" s="3">
        <f t="shared" si="11"/>
        <v>1.9</v>
      </c>
      <c r="AL51" s="3">
        <f t="shared" si="24"/>
        <v>52.199999999999996</v>
      </c>
      <c r="AM51" s="4" t="s">
        <v>71</v>
      </c>
    </row>
    <row r="52" spans="1:39" ht="15.5" x14ac:dyDescent="0.35">
      <c r="A52" s="4" t="s">
        <v>72</v>
      </c>
      <c r="E52" s="3">
        <f t="shared" si="14"/>
        <v>49.790422625684577</v>
      </c>
      <c r="F52" s="3"/>
      <c r="G52" s="3">
        <f t="shared" si="15"/>
        <v>39.428341916576684</v>
      </c>
      <c r="H52" s="3"/>
      <c r="I52" s="3">
        <f t="shared" si="16"/>
        <v>6.2273713663719459</v>
      </c>
      <c r="J52" s="3"/>
      <c r="K52" s="3">
        <f t="shared" si="17"/>
        <v>3.0926817218805263</v>
      </c>
      <c r="L52" s="3"/>
      <c r="M52" s="3">
        <f t="shared" si="18"/>
        <v>0.83126151208128374</v>
      </c>
      <c r="N52" s="3"/>
      <c r="O52" s="3">
        <f t="shared" si="19"/>
        <v>191.9034463521397</v>
      </c>
      <c r="P52" s="3"/>
      <c r="Q52" s="3">
        <f t="shared" si="20"/>
        <v>67.540089082372845</v>
      </c>
      <c r="R52" s="3"/>
      <c r="S52" s="3">
        <f t="shared" si="21"/>
        <v>5.3017791226473774</v>
      </c>
      <c r="T52" s="3"/>
      <c r="U52" s="3">
        <f t="shared" si="22"/>
        <v>0</v>
      </c>
      <c r="V52" s="3"/>
      <c r="W52" s="3">
        <f t="shared" si="23"/>
        <v>17.668089100737223</v>
      </c>
      <c r="X52" s="11">
        <f>+W52+U52+S52+Q52+O52+M52+K52+I52+G52+E52</f>
        <v>381.78348280049215</v>
      </c>
      <c r="AA52" s="4" t="s">
        <v>72</v>
      </c>
      <c r="AB52" s="3">
        <f t="shared" si="2"/>
        <v>49.790422625684577</v>
      </c>
      <c r="AC52" s="3">
        <f t="shared" si="3"/>
        <v>39.428341916576684</v>
      </c>
      <c r="AD52" s="3">
        <f t="shared" si="4"/>
        <v>6.2273713663719459</v>
      </c>
      <c r="AE52" s="3">
        <f t="shared" si="5"/>
        <v>3.0926817218805263</v>
      </c>
      <c r="AF52" s="3">
        <f t="shared" si="6"/>
        <v>0.83126151208128374</v>
      </c>
      <c r="AG52" s="3">
        <f t="shared" si="7"/>
        <v>191.9034463521397</v>
      </c>
      <c r="AH52" s="3">
        <f t="shared" si="8"/>
        <v>67.540089082372845</v>
      </c>
      <c r="AI52" s="3">
        <f t="shared" si="9"/>
        <v>5.3017791226473774</v>
      </c>
      <c r="AJ52" s="3">
        <f t="shared" si="10"/>
        <v>0</v>
      </c>
      <c r="AK52" s="3">
        <f t="shared" si="11"/>
        <v>17.668089100737223</v>
      </c>
      <c r="AL52" s="3">
        <f t="shared" si="24"/>
        <v>381.78348280049215</v>
      </c>
      <c r="AM52" s="4" t="s">
        <v>72</v>
      </c>
    </row>
    <row r="53" spans="1:39" ht="15.5" x14ac:dyDescent="0.35">
      <c r="A53" s="4" t="s">
        <v>108</v>
      </c>
      <c r="E53" s="2">
        <f>0.001*(35*E43+25*E45+25*E46)</f>
        <v>14.180117143859857</v>
      </c>
      <c r="F53" s="2"/>
      <c r="G53" s="2">
        <f>0.001*(35*G43+25*G45+25*G46+35*G44*G39+25*(1-G44)*G39)</f>
        <v>17.810960992121966</v>
      </c>
      <c r="H53" s="2"/>
      <c r="I53" s="2">
        <f>0.001*(35*I43+25*I45+25*I46+35*I44*I39+25*(1-I44)*I39)</f>
        <v>10.32951604591533</v>
      </c>
      <c r="J53" s="2"/>
      <c r="K53" s="2">
        <f>0.001*(35*K43+25*K45+25*K46+35*K44*K39+25*(1-K44)*K39)</f>
        <v>1.1542429896629804</v>
      </c>
      <c r="L53" s="2"/>
      <c r="M53" s="2">
        <f>0.001*(35*M43+25*M45+25*M46+35*M44*M39+25*(1-M44)*M39)</f>
        <v>1.9983765070720949</v>
      </c>
      <c r="N53" s="2"/>
      <c r="O53" s="2">
        <f>0.001*(35*O43+25*O45+25*O46+35*O44*O39+25*(1-O44)*O39)</f>
        <v>90.179943543717386</v>
      </c>
      <c r="P53" s="2"/>
      <c r="Q53" s="2">
        <f>0.001*(35*Q43+25*Q45+25*Q46+35*Q44*Q39+25*(1-Q44)*Q39)</f>
        <v>44.308657205509284</v>
      </c>
      <c r="R53" s="2"/>
      <c r="S53" s="2">
        <f>0.001*(35*S43+25*S45+25*S46+35*S44*S39+25*(1-S44)*S39)</f>
        <v>1.6821468051715864</v>
      </c>
      <c r="T53" s="2"/>
      <c r="U53" s="2">
        <f>0.001*(35*U43+25*U45+25*U46+35*U44*U39+25*(1-U44)*U39)</f>
        <v>4.0909580201217009E-2</v>
      </c>
      <c r="V53" s="2"/>
      <c r="W53" s="2">
        <f>0.001*(35*W43+25*W45+25*W46+35*W44*W39+25*(1-W44)*W39)</f>
        <v>1.2409348000425044</v>
      </c>
      <c r="X53" s="2">
        <f>SUM(E53:W53)</f>
        <v>182.92580561327424</v>
      </c>
      <c r="AA53" s="4" t="s">
        <v>109</v>
      </c>
      <c r="AB53" s="2">
        <f>+E54</f>
        <v>14.332464957926874</v>
      </c>
      <c r="AC53" s="2">
        <f>+G54</f>
        <v>13.36681509052068</v>
      </c>
      <c r="AD53" s="2">
        <f>+I54</f>
        <v>6.2564460761176068</v>
      </c>
      <c r="AE53" s="2">
        <f>+K54</f>
        <v>0.60068833224693574</v>
      </c>
      <c r="AF53" s="2">
        <f>+M54</f>
        <v>1.6250588803980621</v>
      </c>
      <c r="AG53" s="2">
        <f>+O54</f>
        <v>59.564105695016437</v>
      </c>
      <c r="AH53" s="2">
        <f>+Q54</f>
        <v>29.327519615116682</v>
      </c>
      <c r="AI53" s="2">
        <f>+S54</f>
        <v>1.3579440776889926</v>
      </c>
      <c r="AJ53" s="2">
        <f>+U54</f>
        <v>8.0379405094384487E-2</v>
      </c>
      <c r="AK53" s="2">
        <f>+W54</f>
        <v>3.2534263214416002</v>
      </c>
      <c r="AL53" s="3">
        <f t="shared" si="24"/>
        <v>129.76484845156827</v>
      </c>
      <c r="AM53" s="4" t="s">
        <v>109</v>
      </c>
    </row>
    <row r="54" spans="1:39" ht="15.5" x14ac:dyDescent="0.35">
      <c r="A54" s="4" t="s">
        <v>110</v>
      </c>
      <c r="E54" s="2">
        <f>+(E44*E42*35+(1-E44)*E42*25)/1000</f>
        <v>14.332464957926874</v>
      </c>
      <c r="F54" s="3"/>
      <c r="G54" s="2">
        <f>+(G44*G42*35+(1-G44)*G42*25)/1000</f>
        <v>13.36681509052068</v>
      </c>
      <c r="H54" s="3"/>
      <c r="I54" s="2">
        <f>+(I44*I42*35+(1-I44)*I42*25)/1000</f>
        <v>6.2564460761176068</v>
      </c>
      <c r="J54" s="3"/>
      <c r="K54" s="2">
        <f>+(K44*K42*35+(1-K44)*K42*25)/1000</f>
        <v>0.60068833224693574</v>
      </c>
      <c r="L54" s="3"/>
      <c r="M54" s="2">
        <f>+(M44*M42*35+(1-M44)*M42*25)/1000</f>
        <v>1.6250588803980621</v>
      </c>
      <c r="N54" s="3"/>
      <c r="O54" s="2">
        <f>+(O44*O42*35+(1-O44)*O42*25)/1000</f>
        <v>59.564105695016437</v>
      </c>
      <c r="P54" s="3"/>
      <c r="Q54" s="2">
        <f>+(Q44*Q42*35+(1-Q44)*Q42*25)/1000</f>
        <v>29.327519615116682</v>
      </c>
      <c r="R54" s="3"/>
      <c r="S54" s="2">
        <f>+(S44*S42*35+(1-S44)*S42*25)/1000</f>
        <v>1.3579440776889926</v>
      </c>
      <c r="T54" s="3"/>
      <c r="U54" s="2">
        <f>+(U44*U42*35+(1-U44)*U42*25)/1000</f>
        <v>8.0379405094384487E-2</v>
      </c>
      <c r="V54" s="3"/>
      <c r="W54" s="2">
        <f>+(W44*W42*35+(1-W44)*W42*25)/1000</f>
        <v>3.2534263214416002</v>
      </c>
      <c r="X54" s="39">
        <f>+E54+G54+I54+K54+M54+O54+Q54+S54+U54+W54</f>
        <v>129.76484845156827</v>
      </c>
    </row>
    <row r="55" spans="1:39" ht="15.5" x14ac:dyDescent="0.35">
      <c r="A55" s="4" t="s">
        <v>111</v>
      </c>
    </row>
    <row r="56" spans="1:39" ht="15.5" x14ac:dyDescent="0.35">
      <c r="A56" s="4" t="s">
        <v>204</v>
      </c>
      <c r="E56" s="3">
        <f>0.001*E41</f>
        <v>0.27421230971258526</v>
      </c>
      <c r="F56" s="3"/>
      <c r="G56" s="3">
        <f>0.001*G41</f>
        <v>0.29249410384857571</v>
      </c>
      <c r="H56" s="3"/>
      <c r="I56" s="3">
        <f>0.001*I41</f>
        <v>0.1065435598524329</v>
      </c>
      <c r="J56" s="3"/>
      <c r="K56" s="3">
        <f>0.001*K41</f>
        <v>9.0275647501825186E-3</v>
      </c>
      <c r="L56" s="3"/>
      <c r="M56" s="3">
        <f>0.001*M41</f>
        <v>3.6644807328949647E-2</v>
      </c>
      <c r="N56" s="3"/>
      <c r="O56" s="3">
        <f>0.001*O41</f>
        <v>1.1013098613197803</v>
      </c>
      <c r="P56" s="3"/>
      <c r="Q56" s="3">
        <f>0.001*Q41</f>
        <v>0.55088615821528408</v>
      </c>
      <c r="R56" s="3"/>
      <c r="S56" s="3">
        <f>0.001*S41</f>
        <v>3.170116237724678E-2</v>
      </c>
      <c r="T56" s="3"/>
      <c r="U56" s="3">
        <f>0.001*U41</f>
        <v>1.5422904713184656E-3</v>
      </c>
      <c r="V56" s="3"/>
      <c r="W56" s="3">
        <f>0.001*W41</f>
        <v>7.1760827095850355E-2</v>
      </c>
      <c r="X56" s="3">
        <f>0.001*X41</f>
        <v>2.4761226449722065</v>
      </c>
    </row>
    <row r="57" spans="1:39" ht="15.5" x14ac:dyDescent="0.35">
      <c r="A57" s="4" t="s">
        <v>113</v>
      </c>
      <c r="B57" s="20">
        <f>+E57/(E57+E58)</f>
        <v>0.20082930043380184</v>
      </c>
      <c r="E57" s="27">
        <f>E47/100*E56</f>
        <v>5.5069866329915507E-2</v>
      </c>
      <c r="F57" s="27"/>
      <c r="G57" s="27">
        <f t="shared" ref="G57:W57" si="25">G47/100*G56</f>
        <v>5.3183964919373911E-2</v>
      </c>
      <c r="H57" s="27"/>
      <c r="I57" s="27">
        <f t="shared" si="25"/>
        <v>2.47924004692878E-3</v>
      </c>
      <c r="J57" s="27"/>
      <c r="K57" s="27">
        <f t="shared" si="25"/>
        <v>0</v>
      </c>
      <c r="L57" s="27"/>
      <c r="M57" s="27">
        <f t="shared" si="25"/>
        <v>1.2761065527891533E-2</v>
      </c>
      <c r="N57" s="27"/>
      <c r="O57" s="27">
        <f t="shared" si="25"/>
        <v>0.14281525996041503</v>
      </c>
      <c r="P57" s="27"/>
      <c r="Q57" s="27">
        <f t="shared" si="25"/>
        <v>8.4414183429049147E-2</v>
      </c>
      <c r="R57" s="27"/>
      <c r="S57" s="27">
        <f>S47/100*S56</f>
        <v>1.3062318549129119E-3</v>
      </c>
      <c r="T57" s="27"/>
      <c r="U57" s="27">
        <f t="shared" si="25"/>
        <v>0</v>
      </c>
      <c r="V57" s="27"/>
      <c r="W57" s="27">
        <f t="shared" si="25"/>
        <v>1.5005410929370641E-2</v>
      </c>
      <c r="X57" s="27">
        <f>+W57+U57+S57+Q57+O57+M57+K57+I57+G57+E57</f>
        <v>0.36703522299785751</v>
      </c>
      <c r="Y57" s="3"/>
    </row>
    <row r="58" spans="1:39" ht="15.5" x14ac:dyDescent="0.35">
      <c r="A58" s="28" t="s">
        <v>114</v>
      </c>
      <c r="B58" s="20">
        <f>1-B57</f>
        <v>0.79917069956619813</v>
      </c>
      <c r="E58" s="29">
        <f>E56-E57</f>
        <v>0.21914244338266975</v>
      </c>
      <c r="F58" s="29"/>
      <c r="G58" s="29">
        <f t="shared" ref="G58:W58" si="26">G56-G57</f>
        <v>0.2393101389292018</v>
      </c>
      <c r="H58" s="29"/>
      <c r="I58" s="29">
        <f t="shared" si="26"/>
        <v>0.10406431980550412</v>
      </c>
      <c r="J58" s="29"/>
      <c r="K58" s="29">
        <f t="shared" si="26"/>
        <v>9.0275647501825186E-3</v>
      </c>
      <c r="L58" s="29"/>
      <c r="M58" s="29">
        <f t="shared" si="26"/>
        <v>2.3883741801058116E-2</v>
      </c>
      <c r="N58" s="29"/>
      <c r="O58" s="29">
        <f t="shared" si="26"/>
        <v>0.95849460135936526</v>
      </c>
      <c r="P58" s="29"/>
      <c r="Q58" s="29">
        <f t="shared" si="26"/>
        <v>0.46647197478623492</v>
      </c>
      <c r="R58" s="29"/>
      <c r="S58" s="29">
        <f t="shared" si="26"/>
        <v>3.0394930522333868E-2</v>
      </c>
      <c r="T58" s="29"/>
      <c r="U58" s="29">
        <f t="shared" si="26"/>
        <v>1.5422904713184656E-3</v>
      </c>
      <c r="V58" s="29"/>
      <c r="W58" s="29">
        <f t="shared" si="26"/>
        <v>5.6755416166479715E-2</v>
      </c>
      <c r="X58" s="27">
        <f t="shared" ref="X58:X60" si="27">+W58+U58+S58+Q58+O58+M58+K58+I58+G58+E58</f>
        <v>2.1090874219743485</v>
      </c>
    </row>
    <row r="59" spans="1:39" ht="15.5" x14ac:dyDescent="0.35">
      <c r="A59" s="28" t="s">
        <v>115</v>
      </c>
      <c r="E59" s="3">
        <f t="shared" ref="E59:U59" si="28">+E41-E56</f>
        <v>273.93809740287264</v>
      </c>
      <c r="F59" s="3"/>
      <c r="G59" s="3">
        <f t="shared" si="28"/>
        <v>292.20160974472714</v>
      </c>
      <c r="H59" s="3"/>
      <c r="I59" s="3">
        <f t="shared" si="28"/>
        <v>106.43701629258047</v>
      </c>
      <c r="J59" s="3"/>
      <c r="K59" s="3">
        <f t="shared" si="28"/>
        <v>9.0185371854323364</v>
      </c>
      <c r="L59" s="3"/>
      <c r="M59" s="3">
        <f t="shared" si="28"/>
        <v>36.608162521620699</v>
      </c>
      <c r="N59" s="3"/>
      <c r="O59" s="3">
        <f t="shared" si="28"/>
        <v>1100.2085514584605</v>
      </c>
      <c r="P59" s="3"/>
      <c r="Q59" s="3">
        <f t="shared" si="28"/>
        <v>550.33527205706889</v>
      </c>
      <c r="R59" s="3"/>
      <c r="S59" s="3">
        <f t="shared" si="28"/>
        <v>31.669461214869536</v>
      </c>
      <c r="T59" s="3"/>
      <c r="U59" s="3">
        <f t="shared" si="28"/>
        <v>1.540748180847147</v>
      </c>
      <c r="V59" s="3"/>
      <c r="W59" s="3">
        <f t="shared" ref="W59" si="29">+W41-W56</f>
        <v>71.689066268754516</v>
      </c>
      <c r="X59" s="27">
        <f t="shared" si="27"/>
        <v>2473.6465223272339</v>
      </c>
    </row>
    <row r="60" spans="1:39" ht="15.5" x14ac:dyDescent="0.35">
      <c r="A60" s="4" t="s">
        <v>116</v>
      </c>
      <c r="B60" s="20">
        <f>+E60/(E60+E61)</f>
        <v>0.20082930043380184</v>
      </c>
      <c r="E60" s="27">
        <f>E47/100*E59</f>
        <v>55.014796463585583</v>
      </c>
      <c r="F60" s="27"/>
      <c r="G60" s="27">
        <f t="shared" ref="G60:W60" si="30">G47/100*G59</f>
        <v>53.130780954454536</v>
      </c>
      <c r="H60" s="27"/>
      <c r="I60" s="27">
        <f t="shared" si="30"/>
        <v>2.4767608068818512</v>
      </c>
      <c r="J60" s="27"/>
      <c r="K60" s="27">
        <f t="shared" si="30"/>
        <v>0</v>
      </c>
      <c r="L60" s="27"/>
      <c r="M60" s="27">
        <f t="shared" si="30"/>
        <v>12.748304462363642</v>
      </c>
      <c r="N60" s="27"/>
      <c r="O60" s="27">
        <f t="shared" si="30"/>
        <v>142.67244470045461</v>
      </c>
      <c r="P60" s="27"/>
      <c r="Q60" s="27">
        <f t="shared" si="30"/>
        <v>84.329769245620113</v>
      </c>
      <c r="R60" s="27"/>
      <c r="S60" s="27">
        <f t="shared" si="30"/>
        <v>1.3049256230579989</v>
      </c>
      <c r="T60" s="27"/>
      <c r="U60" s="27">
        <f t="shared" si="30"/>
        <v>0</v>
      </c>
      <c r="V60" s="27"/>
      <c r="W60" s="27">
        <f t="shared" si="30"/>
        <v>14.990405518441273</v>
      </c>
      <c r="X60" s="27">
        <f t="shared" si="27"/>
        <v>366.66818777485963</v>
      </c>
    </row>
    <row r="61" spans="1:39" ht="15.5" x14ac:dyDescent="0.35">
      <c r="A61" s="28" t="s">
        <v>114</v>
      </c>
      <c r="B61" s="20">
        <f>1-B60</f>
        <v>0.79917069956619813</v>
      </c>
      <c r="E61" s="29">
        <f>E59-E60</f>
        <v>218.92330093928706</v>
      </c>
      <c r="F61" s="29"/>
      <c r="G61" s="29">
        <f t="shared" ref="G61:W61" si="31">G59-G60</f>
        <v>239.0708287902726</v>
      </c>
      <c r="H61" s="29"/>
      <c r="I61" s="29">
        <f t="shared" si="31"/>
        <v>103.96025548569861</v>
      </c>
      <c r="J61" s="29"/>
      <c r="K61" s="29">
        <f t="shared" si="31"/>
        <v>9.0185371854323364</v>
      </c>
      <c r="L61" s="29"/>
      <c r="M61" s="29">
        <f t="shared" si="31"/>
        <v>23.859858059257057</v>
      </c>
      <c r="N61" s="29"/>
      <c r="O61" s="29">
        <f t="shared" si="31"/>
        <v>957.53610675800587</v>
      </c>
      <c r="P61" s="29"/>
      <c r="Q61" s="29">
        <f t="shared" si="31"/>
        <v>466.00550281144876</v>
      </c>
      <c r="R61" s="29"/>
      <c r="S61" s="29">
        <f t="shared" si="31"/>
        <v>30.364535591811538</v>
      </c>
      <c r="T61" s="29"/>
      <c r="U61" s="29">
        <f t="shared" si="31"/>
        <v>1.540748180847147</v>
      </c>
      <c r="V61" s="29"/>
      <c r="W61" s="29">
        <f t="shared" si="31"/>
        <v>56.698660750313245</v>
      </c>
      <c r="X61" s="29">
        <f>X59-X60</f>
        <v>2106.9783345523742</v>
      </c>
      <c r="Y61" s="3"/>
    </row>
    <row r="62" spans="1:39" ht="15.5" x14ac:dyDescent="0.35">
      <c r="A62" s="28" t="s">
        <v>205</v>
      </c>
      <c r="B62" s="20"/>
      <c r="E62" s="3">
        <f>0.001*E40</f>
        <v>0.22736948846325511</v>
      </c>
      <c r="F62" s="3"/>
      <c r="G62" s="3">
        <f>0.001*G40</f>
        <v>0.20547960361099624</v>
      </c>
      <c r="H62" s="3"/>
      <c r="I62" s="3">
        <f>0.001*I40</f>
        <v>9.7717731874770258E-2</v>
      </c>
      <c r="J62" s="3"/>
      <c r="K62" s="3">
        <f>0.001*K40</f>
        <v>9.5470580004341186E-3</v>
      </c>
      <c r="L62" s="3"/>
      <c r="M62" s="3">
        <f>0.001*M40</f>
        <v>1.6625960085583993E-2</v>
      </c>
      <c r="N62" s="3"/>
      <c r="O62" s="3">
        <f>0.001*O40</f>
        <v>0.86125389693992482</v>
      </c>
      <c r="P62" s="3"/>
      <c r="Q62" s="3">
        <f>0.001*Q40</f>
        <v>0.41492040963543242</v>
      </c>
      <c r="R62" s="3"/>
      <c r="S62" s="3">
        <f>0.001*S40</f>
        <v>2.1891530971421325E-2</v>
      </c>
      <c r="T62" s="3"/>
      <c r="U62" s="3">
        <f>0.001*U40</f>
        <v>1.6728857324569137E-3</v>
      </c>
      <c r="V62" s="3"/>
      <c r="W62" s="3">
        <f>0.001*W40</f>
        <v>5.8376225761813644E-2</v>
      </c>
      <c r="X62" s="3">
        <f>0.001*X40</f>
        <v>1.9148547910760887</v>
      </c>
      <c r="Y62" s="3"/>
    </row>
    <row r="63" spans="1:39" ht="15.5" x14ac:dyDescent="0.35">
      <c r="A63" s="28" t="s">
        <v>206</v>
      </c>
      <c r="B63" s="20"/>
      <c r="E63" s="3">
        <f>0.001*E39</f>
        <v>0.2144948283516927</v>
      </c>
      <c r="F63" s="3"/>
      <c r="G63" s="3">
        <f>0.001*G39</f>
        <v>0.17287756265697218</v>
      </c>
      <c r="H63" s="3"/>
      <c r="I63" s="3">
        <f>0.001*I39</f>
        <v>0.13474965183294463</v>
      </c>
      <c r="J63" s="3"/>
      <c r="K63" s="3">
        <f>0.001*K39</f>
        <v>1.7129535152388697E-2</v>
      </c>
      <c r="L63" s="3"/>
      <c r="M63" s="3">
        <f>0.001*M39</f>
        <v>1.379693332410485E-2</v>
      </c>
      <c r="N63" s="3"/>
      <c r="O63" s="3">
        <f>0.001*O39</f>
        <v>1.0480682674988582</v>
      </c>
      <c r="P63" s="3"/>
      <c r="Q63" s="3">
        <f>0.001*Q39</f>
        <v>0.51041303057482157</v>
      </c>
      <c r="R63" s="3"/>
      <c r="S63" s="3">
        <f>0.001*S39</f>
        <v>1.405553425544458E-2</v>
      </c>
      <c r="T63" s="3"/>
      <c r="U63" s="3">
        <f>0.001*U39</f>
        <v>1.4519770517784983E-3</v>
      </c>
      <c r="V63" s="3"/>
      <c r="W63" s="3">
        <f>0.001*W39</f>
        <v>4.963739200170017E-2</v>
      </c>
      <c r="X63" s="3">
        <f>0.001*X39</f>
        <v>2.1766747127007062</v>
      </c>
      <c r="Y63" s="3"/>
    </row>
    <row r="64" spans="1:39" ht="15.5" x14ac:dyDescent="0.35">
      <c r="A64" s="28" t="s">
        <v>119</v>
      </c>
      <c r="B64" s="20"/>
      <c r="E64" s="3">
        <f>+E62+E56+E63</f>
        <v>0.71607662652753312</v>
      </c>
      <c r="F64" s="3"/>
      <c r="G64" s="3">
        <f>+G62+G56+G63</f>
        <v>0.67085127011654411</v>
      </c>
      <c r="H64" s="3"/>
      <c r="I64" s="3">
        <f>+I62+I56+I63</f>
        <v>0.33901094356014777</v>
      </c>
      <c r="J64" s="3"/>
      <c r="K64" s="3">
        <f>+K62+K56+K63</f>
        <v>3.5704157903005337E-2</v>
      </c>
      <c r="L64" s="3"/>
      <c r="M64" s="3">
        <f>+M62+M56+M63</f>
        <v>6.7067700738638492E-2</v>
      </c>
      <c r="N64" s="3"/>
      <c r="O64" s="3">
        <f>+O62+O56+O63</f>
        <v>3.0106320257585635</v>
      </c>
      <c r="P64" s="3"/>
      <c r="Q64" s="3">
        <f>+Q62+Q56+Q63</f>
        <v>1.476219598425538</v>
      </c>
      <c r="R64" s="3"/>
      <c r="S64" s="3">
        <f>+S62+S56+S63</f>
        <v>6.7648227604112682E-2</v>
      </c>
      <c r="T64" s="3"/>
      <c r="U64" s="3">
        <f>+U62+U56+U63</f>
        <v>4.6671532555538778E-3</v>
      </c>
      <c r="V64" s="3"/>
      <c r="W64" s="3">
        <f>+W62+W56+W63</f>
        <v>0.17977444485936417</v>
      </c>
      <c r="X64" s="3">
        <f>+X62+X56+X63</f>
        <v>6.5676521487490014</v>
      </c>
      <c r="Y64" s="1">
        <f>+X64/X42</f>
        <v>1.4957153035747837E-3</v>
      </c>
    </row>
    <row r="65" spans="1:52" ht="15.5" x14ac:dyDescent="0.35">
      <c r="A65" s="28" t="s">
        <v>120</v>
      </c>
      <c r="B65" s="20"/>
      <c r="E65" s="7">
        <v>1E-3</v>
      </c>
      <c r="F65" s="3"/>
      <c r="G65" s="7">
        <v>1E-3</v>
      </c>
      <c r="H65" s="3"/>
      <c r="I65" s="7">
        <v>1E-3</v>
      </c>
      <c r="J65" s="3"/>
      <c r="K65" s="7">
        <v>1E-3</v>
      </c>
      <c r="L65" s="3"/>
      <c r="M65" s="7">
        <v>1E-3</v>
      </c>
      <c r="N65" s="3"/>
      <c r="O65" s="7">
        <v>1E-3</v>
      </c>
      <c r="P65" s="3"/>
      <c r="Q65" s="7">
        <v>1E-3</v>
      </c>
      <c r="R65" s="3"/>
      <c r="S65" s="7">
        <v>1E-3</v>
      </c>
      <c r="T65" s="3"/>
      <c r="U65" s="7">
        <v>1E-3</v>
      </c>
      <c r="V65" s="3"/>
      <c r="W65" s="7">
        <v>1E-3</v>
      </c>
      <c r="X65" s="7">
        <v>1E-3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5.5069866329915507E-2</v>
      </c>
      <c r="F73" s="15">
        <v>1</v>
      </c>
      <c r="G73" s="3">
        <f>+$D73*G57</f>
        <v>5.3183964919373911E-2</v>
      </c>
      <c r="H73" s="15">
        <v>1</v>
      </c>
      <c r="I73" s="3">
        <f>+$D73*I57</f>
        <v>2.47924004692878E-3</v>
      </c>
      <c r="J73" s="15">
        <v>1</v>
      </c>
      <c r="K73" s="3">
        <f>+$D73*K57</f>
        <v>0</v>
      </c>
      <c r="L73" s="15">
        <v>1</v>
      </c>
      <c r="M73" s="3">
        <f>+$D73*M57</f>
        <v>1.2761065527891533E-2</v>
      </c>
      <c r="N73" s="15">
        <v>1</v>
      </c>
      <c r="O73" s="3">
        <f>+$D73*O57</f>
        <v>0.14281525996041503</v>
      </c>
      <c r="P73" s="15">
        <v>1</v>
      </c>
      <c r="Q73" s="3">
        <f>+$D73*Q57</f>
        <v>8.4414183429049147E-2</v>
      </c>
      <c r="R73" s="15">
        <v>1</v>
      </c>
      <c r="S73" s="3">
        <f>+$D73*S57</f>
        <v>1.3062318549129119E-3</v>
      </c>
      <c r="T73" s="15">
        <v>1</v>
      </c>
      <c r="U73" s="3">
        <f>+$D73*U57</f>
        <v>0</v>
      </c>
      <c r="V73" s="15">
        <v>1</v>
      </c>
      <c r="W73" s="3">
        <f>+$D73*W57</f>
        <v>1.5005410929370641E-2</v>
      </c>
      <c r="X73" s="3">
        <f>+E73+G73+I73+K73+M73+O73+Q73+S73+U73+W73</f>
        <v>0.36703522299785746</v>
      </c>
      <c r="AA73" s="5" t="s">
        <v>131</v>
      </c>
      <c r="AB73" s="3">
        <f>+E73</f>
        <v>5.5069866329915507E-2</v>
      </c>
      <c r="AC73" s="3">
        <f>+G73</f>
        <v>5.3183964919373911E-2</v>
      </c>
      <c r="AD73" s="3">
        <f>+I73</f>
        <v>2.47924004692878E-3</v>
      </c>
      <c r="AE73" s="3">
        <f>+K73</f>
        <v>0</v>
      </c>
      <c r="AF73" s="3">
        <f>+M73</f>
        <v>1.2761065527891533E-2</v>
      </c>
      <c r="AG73" s="3">
        <f>+O73</f>
        <v>0.14281525996041503</v>
      </c>
      <c r="AH73" s="3">
        <f>+Q73</f>
        <v>8.4414183429049147E-2</v>
      </c>
      <c r="AI73" s="3">
        <f>+S73</f>
        <v>1.3062318549129119E-3</v>
      </c>
      <c r="AJ73" s="3">
        <f>+U73</f>
        <v>0</v>
      </c>
      <c r="AK73" s="3">
        <f>+W73</f>
        <v>1.5005410929370641E-2</v>
      </c>
      <c r="AL73" s="3">
        <f>SUM(AB73:AK73)</f>
        <v>0.36703522299785746</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5.5069866329915507E-2</v>
      </c>
      <c r="F77" s="15">
        <f t="shared" si="33"/>
        <v>1</v>
      </c>
      <c r="G77" s="27">
        <f>SUM(G73:G76)</f>
        <v>5.3183964919373911E-2</v>
      </c>
      <c r="H77" s="15">
        <f t="shared" si="33"/>
        <v>1</v>
      </c>
      <c r="I77" s="27">
        <f>SUM(I73:I76)</f>
        <v>2.47924004692878E-3</v>
      </c>
      <c r="J77" s="15">
        <f t="shared" si="33"/>
        <v>1</v>
      </c>
      <c r="K77" s="27">
        <f>SUM(K73:K76)</f>
        <v>0</v>
      </c>
      <c r="L77" s="15">
        <f t="shared" si="33"/>
        <v>1</v>
      </c>
      <c r="M77" s="27">
        <f>SUM(M73:M76)</f>
        <v>1.2761065527891533E-2</v>
      </c>
      <c r="N77" s="15">
        <f t="shared" si="33"/>
        <v>1</v>
      </c>
      <c r="O77" s="27">
        <f>SUM(O73:O76)</f>
        <v>0.14281525996041503</v>
      </c>
      <c r="P77" s="15">
        <f t="shared" si="33"/>
        <v>1</v>
      </c>
      <c r="Q77" s="27">
        <f>SUM(Q73:Q76)</f>
        <v>8.4414183429049147E-2</v>
      </c>
      <c r="R77" s="15">
        <f t="shared" si="33"/>
        <v>1</v>
      </c>
      <c r="S77" s="27">
        <f>SUM(S73:S76)</f>
        <v>1.3062318549129119E-3</v>
      </c>
      <c r="T77" s="15">
        <f t="shared" si="33"/>
        <v>1</v>
      </c>
      <c r="U77" s="27">
        <f>SUM(U73:U76)</f>
        <v>0</v>
      </c>
      <c r="V77" s="15">
        <f t="shared" si="33"/>
        <v>1</v>
      </c>
      <c r="W77" s="27">
        <f>SUM(W73:W76)</f>
        <v>1.5005410929370641E-2</v>
      </c>
      <c r="X77" s="3">
        <f t="shared" si="32"/>
        <v>0.36703522299785746</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55.014796463585583</v>
      </c>
      <c r="AC78" s="3">
        <f>+G60</f>
        <v>53.130780954454536</v>
      </c>
      <c r="AD78" s="3">
        <f>+I60</f>
        <v>2.4767608068818512</v>
      </c>
      <c r="AE78" s="3">
        <f>+K60</f>
        <v>0</v>
      </c>
      <c r="AF78" s="3">
        <f>+M60</f>
        <v>12.748304462363642</v>
      </c>
      <c r="AG78" s="3">
        <f>+O60</f>
        <v>142.67244470045461</v>
      </c>
      <c r="AH78" s="3">
        <f>+Q60</f>
        <v>84.329769245620113</v>
      </c>
      <c r="AI78" s="3">
        <f>+S60</f>
        <v>1.3049256230579989</v>
      </c>
      <c r="AJ78" s="3">
        <f>+U60</f>
        <v>0</v>
      </c>
      <c r="AK78" s="3">
        <f>+W60</f>
        <v>14.990405518441273</v>
      </c>
      <c r="AL78" s="3">
        <f>+X60</f>
        <v>366.66818777485963</v>
      </c>
      <c r="AN78" t="s">
        <v>137</v>
      </c>
      <c r="AO78" s="3">
        <f>+AB$78*AB79</f>
        <v>27.507398231792791</v>
      </c>
      <c r="AP78" s="3">
        <f t="shared" ref="AP78:AX78" si="34">+AC$78*AC79</f>
        <v>26.565390477227268</v>
      </c>
      <c r="AQ78" s="3">
        <f t="shared" si="34"/>
        <v>1.2383804034409256</v>
      </c>
      <c r="AR78" s="3">
        <f t="shared" si="34"/>
        <v>0</v>
      </c>
      <c r="AS78" s="3">
        <f t="shared" si="34"/>
        <v>6.3741522311818208</v>
      </c>
      <c r="AT78" s="3">
        <f t="shared" si="34"/>
        <v>71.336222350227303</v>
      </c>
      <c r="AU78" s="3">
        <f t="shared" si="34"/>
        <v>42.164884622810057</v>
      </c>
      <c r="AV78" s="3">
        <f t="shared" si="34"/>
        <v>1.3049256230579989</v>
      </c>
      <c r="AW78" s="3">
        <f t="shared" si="34"/>
        <v>0</v>
      </c>
      <c r="AX78" s="3">
        <f t="shared" si="34"/>
        <v>14.990405518441273</v>
      </c>
      <c r="AY78" s="3">
        <f>SUM(AO78:AX78)</f>
        <v>191.48175945817945</v>
      </c>
      <c r="AZ78" t="s">
        <v>138</v>
      </c>
    </row>
    <row r="79" spans="1:52" ht="15.5" x14ac:dyDescent="0.35">
      <c r="A79" s="5" t="s">
        <v>139</v>
      </c>
      <c r="B79" t="s">
        <v>140</v>
      </c>
      <c r="C79">
        <v>3</v>
      </c>
      <c r="D79" s="15">
        <v>0.5</v>
      </c>
      <c r="E79" s="3">
        <f t="shared" ref="E79:E84" si="35">+$D79*E$60</f>
        <v>27.507398231792791</v>
      </c>
      <c r="F79" s="15">
        <v>0.5</v>
      </c>
      <c r="G79" s="3">
        <f>+$F79*G$60</f>
        <v>26.565390477227268</v>
      </c>
      <c r="H79" s="15">
        <v>0.5</v>
      </c>
      <c r="I79" s="3">
        <f t="shared" ref="I79:I84" si="36">+$H79*I$60</f>
        <v>1.2383804034409256</v>
      </c>
      <c r="J79" s="15">
        <v>0.5</v>
      </c>
      <c r="K79" s="3">
        <f t="shared" ref="K79:K84" si="37">+$J79*K$60</f>
        <v>0</v>
      </c>
      <c r="L79" s="15">
        <v>0.5</v>
      </c>
      <c r="M79" s="3">
        <f t="shared" ref="M79:M84" si="38">+$L79*M$60</f>
        <v>6.3741522311818208</v>
      </c>
      <c r="N79" s="15">
        <v>0.5</v>
      </c>
      <c r="O79" s="3">
        <f t="shared" ref="O79:O84" si="39">+$N79*O$60</f>
        <v>71.336222350227303</v>
      </c>
      <c r="P79" s="15">
        <v>0.5</v>
      </c>
      <c r="Q79" s="3">
        <f t="shared" ref="Q79:Q84" si="40">+$P79*Q$60</f>
        <v>42.164884622810057</v>
      </c>
      <c r="R79" s="15">
        <v>1</v>
      </c>
      <c r="S79" s="3">
        <f t="shared" ref="S79:S84" si="41">+$R79*S$60</f>
        <v>1.3049256230579989</v>
      </c>
      <c r="T79" s="15">
        <v>1</v>
      </c>
      <c r="U79" s="3">
        <f t="shared" ref="U79:U84" si="42">+$T79*U$60</f>
        <v>0</v>
      </c>
      <c r="V79" s="15">
        <v>1</v>
      </c>
      <c r="W79" s="3">
        <f t="shared" ref="W79:W84" si="43">+$V79*W$60</f>
        <v>14.990405518441273</v>
      </c>
      <c r="X79" s="3">
        <f t="shared" ref="X79:X85" si="44">+E79+G79+I79+K79+M79+O79+Q79+S79+U79+W79</f>
        <v>191.48175945817945</v>
      </c>
      <c r="AA79" t="s">
        <v>139</v>
      </c>
      <c r="AB79" s="15">
        <f t="shared" ref="AB79:AB84" si="45">+D79</f>
        <v>0.5</v>
      </c>
      <c r="AC79" s="15">
        <f t="shared" ref="AC79:AC84" si="46">+F79</f>
        <v>0.5</v>
      </c>
      <c r="AD79" s="15">
        <f t="shared" ref="AD79:AD84" si="47">+H79</f>
        <v>0.5</v>
      </c>
      <c r="AE79" s="15">
        <f t="shared" ref="AE79:AE84" si="48">+J79</f>
        <v>0.5</v>
      </c>
      <c r="AF79" s="15">
        <f t="shared" ref="AF79:AF84" si="49">+L79</f>
        <v>0.5</v>
      </c>
      <c r="AG79" s="15">
        <f t="shared" ref="AG79:AG84" si="50">+N79</f>
        <v>0.5</v>
      </c>
      <c r="AH79" s="15">
        <f t="shared" ref="AH79:AH84" si="51">+P79</f>
        <v>0.5</v>
      </c>
      <c r="AI79" s="15">
        <f t="shared" ref="AI79:AI84" si="52">+R79</f>
        <v>1</v>
      </c>
      <c r="AJ79" s="15">
        <f t="shared" ref="AJ79:AJ84" si="53">+T79</f>
        <v>1</v>
      </c>
      <c r="AK79" s="15">
        <f t="shared" ref="AK79:AK84" si="54">+V79</f>
        <v>1</v>
      </c>
      <c r="AN79" t="s">
        <v>141</v>
      </c>
      <c r="AO79" s="3">
        <f t="shared" ref="AO79:AX84" si="55">+AB79*AO$78</f>
        <v>13.753699115896396</v>
      </c>
      <c r="AP79" s="3">
        <f t="shared" si="55"/>
        <v>13.282695238613634</v>
      </c>
      <c r="AQ79" s="3">
        <f t="shared" si="55"/>
        <v>0.6191902017204628</v>
      </c>
      <c r="AR79" s="3">
        <f t="shared" si="55"/>
        <v>0</v>
      </c>
      <c r="AS79" s="3">
        <f t="shared" si="55"/>
        <v>3.1870761155909104</v>
      </c>
      <c r="AT79" s="3">
        <f t="shared" si="55"/>
        <v>35.668111175113651</v>
      </c>
      <c r="AU79" s="3">
        <f t="shared" si="55"/>
        <v>21.082442311405028</v>
      </c>
      <c r="AV79" s="3">
        <f t="shared" si="55"/>
        <v>1.3049256230579989</v>
      </c>
      <c r="AW79" s="3">
        <f t="shared" si="55"/>
        <v>0</v>
      </c>
      <c r="AX79" s="3">
        <f t="shared" si="55"/>
        <v>14.990405518441273</v>
      </c>
      <c r="AY79" s="3">
        <f t="shared" ref="AY79:AY84" si="56">SUM(AO79:AX79)</f>
        <v>103.88854529983936</v>
      </c>
      <c r="AZ79" t="s">
        <v>141</v>
      </c>
    </row>
    <row r="80" spans="1:52" ht="15.5" x14ac:dyDescent="0.35">
      <c r="A80" s="5" t="s">
        <v>142</v>
      </c>
      <c r="B80" t="s">
        <v>143</v>
      </c>
      <c r="C80">
        <v>15</v>
      </c>
      <c r="D80" s="15">
        <v>0.5</v>
      </c>
      <c r="E80" s="3">
        <f t="shared" si="35"/>
        <v>27.507398231792791</v>
      </c>
      <c r="F80" s="15">
        <v>0.5</v>
      </c>
      <c r="G80" s="3">
        <f>+$F80*G$60</f>
        <v>26.565390477227268</v>
      </c>
      <c r="H80" s="15">
        <v>0</v>
      </c>
      <c r="I80" s="3">
        <f t="shared" si="36"/>
        <v>0</v>
      </c>
      <c r="J80" s="15">
        <v>0</v>
      </c>
      <c r="K80" s="3">
        <f t="shared" si="37"/>
        <v>0</v>
      </c>
      <c r="L80" s="15">
        <v>0.5</v>
      </c>
      <c r="M80" s="3">
        <f t="shared" si="38"/>
        <v>6.3741522311818208</v>
      </c>
      <c r="N80" s="15">
        <v>0</v>
      </c>
      <c r="O80" s="3">
        <f t="shared" si="39"/>
        <v>0</v>
      </c>
      <c r="P80" s="15">
        <v>0</v>
      </c>
      <c r="Q80" s="3">
        <f t="shared" si="40"/>
        <v>0</v>
      </c>
      <c r="R80" s="15">
        <v>0</v>
      </c>
      <c r="S80" s="3">
        <f t="shared" si="41"/>
        <v>0</v>
      </c>
      <c r="T80" s="15">
        <v>0</v>
      </c>
      <c r="U80" s="3">
        <f t="shared" si="42"/>
        <v>0</v>
      </c>
      <c r="V80" s="15">
        <v>0</v>
      </c>
      <c r="W80" s="3">
        <f t="shared" si="43"/>
        <v>0</v>
      </c>
      <c r="X80" s="3">
        <f t="shared" si="44"/>
        <v>60.446940940201884</v>
      </c>
      <c r="AA80" t="s">
        <v>142</v>
      </c>
      <c r="AB80" s="15">
        <f t="shared" si="45"/>
        <v>0.5</v>
      </c>
      <c r="AC80" s="15">
        <f t="shared" si="46"/>
        <v>0.5</v>
      </c>
      <c r="AD80" s="15">
        <f t="shared" si="47"/>
        <v>0</v>
      </c>
      <c r="AE80" s="15">
        <f t="shared" si="48"/>
        <v>0</v>
      </c>
      <c r="AF80" s="15">
        <f t="shared" si="49"/>
        <v>0.5</v>
      </c>
      <c r="AG80" s="15">
        <f t="shared" si="50"/>
        <v>0</v>
      </c>
      <c r="AH80" s="15">
        <f t="shared" si="51"/>
        <v>0</v>
      </c>
      <c r="AI80" s="15">
        <f t="shared" si="52"/>
        <v>0</v>
      </c>
      <c r="AJ80" s="15">
        <f t="shared" si="53"/>
        <v>0</v>
      </c>
      <c r="AK80" s="15">
        <f t="shared" si="54"/>
        <v>0</v>
      </c>
      <c r="AN80" t="s">
        <v>144</v>
      </c>
      <c r="AO80" s="3">
        <f t="shared" si="55"/>
        <v>13.753699115896396</v>
      </c>
      <c r="AP80" s="3">
        <f t="shared" si="55"/>
        <v>13.282695238613634</v>
      </c>
      <c r="AQ80" s="3">
        <f t="shared" si="55"/>
        <v>0</v>
      </c>
      <c r="AR80" s="3">
        <f t="shared" si="55"/>
        <v>0</v>
      </c>
      <c r="AS80" s="3">
        <f t="shared" si="55"/>
        <v>3.1870761155909104</v>
      </c>
      <c r="AT80" s="3">
        <f t="shared" si="55"/>
        <v>0</v>
      </c>
      <c r="AU80" s="3">
        <f t="shared" si="55"/>
        <v>0</v>
      </c>
      <c r="AV80" s="3">
        <f t="shared" si="55"/>
        <v>0</v>
      </c>
      <c r="AW80" s="3">
        <f t="shared" si="55"/>
        <v>0</v>
      </c>
      <c r="AX80" s="3">
        <f t="shared" si="55"/>
        <v>0</v>
      </c>
      <c r="AY80" s="3">
        <f t="shared" si="56"/>
        <v>30.223470470100942</v>
      </c>
      <c r="AZ80" t="s">
        <v>144</v>
      </c>
    </row>
    <row r="81" spans="1:52" ht="15.5" x14ac:dyDescent="0.35">
      <c r="A81" s="5" t="s">
        <v>145</v>
      </c>
      <c r="B81" t="s">
        <v>146</v>
      </c>
      <c r="C81">
        <v>20</v>
      </c>
      <c r="D81" s="15">
        <v>0</v>
      </c>
      <c r="E81" s="3">
        <f t="shared" si="35"/>
        <v>0</v>
      </c>
      <c r="F81" s="15">
        <v>0</v>
      </c>
      <c r="G81" s="3">
        <f>+$F81*G$60</f>
        <v>0</v>
      </c>
      <c r="H81" s="15">
        <v>0.5</v>
      </c>
      <c r="I81" s="3">
        <f t="shared" si="36"/>
        <v>1.2383804034409256</v>
      </c>
      <c r="J81" s="15">
        <v>0.5</v>
      </c>
      <c r="K81" s="3">
        <f t="shared" si="37"/>
        <v>0</v>
      </c>
      <c r="L81" s="15">
        <v>0</v>
      </c>
      <c r="M81" s="3">
        <f t="shared" si="38"/>
        <v>0</v>
      </c>
      <c r="N81" s="15">
        <v>0.5</v>
      </c>
      <c r="O81" s="3">
        <f t="shared" si="39"/>
        <v>71.336222350227303</v>
      </c>
      <c r="P81" s="15">
        <v>0.5</v>
      </c>
      <c r="Q81" s="3">
        <f t="shared" si="40"/>
        <v>42.164884622810057</v>
      </c>
      <c r="R81" s="15">
        <v>0</v>
      </c>
      <c r="S81" s="3">
        <f t="shared" si="41"/>
        <v>0</v>
      </c>
      <c r="T81" s="15">
        <v>0</v>
      </c>
      <c r="U81" s="3">
        <f t="shared" si="42"/>
        <v>0</v>
      </c>
      <c r="V81" s="15">
        <v>0</v>
      </c>
      <c r="W81" s="3">
        <f t="shared" si="43"/>
        <v>0</v>
      </c>
      <c r="X81" s="3">
        <f t="shared" si="44"/>
        <v>114.73948737647828</v>
      </c>
      <c r="AA81" t="s">
        <v>145</v>
      </c>
      <c r="AB81" s="15">
        <f t="shared" si="45"/>
        <v>0</v>
      </c>
      <c r="AC81" s="15">
        <f t="shared" si="46"/>
        <v>0</v>
      </c>
      <c r="AD81" s="15">
        <f t="shared" si="47"/>
        <v>0.5</v>
      </c>
      <c r="AE81" s="15">
        <f t="shared" si="48"/>
        <v>0.5</v>
      </c>
      <c r="AF81" s="15">
        <f t="shared" si="49"/>
        <v>0</v>
      </c>
      <c r="AG81" s="15">
        <f t="shared" si="50"/>
        <v>0.5</v>
      </c>
      <c r="AH81" s="15">
        <f t="shared" si="51"/>
        <v>0.5</v>
      </c>
      <c r="AI81" s="15">
        <f t="shared" si="52"/>
        <v>0</v>
      </c>
      <c r="AJ81" s="15">
        <f t="shared" si="53"/>
        <v>0</v>
      </c>
      <c r="AK81" s="15">
        <f t="shared" si="54"/>
        <v>0</v>
      </c>
      <c r="AN81" t="s">
        <v>145</v>
      </c>
      <c r="AO81" s="3">
        <f t="shared" si="55"/>
        <v>0</v>
      </c>
      <c r="AP81" s="3">
        <f t="shared" si="55"/>
        <v>0</v>
      </c>
      <c r="AQ81" s="3">
        <f t="shared" si="55"/>
        <v>0.6191902017204628</v>
      </c>
      <c r="AR81" s="3">
        <f t="shared" si="55"/>
        <v>0</v>
      </c>
      <c r="AS81" s="3">
        <f t="shared" si="55"/>
        <v>0</v>
      </c>
      <c r="AT81" s="3">
        <f t="shared" si="55"/>
        <v>35.668111175113651</v>
      </c>
      <c r="AU81" s="3">
        <f t="shared" si="55"/>
        <v>21.082442311405028</v>
      </c>
      <c r="AV81" s="3">
        <f t="shared" si="55"/>
        <v>0</v>
      </c>
      <c r="AW81" s="3">
        <f t="shared" si="55"/>
        <v>0</v>
      </c>
      <c r="AX81" s="3">
        <f t="shared" si="55"/>
        <v>0</v>
      </c>
      <c r="AY81" s="3">
        <f t="shared" si="56"/>
        <v>57.36974368823914</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v>
      </c>
      <c r="I83" s="3">
        <f t="shared" si="36"/>
        <v>0</v>
      </c>
      <c r="J83" s="15">
        <v>0</v>
      </c>
      <c r="K83" s="3">
        <f t="shared" si="37"/>
        <v>0</v>
      </c>
      <c r="L83" s="15">
        <v>0</v>
      </c>
      <c r="M83" s="3">
        <f t="shared" si="38"/>
        <v>0</v>
      </c>
      <c r="N83" s="15">
        <v>0</v>
      </c>
      <c r="O83" s="3">
        <f t="shared" si="39"/>
        <v>0</v>
      </c>
      <c r="P83" s="15">
        <v>0</v>
      </c>
      <c r="Q83" s="3">
        <f t="shared" si="40"/>
        <v>0</v>
      </c>
      <c r="R83" s="15">
        <v>0</v>
      </c>
      <c r="S83" s="3">
        <f t="shared" si="41"/>
        <v>0</v>
      </c>
      <c r="T83" s="15">
        <v>0</v>
      </c>
      <c r="U83" s="3">
        <f t="shared" si="42"/>
        <v>0</v>
      </c>
      <c r="V83" s="15">
        <v>0</v>
      </c>
      <c r="W83" s="3">
        <f t="shared" si="43"/>
        <v>0</v>
      </c>
      <c r="X83" s="3">
        <f t="shared" si="44"/>
        <v>0</v>
      </c>
      <c r="AA83" t="s">
        <v>148</v>
      </c>
      <c r="AB83" s="15">
        <f t="shared" si="45"/>
        <v>0</v>
      </c>
      <c r="AC83" s="15">
        <f t="shared" si="46"/>
        <v>0</v>
      </c>
      <c r="AD83" s="15">
        <f t="shared" si="47"/>
        <v>0</v>
      </c>
      <c r="AE83" s="15">
        <f t="shared" si="48"/>
        <v>0</v>
      </c>
      <c r="AF83" s="15">
        <f t="shared" si="49"/>
        <v>0</v>
      </c>
      <c r="AG83" s="15">
        <f t="shared" si="50"/>
        <v>0</v>
      </c>
      <c r="AH83" s="15">
        <f t="shared" si="51"/>
        <v>0</v>
      </c>
      <c r="AI83" s="15">
        <f t="shared" si="52"/>
        <v>0</v>
      </c>
      <c r="AJ83" s="15">
        <f t="shared" si="53"/>
        <v>0</v>
      </c>
      <c r="AK83" s="15">
        <f t="shared" si="54"/>
        <v>0</v>
      </c>
      <c r="AN83" t="s">
        <v>148</v>
      </c>
      <c r="AO83" s="3">
        <f t="shared" si="55"/>
        <v>0</v>
      </c>
      <c r="AP83" s="3">
        <f t="shared" si="55"/>
        <v>0</v>
      </c>
      <c r="AQ83" s="3">
        <f t="shared" si="55"/>
        <v>0</v>
      </c>
      <c r="AR83" s="3">
        <f t="shared" si="55"/>
        <v>0</v>
      </c>
      <c r="AS83" s="3">
        <f t="shared" si="55"/>
        <v>0</v>
      </c>
      <c r="AT83" s="3">
        <f t="shared" si="55"/>
        <v>0</v>
      </c>
      <c r="AU83" s="3">
        <f t="shared" si="55"/>
        <v>0</v>
      </c>
      <c r="AV83" s="3">
        <f t="shared" si="55"/>
        <v>0</v>
      </c>
      <c r="AW83" s="3">
        <f t="shared" si="55"/>
        <v>0</v>
      </c>
      <c r="AX83" s="3">
        <f t="shared" si="55"/>
        <v>0</v>
      </c>
      <c r="AY83" s="3">
        <f t="shared" si="56"/>
        <v>0</v>
      </c>
      <c r="AZ83" t="s">
        <v>148</v>
      </c>
    </row>
    <row r="84" spans="1:52" ht="15.5" x14ac:dyDescent="0.35">
      <c r="A84" s="5" t="s">
        <v>149</v>
      </c>
      <c r="B84" t="s">
        <v>143</v>
      </c>
      <c r="C84">
        <v>25</v>
      </c>
      <c r="D84" s="15">
        <v>0</v>
      </c>
      <c r="E84" s="3">
        <f t="shared" si="35"/>
        <v>0</v>
      </c>
      <c r="F84" s="15">
        <v>0</v>
      </c>
      <c r="G84" s="3">
        <f t="shared" ref="G84" si="57">+$F84*G$60</f>
        <v>0</v>
      </c>
      <c r="H84" s="15">
        <v>0</v>
      </c>
      <c r="I84" s="3">
        <f t="shared" si="36"/>
        <v>0</v>
      </c>
      <c r="J84" s="15">
        <v>0</v>
      </c>
      <c r="K84" s="3">
        <f t="shared" si="37"/>
        <v>0</v>
      </c>
      <c r="L84" s="15">
        <v>0</v>
      </c>
      <c r="M84" s="3">
        <f t="shared" si="38"/>
        <v>0</v>
      </c>
      <c r="N84" s="15">
        <v>0</v>
      </c>
      <c r="O84" s="3">
        <f t="shared" si="39"/>
        <v>0</v>
      </c>
      <c r="P84" s="15">
        <v>0</v>
      </c>
      <c r="Q84" s="3">
        <f t="shared" si="40"/>
        <v>0</v>
      </c>
      <c r="R84" s="15">
        <v>0</v>
      </c>
      <c r="S84" s="3">
        <f t="shared" si="41"/>
        <v>0</v>
      </c>
      <c r="T84" s="15">
        <v>0</v>
      </c>
      <c r="U84" s="3">
        <f t="shared" si="42"/>
        <v>0</v>
      </c>
      <c r="V84" s="15">
        <v>0</v>
      </c>
      <c r="W84" s="3">
        <f t="shared" si="43"/>
        <v>0</v>
      </c>
      <c r="X84" s="3">
        <f t="shared" si="44"/>
        <v>0</v>
      </c>
      <c r="AA84" t="s">
        <v>149</v>
      </c>
      <c r="AB84" s="15">
        <f t="shared" si="45"/>
        <v>0</v>
      </c>
      <c r="AC84" s="15">
        <f t="shared" si="46"/>
        <v>0</v>
      </c>
      <c r="AD84" s="15">
        <f t="shared" si="47"/>
        <v>0</v>
      </c>
      <c r="AE84" s="15">
        <f t="shared" si="48"/>
        <v>0</v>
      </c>
      <c r="AF84" s="15">
        <f t="shared" si="49"/>
        <v>0</v>
      </c>
      <c r="AG84" s="15">
        <f t="shared" si="50"/>
        <v>0</v>
      </c>
      <c r="AH84" s="15">
        <f t="shared" si="51"/>
        <v>0</v>
      </c>
      <c r="AI84" s="15">
        <f t="shared" si="52"/>
        <v>0</v>
      </c>
      <c r="AJ84" s="15">
        <f t="shared" si="53"/>
        <v>0</v>
      </c>
      <c r="AK84" s="15">
        <f t="shared" si="54"/>
        <v>0</v>
      </c>
      <c r="AN84" t="s">
        <v>149</v>
      </c>
      <c r="AO84" s="3">
        <f t="shared" si="55"/>
        <v>0</v>
      </c>
      <c r="AP84" s="3">
        <f t="shared" si="55"/>
        <v>0</v>
      </c>
      <c r="AQ84" s="3">
        <f t="shared" si="55"/>
        <v>0</v>
      </c>
      <c r="AR84" s="3">
        <f t="shared" si="55"/>
        <v>0</v>
      </c>
      <c r="AS84" s="3">
        <f t="shared" si="55"/>
        <v>0</v>
      </c>
      <c r="AT84" s="3">
        <f t="shared" si="55"/>
        <v>0</v>
      </c>
      <c r="AU84" s="3">
        <f t="shared" si="55"/>
        <v>0</v>
      </c>
      <c r="AV84" s="3">
        <f t="shared" si="55"/>
        <v>0</v>
      </c>
      <c r="AW84" s="3">
        <f t="shared" si="55"/>
        <v>0</v>
      </c>
      <c r="AX84" s="3">
        <f t="shared" si="55"/>
        <v>0</v>
      </c>
      <c r="AY84" s="3">
        <f t="shared" si="56"/>
        <v>0</v>
      </c>
      <c r="AZ84" t="s">
        <v>149</v>
      </c>
    </row>
    <row r="85" spans="1:52" ht="15.5" x14ac:dyDescent="0.35">
      <c r="A85" s="5" t="s">
        <v>150</v>
      </c>
      <c r="D85" s="15">
        <f>SUM(D79:D84)</f>
        <v>1</v>
      </c>
      <c r="E85" s="27">
        <f>SUM(E79:E84)</f>
        <v>55.014796463585583</v>
      </c>
      <c r="F85" s="15">
        <f>SUM(F79:F84)</f>
        <v>1</v>
      </c>
      <c r="G85" s="27">
        <f t="shared" ref="G85:U85" si="58">SUM(G79:G84)</f>
        <v>53.130780954454536</v>
      </c>
      <c r="H85" s="15">
        <f>SUM(H79:H84)</f>
        <v>1</v>
      </c>
      <c r="I85" s="27">
        <f t="shared" si="58"/>
        <v>2.4767608068818512</v>
      </c>
      <c r="J85" s="15">
        <f>SUM(J79:J84)</f>
        <v>1</v>
      </c>
      <c r="K85" s="27">
        <f t="shared" si="58"/>
        <v>0</v>
      </c>
      <c r="L85" s="15">
        <f>SUM(L79:L84)</f>
        <v>1</v>
      </c>
      <c r="M85" s="27">
        <f>SUM(M79:M84)</f>
        <v>12.748304462363642</v>
      </c>
      <c r="N85" s="15">
        <f>SUM(N79:N84)</f>
        <v>1</v>
      </c>
      <c r="O85" s="27">
        <f t="shared" si="58"/>
        <v>142.67244470045461</v>
      </c>
      <c r="P85" s="15">
        <f>SUM(P79:P84)</f>
        <v>1</v>
      </c>
      <c r="Q85" s="27">
        <f t="shared" si="58"/>
        <v>84.329769245620113</v>
      </c>
      <c r="R85" s="15">
        <f>SUM(R79:R84)</f>
        <v>1</v>
      </c>
      <c r="S85" s="27">
        <f t="shared" si="58"/>
        <v>1.3049256230579989</v>
      </c>
      <c r="T85" s="15">
        <f>SUM(T79:T84)</f>
        <v>1</v>
      </c>
      <c r="U85" s="27">
        <f t="shared" si="58"/>
        <v>0</v>
      </c>
      <c r="V85" s="15">
        <f>SUM(V79:V84)</f>
        <v>1</v>
      </c>
      <c r="W85" s="27">
        <f t="shared" ref="W85" si="59">SUM(W79:W84)</f>
        <v>14.990405518441273</v>
      </c>
      <c r="X85" s="3">
        <f t="shared" si="44"/>
        <v>366.66818777485963</v>
      </c>
      <c r="AA85" t="s">
        <v>150</v>
      </c>
      <c r="AB85" s="15">
        <f>SUM(AB79:AB84)</f>
        <v>1</v>
      </c>
      <c r="AC85" s="15">
        <f t="shared" ref="AC85:AK85" si="60">SUM(AC79:AC84)</f>
        <v>1</v>
      </c>
      <c r="AD85" s="15">
        <f t="shared" si="60"/>
        <v>1</v>
      </c>
      <c r="AE85" s="15">
        <f t="shared" si="60"/>
        <v>1</v>
      </c>
      <c r="AF85" s="15">
        <f t="shared" si="60"/>
        <v>1</v>
      </c>
      <c r="AG85" s="15">
        <f t="shared" si="60"/>
        <v>1</v>
      </c>
      <c r="AH85" s="15">
        <f t="shared" si="60"/>
        <v>1</v>
      </c>
      <c r="AI85" s="15">
        <f t="shared" si="60"/>
        <v>1</v>
      </c>
      <c r="AJ85" s="15">
        <f t="shared" si="60"/>
        <v>1</v>
      </c>
      <c r="AK85" s="15">
        <f t="shared" si="60"/>
        <v>1</v>
      </c>
      <c r="AN85" t="s">
        <v>150</v>
      </c>
      <c r="AO85" s="3">
        <f t="shared" ref="AO85:AX85" si="61">SUM(AO79:AO84)</f>
        <v>27.507398231792791</v>
      </c>
      <c r="AP85" s="3">
        <f t="shared" si="61"/>
        <v>26.565390477227268</v>
      </c>
      <c r="AQ85" s="3">
        <f t="shared" si="61"/>
        <v>1.2383804034409256</v>
      </c>
      <c r="AR85" s="3">
        <f t="shared" si="61"/>
        <v>0</v>
      </c>
      <c r="AS85" s="3">
        <f t="shared" si="61"/>
        <v>6.3741522311818208</v>
      </c>
      <c r="AT85" s="3">
        <f t="shared" si="61"/>
        <v>71.336222350227303</v>
      </c>
      <c r="AU85" s="3">
        <f t="shared" si="61"/>
        <v>42.164884622810057</v>
      </c>
      <c r="AV85" s="3">
        <f t="shared" si="61"/>
        <v>1.3049256230579989</v>
      </c>
      <c r="AW85" s="3">
        <f t="shared" si="61"/>
        <v>0</v>
      </c>
      <c r="AX85" s="3">
        <f t="shared" si="61"/>
        <v>14.990405518441273</v>
      </c>
      <c r="AY85" s="3">
        <f>SUM(AO85:AX85)</f>
        <v>191.48175945817945</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0.17531395470613581</v>
      </c>
      <c r="F88" s="15">
        <v>0.8</v>
      </c>
      <c r="G88" s="3">
        <f>+$F88*G$58</f>
        <v>0.19144811114336147</v>
      </c>
      <c r="H88" s="15">
        <v>0.8</v>
      </c>
      <c r="I88" s="3">
        <f>+$H88*I$58</f>
        <v>8.3251455844403299E-2</v>
      </c>
      <c r="J88" s="15">
        <v>0.8</v>
      </c>
      <c r="K88" s="3">
        <f>+$J88*K$58</f>
        <v>7.2220518001460156E-3</v>
      </c>
      <c r="L88" s="15">
        <v>0.8</v>
      </c>
      <c r="M88" s="3">
        <f>+$L88*M$58</f>
        <v>1.9106993440846494E-2</v>
      </c>
      <c r="N88" s="15">
        <v>0.8</v>
      </c>
      <c r="O88" s="3">
        <f>+$N88*O$58</f>
        <v>0.7667956810874923</v>
      </c>
      <c r="P88" s="15">
        <v>0.8</v>
      </c>
      <c r="Q88" s="3">
        <f>+$P88*Q$58</f>
        <v>0.37317757982898797</v>
      </c>
      <c r="R88" s="15">
        <v>0.8</v>
      </c>
      <c r="S88" s="3">
        <f>+$R88*S$58</f>
        <v>2.4315944417867094E-2</v>
      </c>
      <c r="T88" s="15">
        <v>0.8</v>
      </c>
      <c r="U88" s="3">
        <f>+$T88*U$58</f>
        <v>1.2338323770547726E-3</v>
      </c>
      <c r="V88" s="15">
        <v>0.8</v>
      </c>
      <c r="W88" s="3">
        <f>+$V88*W$58</f>
        <v>4.5404332933183772E-2</v>
      </c>
      <c r="X88" s="3">
        <f>+E88+G88+I88+K88+M88+O88+Q88+S88+U88+W88</f>
        <v>1.6872699375794791</v>
      </c>
    </row>
    <row r="89" spans="1:52" ht="15.5" x14ac:dyDescent="0.35">
      <c r="A89" s="5" t="s">
        <v>153</v>
      </c>
      <c r="C89">
        <v>18</v>
      </c>
      <c r="D89" s="15">
        <v>0.2</v>
      </c>
      <c r="E89" s="3">
        <f>+$D89*E$58</f>
        <v>4.3828488676533953E-2</v>
      </c>
      <c r="F89" s="15">
        <v>0.2</v>
      </c>
      <c r="G89" s="3">
        <f>+$F89*G$58</f>
        <v>4.7862027785840366E-2</v>
      </c>
      <c r="H89" s="15">
        <v>0.2</v>
      </c>
      <c r="I89" s="3">
        <f>+$H89*I$58</f>
        <v>2.0812863961100825E-2</v>
      </c>
      <c r="J89" s="15">
        <v>0.2</v>
      </c>
      <c r="K89" s="3">
        <f>+$J89*K$58</f>
        <v>1.8055129500365039E-3</v>
      </c>
      <c r="L89" s="15">
        <v>0.2</v>
      </c>
      <c r="M89" s="3">
        <f>+$L89*M$58</f>
        <v>4.7767483602116235E-3</v>
      </c>
      <c r="N89" s="15">
        <v>0.2</v>
      </c>
      <c r="O89" s="3">
        <f>+$N89*O$58</f>
        <v>0.19169892027187307</v>
      </c>
      <c r="P89" s="15">
        <v>0.2</v>
      </c>
      <c r="Q89" s="3">
        <f>+$P89*Q$58</f>
        <v>9.3294394957246993E-2</v>
      </c>
      <c r="R89" s="15">
        <v>0.2</v>
      </c>
      <c r="S89" s="3">
        <f>+$R89*S$58</f>
        <v>6.0789861044667735E-3</v>
      </c>
      <c r="T89" s="15">
        <v>0.2</v>
      </c>
      <c r="U89" s="3">
        <f>+$T89*U$58</f>
        <v>3.0845809426369316E-4</v>
      </c>
      <c r="V89" s="15">
        <v>0.2</v>
      </c>
      <c r="W89" s="3">
        <f>+$V89*W$58</f>
        <v>1.1351083233295943E-2</v>
      </c>
      <c r="X89" s="3">
        <f>+E89+G89+I89+K89+M89+O89+Q89+S89+U89+W89</f>
        <v>0.42181748439486977</v>
      </c>
    </row>
    <row r="90" spans="1:52" ht="15.5" x14ac:dyDescent="0.35">
      <c r="A90" s="5" t="s">
        <v>10</v>
      </c>
      <c r="D90" s="15">
        <f>SUM(D88:D89)</f>
        <v>1</v>
      </c>
      <c r="E90" s="29">
        <f>SUM(E88:E89)</f>
        <v>0.21914244338266975</v>
      </c>
      <c r="F90" s="31">
        <f>SUM(F88:F89)</f>
        <v>1</v>
      </c>
      <c r="G90" s="29">
        <f t="shared" ref="G90:U90" si="62">SUM(G88:G89)</f>
        <v>0.23931013892920183</v>
      </c>
      <c r="H90" s="31">
        <f>SUM(H88:H89)</f>
        <v>1</v>
      </c>
      <c r="I90" s="29">
        <f t="shared" si="62"/>
        <v>0.10406431980550412</v>
      </c>
      <c r="J90" s="31">
        <f>SUM(J88:J89)</f>
        <v>1</v>
      </c>
      <c r="K90" s="29">
        <f t="shared" si="62"/>
        <v>9.0275647501825186E-3</v>
      </c>
      <c r="L90" s="31">
        <f>SUM(L88:L89)</f>
        <v>1</v>
      </c>
      <c r="M90" s="29">
        <f t="shared" si="62"/>
        <v>2.3883741801058116E-2</v>
      </c>
      <c r="N90" s="31">
        <f>SUM(N88:N89)</f>
        <v>1</v>
      </c>
      <c r="O90" s="29">
        <f t="shared" si="62"/>
        <v>0.95849460135936537</v>
      </c>
      <c r="P90" s="31">
        <f>SUM(P88:P89)</f>
        <v>1</v>
      </c>
      <c r="Q90" s="29">
        <f t="shared" si="62"/>
        <v>0.46647197478623498</v>
      </c>
      <c r="R90" s="31">
        <f>SUM(R88:R89)</f>
        <v>1</v>
      </c>
      <c r="S90" s="29">
        <f t="shared" si="62"/>
        <v>3.0394930522333868E-2</v>
      </c>
      <c r="T90" s="31">
        <f>SUM(T88:T89)</f>
        <v>1</v>
      </c>
      <c r="U90" s="29">
        <f t="shared" si="62"/>
        <v>1.5422904713184658E-3</v>
      </c>
      <c r="V90" s="31">
        <f>SUM(V88:V89)</f>
        <v>1</v>
      </c>
      <c r="W90" s="29">
        <f t="shared" ref="W90" si="63">SUM(W88:W89)</f>
        <v>5.6755416166479715E-2</v>
      </c>
      <c r="X90" s="3">
        <f>+E90+G90+I90+K90+M90+O90+Q90+S90+U90+W90</f>
        <v>2.1090874219743485</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218.92330093928706</v>
      </c>
      <c r="AC91" s="3">
        <f>+G61</f>
        <v>239.0708287902726</v>
      </c>
      <c r="AD91" s="3">
        <f>+I61</f>
        <v>103.96025548569861</v>
      </c>
      <c r="AE91" s="3">
        <f>+K61</f>
        <v>9.0185371854323364</v>
      </c>
      <c r="AF91" s="3">
        <f>+M61</f>
        <v>23.859858059257057</v>
      </c>
      <c r="AG91" s="3">
        <f>+O61</f>
        <v>957.53610675800587</v>
      </c>
      <c r="AH91" s="3">
        <f>+Q61</f>
        <v>466.00550281144876</v>
      </c>
      <c r="AI91" s="3">
        <f>+S61</f>
        <v>30.364535591811538</v>
      </c>
      <c r="AJ91" s="3">
        <f>+U61</f>
        <v>1.540748180847147</v>
      </c>
      <c r="AK91" s="3">
        <f>+W61</f>
        <v>56.698660750313245</v>
      </c>
      <c r="AL91" s="3">
        <f>SUM(AB91:AK91)</f>
        <v>2106.9783345523742</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21.892330093928706</v>
      </c>
      <c r="F92" s="15">
        <v>0.1</v>
      </c>
      <c r="G92" s="3">
        <f>+$F92*G$61</f>
        <v>23.907082879027261</v>
      </c>
      <c r="H92" s="15">
        <v>0</v>
      </c>
      <c r="I92" s="3">
        <f t="shared" ref="I92:I97" si="65">+$H92*I$61</f>
        <v>0</v>
      </c>
      <c r="J92" s="15">
        <v>0</v>
      </c>
      <c r="K92" s="3">
        <f>+$J92*K$61</f>
        <v>0</v>
      </c>
      <c r="L92" s="15">
        <v>0.1</v>
      </c>
      <c r="M92" s="3">
        <f>+$L92*M$61</f>
        <v>2.385985805925706</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48.18539877888167</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21.892330093928706</v>
      </c>
      <c r="AP92" s="3">
        <f t="shared" ref="AP92:AP98" si="78">+G92</f>
        <v>23.907082879027261</v>
      </c>
      <c r="AQ92" s="3">
        <f t="shared" ref="AQ92:AQ98" si="79">+I92</f>
        <v>0</v>
      </c>
      <c r="AR92" s="3">
        <f t="shared" ref="AR92:AR98" si="80">+K92</f>
        <v>0</v>
      </c>
      <c r="AS92" s="3">
        <f t="shared" ref="AS92:AS98" si="81">+M92</f>
        <v>2.385985805925706</v>
      </c>
      <c r="AT92" s="3">
        <f t="shared" ref="AT92:AT98" si="82">+O92</f>
        <v>0</v>
      </c>
      <c r="AU92" s="3">
        <f t="shared" ref="AU92:AU98" si="83">+Q92</f>
        <v>0</v>
      </c>
      <c r="AV92" s="3">
        <f t="shared" ref="AV92:AV98" si="84">+S92</f>
        <v>0</v>
      </c>
      <c r="AW92" s="3">
        <f t="shared" ref="AW92:AW98" si="85">+U92</f>
        <v>0</v>
      </c>
      <c r="AX92" s="3">
        <f t="shared" ref="AX92:AX98" si="86">+W92</f>
        <v>0</v>
      </c>
      <c r="AY92" s="3">
        <f>SUM(AO92:AX92)</f>
        <v>48.18539877888167</v>
      </c>
    </row>
    <row r="93" spans="1:52" ht="15.5" x14ac:dyDescent="0.35">
      <c r="A93" s="5" t="s">
        <v>156</v>
      </c>
      <c r="B93" t="s">
        <v>140</v>
      </c>
      <c r="C93">
        <v>25</v>
      </c>
      <c r="D93" s="15">
        <v>0.1</v>
      </c>
      <c r="E93" s="3">
        <f t="shared" si="64"/>
        <v>21.892330093928706</v>
      </c>
      <c r="F93" s="15">
        <v>0.1</v>
      </c>
      <c r="G93" s="3">
        <f t="shared" ref="G93:G97" si="87">+$F93*G$61</f>
        <v>23.907082879027261</v>
      </c>
      <c r="H93" s="15">
        <v>0.15</v>
      </c>
      <c r="I93" s="3">
        <f t="shared" si="65"/>
        <v>15.594038322854791</v>
      </c>
      <c r="J93" s="15">
        <v>0.15</v>
      </c>
      <c r="K93" s="3">
        <f>+$J93*K$61</f>
        <v>1.3527805778148505</v>
      </c>
      <c r="L93" s="15">
        <v>0.1</v>
      </c>
      <c r="M93" s="3">
        <f t="shared" ref="M93:M97" si="88">+$L93*M$61</f>
        <v>2.385985805925706</v>
      </c>
      <c r="N93" s="15">
        <v>0.3</v>
      </c>
      <c r="O93" s="3">
        <f t="shared" ref="O93:O97" si="89">+$N93*O$61</f>
        <v>287.26083202740176</v>
      </c>
      <c r="P93" s="15">
        <v>0.3</v>
      </c>
      <c r="Q93" s="3">
        <f t="shared" ref="Q93:Q97" si="90">+$P93*Q$61</f>
        <v>139.80165084343463</v>
      </c>
      <c r="R93" s="15">
        <v>0.25</v>
      </c>
      <c r="S93" s="3">
        <f t="shared" ref="S93:S97" si="91">+$R93*S$61</f>
        <v>7.5911338979528846</v>
      </c>
      <c r="T93" s="15">
        <v>0.25</v>
      </c>
      <c r="U93" s="3">
        <f t="shared" ref="U93:U97" si="92">+$T93*U$61</f>
        <v>0.38518704521178676</v>
      </c>
      <c r="V93" s="15">
        <v>0.25</v>
      </c>
      <c r="W93" s="3">
        <f t="shared" ref="W93:W97" si="93">+$V93*W$61</f>
        <v>14.174665187578311</v>
      </c>
      <c r="X93" s="3">
        <f t="shared" si="66"/>
        <v>514.3456866811307</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21.892330093928706</v>
      </c>
      <c r="AP93" s="3">
        <f t="shared" si="78"/>
        <v>23.907082879027261</v>
      </c>
      <c r="AQ93" s="3">
        <f t="shared" si="79"/>
        <v>15.594038322854791</v>
      </c>
      <c r="AR93" s="3">
        <f t="shared" si="80"/>
        <v>1.3527805778148505</v>
      </c>
      <c r="AS93" s="3">
        <f t="shared" si="81"/>
        <v>2.385985805925706</v>
      </c>
      <c r="AT93" s="3">
        <f t="shared" si="82"/>
        <v>287.26083202740176</v>
      </c>
      <c r="AU93" s="3">
        <f t="shared" si="83"/>
        <v>139.80165084343463</v>
      </c>
      <c r="AV93" s="3">
        <f t="shared" si="84"/>
        <v>7.5911338979528846</v>
      </c>
      <c r="AW93" s="3">
        <f t="shared" si="85"/>
        <v>0.38518704521178676</v>
      </c>
      <c r="AX93" s="3">
        <f t="shared" si="86"/>
        <v>14.174665187578311</v>
      </c>
      <c r="AY93" s="3">
        <f t="shared" ref="AY93:AY98" si="94">SUM(AO93:AX93)</f>
        <v>514.3456866811307</v>
      </c>
    </row>
    <row r="94" spans="1:52" ht="15.5" x14ac:dyDescent="0.35">
      <c r="A94" s="5" t="s">
        <v>157</v>
      </c>
      <c r="B94" t="s">
        <v>143</v>
      </c>
      <c r="C94">
        <v>25</v>
      </c>
      <c r="D94" s="15">
        <v>0.15</v>
      </c>
      <c r="E94" s="3">
        <f t="shared" si="64"/>
        <v>32.838495140893059</v>
      </c>
      <c r="F94" s="15">
        <v>0.15</v>
      </c>
      <c r="G94" s="3">
        <f t="shared" si="87"/>
        <v>35.860624318540886</v>
      </c>
      <c r="H94" s="15">
        <v>0</v>
      </c>
      <c r="I94" s="3">
        <f t="shared" si="65"/>
        <v>0</v>
      </c>
      <c r="J94" s="15">
        <v>0</v>
      </c>
      <c r="K94" s="3">
        <f t="shared" ref="K94:K97" si="95">+$J94*K$61</f>
        <v>0</v>
      </c>
      <c r="L94" s="15">
        <v>0.15</v>
      </c>
      <c r="M94" s="3">
        <f t="shared" si="88"/>
        <v>3.5789787088885583</v>
      </c>
      <c r="N94" s="15">
        <v>0.3</v>
      </c>
      <c r="O94" s="3">
        <f t="shared" si="89"/>
        <v>287.26083202740176</v>
      </c>
      <c r="P94" s="15">
        <v>0.3</v>
      </c>
      <c r="Q94" s="3">
        <f t="shared" si="90"/>
        <v>139.80165084343463</v>
      </c>
      <c r="R94" s="15">
        <v>0.3</v>
      </c>
      <c r="S94" s="3">
        <f t="shared" si="91"/>
        <v>9.1093606775434619</v>
      </c>
      <c r="T94" s="15">
        <v>0.3</v>
      </c>
      <c r="U94" s="3">
        <f t="shared" si="92"/>
        <v>0.4622244542541441</v>
      </c>
      <c r="V94" s="15">
        <v>0.3</v>
      </c>
      <c r="W94" s="3">
        <f t="shared" si="93"/>
        <v>17.009598225093974</v>
      </c>
      <c r="X94" s="3">
        <f t="shared" si="66"/>
        <v>525.92176439605055</v>
      </c>
      <c r="AA94" s="5" t="s">
        <v>157</v>
      </c>
      <c r="AB94" s="15">
        <f t="shared" si="67"/>
        <v>0.15</v>
      </c>
      <c r="AC94" s="15">
        <f t="shared" si="68"/>
        <v>0.15</v>
      </c>
      <c r="AD94" s="15">
        <f t="shared" si="69"/>
        <v>0</v>
      </c>
      <c r="AE94" s="15">
        <f t="shared" si="70"/>
        <v>0</v>
      </c>
      <c r="AF94" s="15">
        <f t="shared" si="71"/>
        <v>0.15</v>
      </c>
      <c r="AG94" s="15">
        <f t="shared" si="72"/>
        <v>0.3</v>
      </c>
      <c r="AH94" s="15">
        <f t="shared" si="73"/>
        <v>0.3</v>
      </c>
      <c r="AI94" s="15">
        <f t="shared" si="74"/>
        <v>0.3</v>
      </c>
      <c r="AJ94" s="15">
        <f t="shared" si="75"/>
        <v>0.3</v>
      </c>
      <c r="AK94" s="15">
        <f t="shared" si="76"/>
        <v>0.3</v>
      </c>
      <c r="AN94" s="5" t="s">
        <v>157</v>
      </c>
      <c r="AO94" s="3">
        <f t="shared" si="77"/>
        <v>32.838495140893059</v>
      </c>
      <c r="AP94" s="3">
        <f t="shared" si="78"/>
        <v>35.860624318540886</v>
      </c>
      <c r="AQ94" s="3">
        <f t="shared" si="79"/>
        <v>0</v>
      </c>
      <c r="AR94" s="3">
        <f t="shared" si="80"/>
        <v>0</v>
      </c>
      <c r="AS94" s="3">
        <f t="shared" si="81"/>
        <v>3.5789787088885583</v>
      </c>
      <c r="AT94" s="3">
        <f t="shared" si="82"/>
        <v>287.26083202740176</v>
      </c>
      <c r="AU94" s="3">
        <f t="shared" si="83"/>
        <v>139.80165084343463</v>
      </c>
      <c r="AV94" s="3">
        <f t="shared" si="84"/>
        <v>9.1093606775434619</v>
      </c>
      <c r="AW94" s="3">
        <f t="shared" si="85"/>
        <v>0.4622244542541441</v>
      </c>
      <c r="AX94" s="3">
        <f t="shared" si="86"/>
        <v>17.009598225093974</v>
      </c>
      <c r="AY94" s="3">
        <f t="shared" si="94"/>
        <v>525.92176439605055</v>
      </c>
    </row>
    <row r="95" spans="1:52" ht="15.5" x14ac:dyDescent="0.35">
      <c r="A95" s="5" t="s">
        <v>158</v>
      </c>
      <c r="B95" t="s">
        <v>143</v>
      </c>
      <c r="C95">
        <v>25</v>
      </c>
      <c r="D95" s="15">
        <v>0.05</v>
      </c>
      <c r="E95" s="3">
        <f t="shared" si="64"/>
        <v>10.946165046964353</v>
      </c>
      <c r="F95" s="15">
        <v>0.05</v>
      </c>
      <c r="G95" s="3">
        <f t="shared" si="87"/>
        <v>11.95354143951363</v>
      </c>
      <c r="H95" s="15">
        <v>0</v>
      </c>
      <c r="I95" s="3">
        <f t="shared" si="65"/>
        <v>0</v>
      </c>
      <c r="J95" s="15">
        <v>0</v>
      </c>
      <c r="K95" s="3">
        <f t="shared" si="95"/>
        <v>0</v>
      </c>
      <c r="L95" s="15">
        <v>0</v>
      </c>
      <c r="M95" s="3">
        <f t="shared" si="88"/>
        <v>0</v>
      </c>
      <c r="N95" s="15">
        <v>0.02</v>
      </c>
      <c r="O95" s="3">
        <f t="shared" si="89"/>
        <v>19.15072213516012</v>
      </c>
      <c r="P95" s="15">
        <v>0.02</v>
      </c>
      <c r="Q95" s="3">
        <f t="shared" si="90"/>
        <v>9.3201100562289749</v>
      </c>
      <c r="R95" s="15">
        <v>0.05</v>
      </c>
      <c r="S95" s="3">
        <f t="shared" si="91"/>
        <v>1.5182267795905771</v>
      </c>
      <c r="T95" s="15">
        <v>0.05</v>
      </c>
      <c r="U95" s="3">
        <f t="shared" si="92"/>
        <v>7.7037409042357355E-2</v>
      </c>
      <c r="V95" s="15">
        <v>0.05</v>
      </c>
      <c r="W95" s="3">
        <f t="shared" si="93"/>
        <v>2.8349330375156625</v>
      </c>
      <c r="X95" s="3">
        <f t="shared" si="66"/>
        <v>55.800735904015674</v>
      </c>
      <c r="AA95" s="5" t="s">
        <v>158</v>
      </c>
      <c r="AB95" s="15">
        <f t="shared" si="67"/>
        <v>0.05</v>
      </c>
      <c r="AC95" s="15">
        <f t="shared" si="68"/>
        <v>0.05</v>
      </c>
      <c r="AD95" s="15">
        <f t="shared" si="69"/>
        <v>0</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10.946165046964353</v>
      </c>
      <c r="AP95" s="3">
        <f t="shared" si="78"/>
        <v>11.95354143951363</v>
      </c>
      <c r="AQ95" s="3">
        <f t="shared" si="79"/>
        <v>0</v>
      </c>
      <c r="AR95" s="3">
        <f t="shared" si="80"/>
        <v>0</v>
      </c>
      <c r="AS95" s="3">
        <f t="shared" si="81"/>
        <v>0</v>
      </c>
      <c r="AT95" s="3">
        <f t="shared" si="82"/>
        <v>19.15072213516012</v>
      </c>
      <c r="AU95" s="3">
        <f t="shared" si="83"/>
        <v>9.3201100562289749</v>
      </c>
      <c r="AV95" s="3">
        <f t="shared" si="84"/>
        <v>1.5182267795905771</v>
      </c>
      <c r="AW95" s="3">
        <f t="shared" si="85"/>
        <v>7.7037409042357355E-2</v>
      </c>
      <c r="AX95" s="3">
        <f t="shared" si="86"/>
        <v>2.8349330375156625</v>
      </c>
      <c r="AY95" s="3">
        <f t="shared" si="94"/>
        <v>55.800735904015674</v>
      </c>
    </row>
    <row r="96" spans="1:52" ht="15.5" x14ac:dyDescent="0.35">
      <c r="A96" s="5" t="s">
        <v>148</v>
      </c>
      <c r="B96" t="s">
        <v>146</v>
      </c>
      <c r="C96">
        <v>35</v>
      </c>
      <c r="D96" s="15">
        <v>0.2</v>
      </c>
      <c r="E96" s="3">
        <f t="shared" si="64"/>
        <v>43.784660187857412</v>
      </c>
      <c r="F96" s="15">
        <v>0.2</v>
      </c>
      <c r="G96" s="3">
        <f t="shared" si="87"/>
        <v>47.814165758054521</v>
      </c>
      <c r="H96" s="15">
        <v>0.3</v>
      </c>
      <c r="I96" s="3">
        <f t="shared" si="65"/>
        <v>31.188076645709582</v>
      </c>
      <c r="J96" s="15">
        <v>0.3</v>
      </c>
      <c r="K96" s="3">
        <f t="shared" si="95"/>
        <v>2.705561155629701</v>
      </c>
      <c r="L96" s="15">
        <v>0.05</v>
      </c>
      <c r="M96" s="3">
        <f t="shared" si="88"/>
        <v>1.192992902962853</v>
      </c>
      <c r="N96" s="15">
        <v>0.2</v>
      </c>
      <c r="O96" s="3">
        <f t="shared" si="89"/>
        <v>191.50722135160117</v>
      </c>
      <c r="P96" s="15">
        <v>0.2</v>
      </c>
      <c r="Q96" s="3">
        <f t="shared" si="90"/>
        <v>93.201100562289753</v>
      </c>
      <c r="R96" s="15">
        <v>0</v>
      </c>
      <c r="S96" s="3">
        <f t="shared" si="91"/>
        <v>0</v>
      </c>
      <c r="T96" s="15">
        <v>0</v>
      </c>
      <c r="U96" s="3">
        <f t="shared" si="92"/>
        <v>0</v>
      </c>
      <c r="V96" s="15">
        <v>0</v>
      </c>
      <c r="W96" s="3">
        <f t="shared" si="93"/>
        <v>0</v>
      </c>
      <c r="X96" s="3">
        <f t="shared" si="66"/>
        <v>411.39377856410499</v>
      </c>
      <c r="AA96" s="5" t="s">
        <v>148</v>
      </c>
      <c r="AB96" s="15">
        <f t="shared" si="67"/>
        <v>0.2</v>
      </c>
      <c r="AC96" s="15">
        <f t="shared" si="68"/>
        <v>0.2</v>
      </c>
      <c r="AD96" s="15">
        <f t="shared" si="69"/>
        <v>0.3</v>
      </c>
      <c r="AE96" s="15">
        <f t="shared" si="70"/>
        <v>0.3</v>
      </c>
      <c r="AF96" s="15">
        <f t="shared" si="71"/>
        <v>0.05</v>
      </c>
      <c r="AG96" s="15">
        <f t="shared" si="72"/>
        <v>0.2</v>
      </c>
      <c r="AH96" s="15">
        <f t="shared" si="73"/>
        <v>0.2</v>
      </c>
      <c r="AI96" s="15">
        <f t="shared" si="74"/>
        <v>0</v>
      </c>
      <c r="AJ96" s="15">
        <f t="shared" si="75"/>
        <v>0</v>
      </c>
      <c r="AK96" s="15">
        <f t="shared" si="76"/>
        <v>0</v>
      </c>
      <c r="AN96" s="5" t="s">
        <v>148</v>
      </c>
      <c r="AO96" s="3">
        <f t="shared" si="77"/>
        <v>43.784660187857412</v>
      </c>
      <c r="AP96" s="3">
        <f t="shared" si="78"/>
        <v>47.814165758054521</v>
      </c>
      <c r="AQ96" s="3">
        <f t="shared" si="79"/>
        <v>31.188076645709582</v>
      </c>
      <c r="AR96" s="3">
        <f t="shared" si="80"/>
        <v>2.705561155629701</v>
      </c>
      <c r="AS96" s="3">
        <f t="shared" si="81"/>
        <v>1.192992902962853</v>
      </c>
      <c r="AT96" s="3">
        <f t="shared" si="82"/>
        <v>191.50722135160117</v>
      </c>
      <c r="AU96" s="3">
        <f t="shared" si="83"/>
        <v>93.201100562289753</v>
      </c>
      <c r="AV96" s="3">
        <f t="shared" si="84"/>
        <v>0</v>
      </c>
      <c r="AW96" s="3">
        <f t="shared" si="85"/>
        <v>0</v>
      </c>
      <c r="AX96" s="3">
        <f t="shared" si="86"/>
        <v>0</v>
      </c>
      <c r="AY96" s="3">
        <f t="shared" si="94"/>
        <v>411.39377856410499</v>
      </c>
    </row>
    <row r="97" spans="1:51" ht="15.5" x14ac:dyDescent="0.35">
      <c r="A97" s="5" t="s">
        <v>149</v>
      </c>
      <c r="B97" t="s">
        <v>143</v>
      </c>
      <c r="C97">
        <v>25</v>
      </c>
      <c r="D97" s="15">
        <v>0.4</v>
      </c>
      <c r="E97" s="3">
        <f t="shared" si="64"/>
        <v>87.569320375714824</v>
      </c>
      <c r="F97" s="15">
        <v>0.4</v>
      </c>
      <c r="G97" s="3">
        <f t="shared" si="87"/>
        <v>95.628331516109043</v>
      </c>
      <c r="H97" s="15">
        <v>0.55000000000000004</v>
      </c>
      <c r="I97" s="3">
        <f t="shared" si="65"/>
        <v>57.178140517134239</v>
      </c>
      <c r="J97" s="15">
        <v>0.55000000000000004</v>
      </c>
      <c r="K97" s="3">
        <f t="shared" si="95"/>
        <v>4.9601954519877856</v>
      </c>
      <c r="L97" s="15">
        <v>0.6</v>
      </c>
      <c r="M97" s="3">
        <f t="shared" si="88"/>
        <v>14.315914835554233</v>
      </c>
      <c r="N97" s="15">
        <v>0.18</v>
      </c>
      <c r="O97" s="3">
        <f t="shared" si="89"/>
        <v>172.35649921644105</v>
      </c>
      <c r="P97" s="15">
        <v>0.18</v>
      </c>
      <c r="Q97" s="3">
        <f t="shared" si="90"/>
        <v>83.880990506060769</v>
      </c>
      <c r="R97" s="15">
        <v>0.4</v>
      </c>
      <c r="S97" s="3">
        <f t="shared" si="91"/>
        <v>12.145814236724616</v>
      </c>
      <c r="T97" s="15">
        <v>0.4</v>
      </c>
      <c r="U97" s="3">
        <f t="shared" si="92"/>
        <v>0.61629927233885884</v>
      </c>
      <c r="V97" s="15">
        <v>0.4</v>
      </c>
      <c r="W97" s="3">
        <f t="shared" si="93"/>
        <v>22.6794643001253</v>
      </c>
      <c r="X97" s="3">
        <f t="shared" si="66"/>
        <v>551.33097022819084</v>
      </c>
      <c r="AA97" s="5" t="s">
        <v>149</v>
      </c>
      <c r="AB97" s="15">
        <f t="shared" si="67"/>
        <v>0.4</v>
      </c>
      <c r="AC97" s="15">
        <f t="shared" si="68"/>
        <v>0.4</v>
      </c>
      <c r="AD97" s="15">
        <f t="shared" si="69"/>
        <v>0.55000000000000004</v>
      </c>
      <c r="AE97" s="15">
        <f t="shared" si="70"/>
        <v>0.55000000000000004</v>
      </c>
      <c r="AF97" s="15">
        <f t="shared" si="71"/>
        <v>0.6</v>
      </c>
      <c r="AG97" s="15">
        <f t="shared" si="72"/>
        <v>0.18</v>
      </c>
      <c r="AH97" s="15">
        <f t="shared" si="73"/>
        <v>0.18</v>
      </c>
      <c r="AI97" s="15">
        <f t="shared" si="74"/>
        <v>0.4</v>
      </c>
      <c r="AJ97" s="15">
        <f t="shared" si="75"/>
        <v>0.4</v>
      </c>
      <c r="AK97" s="15">
        <f t="shared" si="76"/>
        <v>0.4</v>
      </c>
      <c r="AN97" s="5" t="s">
        <v>149</v>
      </c>
      <c r="AO97" s="3">
        <f t="shared" si="77"/>
        <v>87.569320375714824</v>
      </c>
      <c r="AP97" s="3">
        <f t="shared" si="78"/>
        <v>95.628331516109043</v>
      </c>
      <c r="AQ97" s="3">
        <f t="shared" si="79"/>
        <v>57.178140517134239</v>
      </c>
      <c r="AR97" s="3">
        <f t="shared" si="80"/>
        <v>4.9601954519877856</v>
      </c>
      <c r="AS97" s="3">
        <f t="shared" si="81"/>
        <v>14.315914835554233</v>
      </c>
      <c r="AT97" s="3">
        <f t="shared" si="82"/>
        <v>172.35649921644105</v>
      </c>
      <c r="AU97" s="3">
        <f t="shared" si="83"/>
        <v>83.880990506060769</v>
      </c>
      <c r="AV97" s="3">
        <f t="shared" si="84"/>
        <v>12.145814236724616</v>
      </c>
      <c r="AW97" s="3">
        <f t="shared" si="85"/>
        <v>0.61629927233885884</v>
      </c>
      <c r="AX97" s="3">
        <f t="shared" si="86"/>
        <v>22.6794643001253</v>
      </c>
      <c r="AY97" s="3">
        <f t="shared" si="94"/>
        <v>551.33097022819084</v>
      </c>
    </row>
    <row r="98" spans="1:51" ht="15.5" x14ac:dyDescent="0.35">
      <c r="A98" s="5" t="s">
        <v>10</v>
      </c>
      <c r="D98" s="15">
        <f>SUM(D92:D97)</f>
        <v>1</v>
      </c>
      <c r="E98" s="29">
        <f t="shared" ref="E98:U98" si="96">SUM(E92:E97)</f>
        <v>218.92330093928706</v>
      </c>
      <c r="F98" s="15">
        <f>SUM(F92:F97)</f>
        <v>1</v>
      </c>
      <c r="G98" s="29">
        <f t="shared" si="96"/>
        <v>239.07082879027257</v>
      </c>
      <c r="H98" s="15">
        <f>SUM(H92:H97)</f>
        <v>1</v>
      </c>
      <c r="I98" s="29">
        <f t="shared" si="96"/>
        <v>103.96025548569861</v>
      </c>
      <c r="J98" s="15">
        <f>SUM(J92:J97)</f>
        <v>1</v>
      </c>
      <c r="K98" s="29">
        <f t="shared" si="96"/>
        <v>9.0185371854323364</v>
      </c>
      <c r="L98" s="15">
        <f>SUM(L92:L97)</f>
        <v>1</v>
      </c>
      <c r="M98" s="29">
        <f t="shared" si="96"/>
        <v>23.859858059257057</v>
      </c>
      <c r="N98" s="15">
        <f>SUM(N92:N97)</f>
        <v>1</v>
      </c>
      <c r="O98" s="29">
        <f t="shared" si="96"/>
        <v>957.53610675800587</v>
      </c>
      <c r="P98" s="15">
        <f>SUM(P92:P97)</f>
        <v>1</v>
      </c>
      <c r="Q98" s="29">
        <f t="shared" si="96"/>
        <v>466.00550281144876</v>
      </c>
      <c r="R98" s="15">
        <f>SUM(R92:R97)</f>
        <v>1</v>
      </c>
      <c r="S98" s="29">
        <f t="shared" si="96"/>
        <v>30.364535591811538</v>
      </c>
      <c r="T98" s="15">
        <f>SUM(T92:T97)</f>
        <v>1</v>
      </c>
      <c r="U98" s="29">
        <f t="shared" si="96"/>
        <v>1.540748180847147</v>
      </c>
      <c r="V98" s="15">
        <f>SUM(V92:V97)</f>
        <v>1</v>
      </c>
      <c r="W98" s="29">
        <f t="shared" ref="W98" si="97">SUM(W92:W97)</f>
        <v>56.698660750313252</v>
      </c>
      <c r="X98" s="3">
        <f t="shared" si="66"/>
        <v>2106.9783345523742</v>
      </c>
      <c r="AA98" s="5" t="s">
        <v>10</v>
      </c>
      <c r="AB98" s="15">
        <f t="shared" si="67"/>
        <v>1</v>
      </c>
      <c r="AC98" s="15">
        <f t="shared" si="68"/>
        <v>1</v>
      </c>
      <c r="AD98" s="15">
        <v>1</v>
      </c>
      <c r="AE98" s="15">
        <f>+H98</f>
        <v>1</v>
      </c>
      <c r="AF98" s="15">
        <f t="shared" si="71"/>
        <v>1</v>
      </c>
      <c r="AG98" s="15">
        <f t="shared" si="72"/>
        <v>1</v>
      </c>
      <c r="AH98" s="15">
        <f t="shared" si="73"/>
        <v>1</v>
      </c>
      <c r="AI98" s="15">
        <f t="shared" si="74"/>
        <v>1</v>
      </c>
      <c r="AJ98" s="15">
        <f t="shared" si="75"/>
        <v>1</v>
      </c>
      <c r="AK98" s="15">
        <f t="shared" si="76"/>
        <v>1</v>
      </c>
      <c r="AN98" s="5" t="s">
        <v>10</v>
      </c>
      <c r="AO98" s="3">
        <f t="shared" si="77"/>
        <v>218.92330093928706</v>
      </c>
      <c r="AP98" s="3">
        <f t="shared" si="78"/>
        <v>239.07082879027257</v>
      </c>
      <c r="AQ98" s="3">
        <f t="shared" si="79"/>
        <v>103.96025548569861</v>
      </c>
      <c r="AR98" s="3">
        <f t="shared" si="80"/>
        <v>9.0185371854323364</v>
      </c>
      <c r="AS98" s="3">
        <f t="shared" si="81"/>
        <v>23.859858059257057</v>
      </c>
      <c r="AT98" s="3">
        <f t="shared" si="82"/>
        <v>957.53610675800587</v>
      </c>
      <c r="AU98" s="3">
        <f t="shared" si="83"/>
        <v>466.00550281144876</v>
      </c>
      <c r="AV98" s="3">
        <f t="shared" si="84"/>
        <v>30.364535591811538</v>
      </c>
      <c r="AW98" s="3">
        <f t="shared" si="85"/>
        <v>1.540748180847147</v>
      </c>
      <c r="AX98" s="3">
        <f t="shared" si="86"/>
        <v>56.698660750313252</v>
      </c>
      <c r="AY98" s="3">
        <f t="shared" si="94"/>
        <v>2106.9783345523742</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0.1818955907706041</v>
      </c>
      <c r="F101" s="15">
        <v>0.8</v>
      </c>
      <c r="G101" s="3">
        <f>+F101*G$62</f>
        <v>0.16438368288879701</v>
      </c>
      <c r="H101" s="15">
        <v>0.8</v>
      </c>
      <c r="I101" s="3">
        <f>+H101*I$62</f>
        <v>7.8174185499816209E-2</v>
      </c>
      <c r="J101" s="15">
        <v>0.8</v>
      </c>
      <c r="K101" s="3">
        <f>+J101*K$62</f>
        <v>7.6376464003472949E-3</v>
      </c>
      <c r="L101" s="15">
        <v>0.8</v>
      </c>
      <c r="M101" s="3">
        <f>+L101*M$62</f>
        <v>1.3300768068467195E-2</v>
      </c>
      <c r="N101" s="15">
        <v>0.8</v>
      </c>
      <c r="O101" s="3">
        <f>+N101*O$62</f>
        <v>0.68900311755193988</v>
      </c>
      <c r="P101" s="15">
        <v>0.8</v>
      </c>
      <c r="Q101" s="3">
        <f>+P101*Q$62</f>
        <v>0.33193632770834597</v>
      </c>
      <c r="R101" s="15">
        <v>0.2</v>
      </c>
      <c r="S101" s="3">
        <f>+R101*S$62</f>
        <v>4.3783061942842651E-3</v>
      </c>
      <c r="T101" s="15">
        <v>0.8</v>
      </c>
      <c r="U101" s="3">
        <f>+T101*U$62</f>
        <v>1.3383085859655312E-3</v>
      </c>
      <c r="V101" s="15">
        <v>0.8</v>
      </c>
      <c r="W101" s="3">
        <f>+V101*W$62</f>
        <v>4.6700980609450916E-2</v>
      </c>
      <c r="X101" s="3">
        <f>+W101+U101+S101+Q101+O101+M101+K101+I101+G101+E101</f>
        <v>1.5187489142780184</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4.5473897692651026E-2</v>
      </c>
      <c r="F102" s="15">
        <v>0.2</v>
      </c>
      <c r="G102" s="3">
        <f>+F102*G$62</f>
        <v>4.1095920722199253E-2</v>
      </c>
      <c r="H102" s="15">
        <v>0.2</v>
      </c>
      <c r="I102" s="3">
        <f>+H102*I$62</f>
        <v>1.9543546374954052E-2</v>
      </c>
      <c r="J102" s="15">
        <v>0.2</v>
      </c>
      <c r="K102" s="3">
        <f>+J102*K$62</f>
        <v>1.9094116000868237E-3</v>
      </c>
      <c r="L102" s="15">
        <v>0.2</v>
      </c>
      <c r="M102" s="3">
        <f>+L102*M$62</f>
        <v>3.3251920171167987E-3</v>
      </c>
      <c r="N102" s="15">
        <v>0.2</v>
      </c>
      <c r="O102" s="3">
        <f>+N102*O$62</f>
        <v>0.17225077938798497</v>
      </c>
      <c r="P102" s="15">
        <v>0.2</v>
      </c>
      <c r="Q102" s="3">
        <f>+P102*Q$62</f>
        <v>8.2984081927086492E-2</v>
      </c>
      <c r="R102" s="15">
        <v>0.8</v>
      </c>
      <c r="S102" s="3">
        <f>+R102*S$62</f>
        <v>1.751322477713706E-2</v>
      </c>
      <c r="T102" s="15">
        <v>0.2</v>
      </c>
      <c r="U102" s="3">
        <f>+T102*U$62</f>
        <v>3.3457714649138279E-4</v>
      </c>
      <c r="V102" s="15">
        <v>0.2</v>
      </c>
      <c r="W102" s="3">
        <f>+V102*W$62</f>
        <v>1.1675245152362729E-2</v>
      </c>
      <c r="X102" s="3">
        <f>+W102+U102+S102+Q102+O102+M102+K102+I102+G102+E102</f>
        <v>0.39610587679807058</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0.22736948846325514</v>
      </c>
      <c r="F103" s="15">
        <f t="shared" si="98"/>
        <v>1</v>
      </c>
      <c r="G103" s="3">
        <f t="shared" si="98"/>
        <v>0.20547960361099626</v>
      </c>
      <c r="H103" s="15">
        <f t="shared" si="98"/>
        <v>1</v>
      </c>
      <c r="I103" s="3">
        <f t="shared" si="98"/>
        <v>9.7717731874770258E-2</v>
      </c>
      <c r="J103" s="15">
        <f t="shared" si="98"/>
        <v>1</v>
      </c>
      <c r="K103" s="3">
        <f t="shared" si="98"/>
        <v>9.5470580004341186E-3</v>
      </c>
      <c r="L103" s="15">
        <f t="shared" si="98"/>
        <v>1</v>
      </c>
      <c r="M103" s="3">
        <f t="shared" si="98"/>
        <v>1.6625960085583993E-2</v>
      </c>
      <c r="N103" s="15">
        <f t="shared" si="98"/>
        <v>1</v>
      </c>
      <c r="O103" s="3">
        <f t="shared" si="98"/>
        <v>0.86125389693992482</v>
      </c>
      <c r="P103" s="15">
        <f t="shared" si="98"/>
        <v>1</v>
      </c>
      <c r="Q103" s="3">
        <f t="shared" si="98"/>
        <v>0.41492040963543247</v>
      </c>
      <c r="R103" s="15">
        <f t="shared" ref="R103" si="99">SUM(R101:R102)</f>
        <v>1</v>
      </c>
      <c r="S103" s="3">
        <f t="shared" si="98"/>
        <v>2.1891530971421325E-2</v>
      </c>
      <c r="T103" s="15">
        <f t="shared" ref="T103" si="100">SUM(T101:T102)</f>
        <v>1</v>
      </c>
      <c r="U103" s="3">
        <f t="shared" si="98"/>
        <v>1.672885732456914E-3</v>
      </c>
      <c r="V103" s="15">
        <f t="shared" ref="V103" si="101">SUM(V101:V102)</f>
        <v>1</v>
      </c>
      <c r="W103" s="3">
        <f t="shared" si="98"/>
        <v>5.8376225761813644E-2</v>
      </c>
      <c r="X103" s="3">
        <f t="shared" si="98"/>
        <v>1.9148547910760889</v>
      </c>
      <c r="AA103" s="5" t="s">
        <v>10</v>
      </c>
      <c r="AB103" s="15">
        <f>+D103</f>
        <v>1</v>
      </c>
      <c r="AC103" s="15">
        <f>+F103</f>
        <v>1</v>
      </c>
      <c r="AD103" s="15">
        <f>+G103</f>
        <v>0.20547960361099626</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0.5</v>
      </c>
      <c r="E106" s="3">
        <f t="shared" ref="E106:E113" si="102">+D106*(E$40-E$103)</f>
        <v>113.57105948739591</v>
      </c>
      <c r="F106" s="15">
        <v>0.5</v>
      </c>
      <c r="G106" s="3">
        <f t="shared" ref="G106:G113" si="103">+F106*(G$40-G$103)</f>
        <v>102.63706200369262</v>
      </c>
      <c r="H106" s="15">
        <v>0</v>
      </c>
      <c r="I106" s="3">
        <f t="shared" ref="I106:I113" si="104">+H106*(I$40-I$103)</f>
        <v>0</v>
      </c>
      <c r="J106" s="15">
        <v>0</v>
      </c>
      <c r="K106" s="3">
        <f t="shared" ref="K106:K113" si="105">+J106*(K$40-K$103)</f>
        <v>0</v>
      </c>
      <c r="L106" s="15">
        <v>0.2</v>
      </c>
      <c r="M106" s="3">
        <f t="shared" ref="M106:M113" si="106">+L106*(M$40-M$103)</f>
        <v>3.3218668250996823</v>
      </c>
      <c r="N106" s="15">
        <v>0</v>
      </c>
      <c r="O106" s="3">
        <f t="shared" ref="O106:O113" si="107">+N106*(O$40-O$103)</f>
        <v>0</v>
      </c>
      <c r="P106" s="15">
        <v>0</v>
      </c>
      <c r="Q106" s="3">
        <f t="shared" ref="Q106:Q113" si="108">+P106*(Q$40-Q$103)</f>
        <v>0</v>
      </c>
      <c r="R106" s="15">
        <v>0.15</v>
      </c>
      <c r="S106" s="3">
        <f t="shared" ref="S106:S113" si="109">+R106*(S$40-S$103)</f>
        <v>3.2804459160674857</v>
      </c>
      <c r="T106" s="15">
        <v>0</v>
      </c>
      <c r="U106" s="3">
        <f t="shared" ref="U106:U113" si="110">+T106*(U$40-U$103)</f>
        <v>0</v>
      </c>
      <c r="V106" s="15">
        <v>0</v>
      </c>
      <c r="W106" s="3">
        <f t="shared" ref="W106:W113" si="111">+V106*(W$40-W$103)</f>
        <v>0</v>
      </c>
      <c r="X106" s="3">
        <f>+W106+U106+S106+Q106+O106+M106+K106+I106+G106+E106</f>
        <v>222.81043423225572</v>
      </c>
      <c r="AA106" s="5" t="s">
        <v>164</v>
      </c>
      <c r="AB106" s="15">
        <f t="shared" ref="AB106:AB113" si="112">+D106</f>
        <v>0.5</v>
      </c>
      <c r="AC106" s="15">
        <f t="shared" ref="AC106:AC113" si="113">+F106</f>
        <v>0.5</v>
      </c>
      <c r="AD106" s="15">
        <f t="shared" ref="AD106:AD111" si="114">+H106</f>
        <v>0</v>
      </c>
      <c r="AE106" s="15">
        <f t="shared" ref="AE106:AE111" si="115">+J106</f>
        <v>0</v>
      </c>
      <c r="AF106" s="15">
        <f t="shared" ref="AF106:AF113" si="116">+L106</f>
        <v>0.2</v>
      </c>
      <c r="AG106" s="15">
        <f t="shared" ref="AG106:AG113" si="117">+N106</f>
        <v>0</v>
      </c>
      <c r="AH106" s="15">
        <f t="shared" ref="AH106:AH113" si="118">+P106</f>
        <v>0</v>
      </c>
      <c r="AI106" s="15">
        <f t="shared" ref="AI106:AI113" si="119">+R106</f>
        <v>0.15</v>
      </c>
      <c r="AJ106" s="15">
        <f t="shared" ref="AJ106:AJ113" si="120">+T106</f>
        <v>0</v>
      </c>
      <c r="AK106" s="15">
        <f t="shared" ref="AK106:AK113" si="121">+V106</f>
        <v>0</v>
      </c>
      <c r="AN106" s="5" t="s">
        <v>164</v>
      </c>
      <c r="AO106" s="3">
        <f t="shared" ref="AO106:AO113" si="122">+E106</f>
        <v>113.57105948739591</v>
      </c>
      <c r="AP106" s="3">
        <f t="shared" ref="AP106:AP113" si="123">+G106</f>
        <v>102.63706200369262</v>
      </c>
      <c r="AQ106" s="3">
        <f t="shared" ref="AQ106:AQ113" si="124">+I106</f>
        <v>0</v>
      </c>
      <c r="AR106" s="3">
        <f t="shared" ref="AR106:AR113" si="125">+K106</f>
        <v>0</v>
      </c>
      <c r="AS106" s="3">
        <f t="shared" ref="AS106:AS113" si="126">+M106</f>
        <v>3.3218668250996823</v>
      </c>
      <c r="AT106" s="3">
        <f t="shared" ref="AT106:AT113" si="127">+O106</f>
        <v>0</v>
      </c>
      <c r="AU106" s="3">
        <f t="shared" ref="AU106:AU113" si="128">+Q106</f>
        <v>0</v>
      </c>
      <c r="AV106" s="3">
        <f t="shared" ref="AV106:AV113" si="129">+S106</f>
        <v>3.2804459160674857</v>
      </c>
      <c r="AW106" s="3">
        <f t="shared" ref="AW106:AW113" si="130">+U106</f>
        <v>0</v>
      </c>
      <c r="AX106" s="3">
        <f t="shared" ref="AX106:AX113" si="131">+W106</f>
        <v>0</v>
      </c>
      <c r="AY106" s="3">
        <f>SUM(AO106:AX106)</f>
        <v>222.81043423225572</v>
      </c>
    </row>
    <row r="107" spans="1:51" ht="15.5" x14ac:dyDescent="0.35">
      <c r="A107" s="5" t="s">
        <v>166</v>
      </c>
      <c r="B107" t="s">
        <v>167</v>
      </c>
      <c r="C107">
        <v>25</v>
      </c>
      <c r="D107" s="15">
        <v>0.3</v>
      </c>
      <c r="E107" s="3">
        <f t="shared" si="102"/>
        <v>68.142635692437551</v>
      </c>
      <c r="F107" s="15">
        <v>0.25</v>
      </c>
      <c r="G107" s="3">
        <f t="shared" si="103"/>
        <v>51.31853100184631</v>
      </c>
      <c r="H107" s="15">
        <v>0.3</v>
      </c>
      <c r="I107" s="3">
        <f t="shared" si="104"/>
        <v>29.286004242868643</v>
      </c>
      <c r="J107" s="15">
        <v>0.3</v>
      </c>
      <c r="K107" s="3">
        <f t="shared" si="105"/>
        <v>2.8612532827301052</v>
      </c>
      <c r="L107" s="15">
        <v>0.2</v>
      </c>
      <c r="M107" s="3">
        <f t="shared" si="106"/>
        <v>3.3218668250996823</v>
      </c>
      <c r="N107" s="15">
        <v>0.5</v>
      </c>
      <c r="O107" s="3">
        <f t="shared" si="107"/>
        <v>430.19632152149245</v>
      </c>
      <c r="P107" s="15">
        <v>0.4</v>
      </c>
      <c r="Q107" s="3">
        <f t="shared" si="108"/>
        <v>165.8021956903188</v>
      </c>
      <c r="R107" s="15">
        <v>0.05</v>
      </c>
      <c r="S107" s="3">
        <f t="shared" si="109"/>
        <v>1.0934819720224953</v>
      </c>
      <c r="T107" s="15">
        <v>0</v>
      </c>
      <c r="U107" s="3">
        <f t="shared" si="110"/>
        <v>0</v>
      </c>
      <c r="V107" s="15">
        <v>0</v>
      </c>
      <c r="W107" s="3">
        <f t="shared" si="111"/>
        <v>0</v>
      </c>
      <c r="X107" s="3">
        <f>+W107+U107+S107+Q107+O107+M107+K107+I107+G107+E107</f>
        <v>752.02229022881613</v>
      </c>
      <c r="Y107" s="3">
        <f>+X106+X107</f>
        <v>974.83272446107185</v>
      </c>
      <c r="Z107" s="23">
        <f>+Y107/(X$48-X$49-X77-X85)</f>
        <v>0.8632209849074588</v>
      </c>
      <c r="AA107" s="5" t="s">
        <v>166</v>
      </c>
      <c r="AB107" s="15">
        <f t="shared" si="112"/>
        <v>0.3</v>
      </c>
      <c r="AC107" s="15">
        <f t="shared" si="113"/>
        <v>0.25</v>
      </c>
      <c r="AD107" s="15">
        <f t="shared" si="114"/>
        <v>0.3</v>
      </c>
      <c r="AE107" s="15">
        <f t="shared" si="115"/>
        <v>0.3</v>
      </c>
      <c r="AF107" s="15">
        <f t="shared" si="116"/>
        <v>0.2</v>
      </c>
      <c r="AG107" s="15">
        <f t="shared" si="117"/>
        <v>0.5</v>
      </c>
      <c r="AH107" s="15">
        <f t="shared" si="118"/>
        <v>0.4</v>
      </c>
      <c r="AI107" s="15">
        <f t="shared" si="119"/>
        <v>0.05</v>
      </c>
      <c r="AJ107" s="15">
        <f t="shared" si="120"/>
        <v>0</v>
      </c>
      <c r="AK107" s="15">
        <f t="shared" si="121"/>
        <v>0</v>
      </c>
      <c r="AN107" s="5" t="s">
        <v>166</v>
      </c>
      <c r="AO107" s="3">
        <f t="shared" si="122"/>
        <v>68.142635692437551</v>
      </c>
      <c r="AP107" s="3">
        <f t="shared" si="123"/>
        <v>51.31853100184631</v>
      </c>
      <c r="AQ107" s="3">
        <f t="shared" si="124"/>
        <v>29.286004242868643</v>
      </c>
      <c r="AR107" s="3">
        <f t="shared" si="125"/>
        <v>2.8612532827301052</v>
      </c>
      <c r="AS107" s="3">
        <f t="shared" si="126"/>
        <v>3.3218668250996823</v>
      </c>
      <c r="AT107" s="3">
        <f t="shared" si="127"/>
        <v>430.19632152149245</v>
      </c>
      <c r="AU107" s="3">
        <f t="shared" si="128"/>
        <v>165.8021956903188</v>
      </c>
      <c r="AV107" s="3">
        <f t="shared" si="129"/>
        <v>1.0934819720224953</v>
      </c>
      <c r="AW107" s="3">
        <f t="shared" si="130"/>
        <v>0</v>
      </c>
      <c r="AX107" s="3">
        <f t="shared" si="131"/>
        <v>0</v>
      </c>
      <c r="AY107" s="3">
        <f t="shared" ref="AY107:AY113" si="132">SUM(AO107:AX107)</f>
        <v>752.0222902288159</v>
      </c>
    </row>
    <row r="108" spans="1:51" ht="15.5" x14ac:dyDescent="0.35">
      <c r="A108" s="5" t="s">
        <v>155</v>
      </c>
      <c r="B108" t="s">
        <v>143</v>
      </c>
      <c r="C108">
        <v>25</v>
      </c>
      <c r="D108" s="15">
        <v>0.05</v>
      </c>
      <c r="E108" s="3">
        <f t="shared" si="102"/>
        <v>11.357105948739592</v>
      </c>
      <c r="F108" s="15">
        <v>0.05</v>
      </c>
      <c r="G108" s="3">
        <f t="shared" si="103"/>
        <v>10.263706200369263</v>
      </c>
      <c r="H108" s="15">
        <v>0</v>
      </c>
      <c r="I108" s="3">
        <f t="shared" si="104"/>
        <v>0</v>
      </c>
      <c r="J108" s="15">
        <v>0</v>
      </c>
      <c r="K108" s="3">
        <f t="shared" si="105"/>
        <v>0</v>
      </c>
      <c r="L108" s="15">
        <v>0.1</v>
      </c>
      <c r="M108" s="3">
        <f t="shared" si="106"/>
        <v>1.6609334125498412</v>
      </c>
      <c r="N108" s="15">
        <v>0</v>
      </c>
      <c r="O108" s="3">
        <f t="shared" si="107"/>
        <v>0</v>
      </c>
      <c r="P108" s="15">
        <v>0.1</v>
      </c>
      <c r="Q108" s="3">
        <f t="shared" si="108"/>
        <v>41.450548922579699</v>
      </c>
      <c r="R108" s="15">
        <v>0.05</v>
      </c>
      <c r="S108" s="3">
        <f t="shared" si="109"/>
        <v>1.0934819720224953</v>
      </c>
      <c r="T108" s="15">
        <v>0.2</v>
      </c>
      <c r="U108" s="3">
        <f t="shared" si="110"/>
        <v>0.33424256934489138</v>
      </c>
      <c r="V108" s="15">
        <v>0.2</v>
      </c>
      <c r="W108" s="3">
        <f t="shared" si="111"/>
        <v>11.663569907210366</v>
      </c>
      <c r="X108" s="3">
        <f>+W108+U108+S108+Q108+O108+M108+K108+I108+G108+E108</f>
        <v>77.823588932816136</v>
      </c>
      <c r="AA108" s="5" t="s">
        <v>155</v>
      </c>
      <c r="AB108" s="15">
        <f t="shared" si="112"/>
        <v>0.05</v>
      </c>
      <c r="AC108" s="15">
        <f t="shared" si="113"/>
        <v>0.05</v>
      </c>
      <c r="AD108" s="15">
        <f t="shared" si="114"/>
        <v>0</v>
      </c>
      <c r="AE108" s="15">
        <f t="shared" si="115"/>
        <v>0</v>
      </c>
      <c r="AF108" s="15">
        <f t="shared" si="116"/>
        <v>0.1</v>
      </c>
      <c r="AG108" s="15">
        <f t="shared" si="117"/>
        <v>0</v>
      </c>
      <c r="AH108" s="15">
        <f t="shared" si="118"/>
        <v>0.1</v>
      </c>
      <c r="AI108" s="15">
        <f t="shared" si="119"/>
        <v>0.05</v>
      </c>
      <c r="AJ108" s="15">
        <f t="shared" si="120"/>
        <v>0.2</v>
      </c>
      <c r="AK108" s="15">
        <f t="shared" si="121"/>
        <v>0.2</v>
      </c>
      <c r="AN108" s="5" t="s">
        <v>155</v>
      </c>
      <c r="AO108" s="3">
        <f t="shared" si="122"/>
        <v>11.357105948739592</v>
      </c>
      <c r="AP108" s="3">
        <f t="shared" si="123"/>
        <v>10.263706200369263</v>
      </c>
      <c r="AQ108" s="3">
        <f t="shared" si="124"/>
        <v>0</v>
      </c>
      <c r="AR108" s="3">
        <f t="shared" si="125"/>
        <v>0</v>
      </c>
      <c r="AS108" s="3">
        <f t="shared" si="126"/>
        <v>1.6609334125498412</v>
      </c>
      <c r="AT108" s="3">
        <f t="shared" si="127"/>
        <v>0</v>
      </c>
      <c r="AU108" s="3">
        <f t="shared" si="128"/>
        <v>41.450548922579699</v>
      </c>
      <c r="AV108" s="3">
        <f t="shared" si="129"/>
        <v>1.0934819720224953</v>
      </c>
      <c r="AW108" s="3">
        <f t="shared" si="130"/>
        <v>0.33424256934489138</v>
      </c>
      <c r="AX108" s="3">
        <f t="shared" si="131"/>
        <v>11.663569907210366</v>
      </c>
      <c r="AY108" s="3">
        <f t="shared" si="132"/>
        <v>77.823588932816165</v>
      </c>
    </row>
    <row r="109" spans="1:51" ht="15.5" x14ac:dyDescent="0.35">
      <c r="A109" s="5" t="s">
        <v>168</v>
      </c>
      <c r="B109" t="s">
        <v>140</v>
      </c>
      <c r="C109">
        <v>25</v>
      </c>
      <c r="D109" s="15">
        <v>0.05</v>
      </c>
      <c r="E109" s="3">
        <f t="shared" si="102"/>
        <v>11.357105948739592</v>
      </c>
      <c r="F109" s="15">
        <v>0.05</v>
      </c>
      <c r="G109" s="3">
        <f t="shared" si="103"/>
        <v>10.263706200369263</v>
      </c>
      <c r="H109" s="15">
        <v>0</v>
      </c>
      <c r="I109" s="3">
        <f t="shared" si="104"/>
        <v>0</v>
      </c>
      <c r="J109" s="15">
        <v>0</v>
      </c>
      <c r="K109" s="3">
        <f t="shared" si="105"/>
        <v>0</v>
      </c>
      <c r="L109" s="15">
        <v>0.1</v>
      </c>
      <c r="M109" s="3">
        <f t="shared" si="106"/>
        <v>1.6609334125498412</v>
      </c>
      <c r="N109" s="15">
        <v>0</v>
      </c>
      <c r="O109" s="3">
        <f t="shared" si="107"/>
        <v>0</v>
      </c>
      <c r="P109" s="15">
        <v>0.05</v>
      </c>
      <c r="Q109" s="3">
        <f t="shared" si="108"/>
        <v>20.72527446128985</v>
      </c>
      <c r="R109" s="15">
        <v>0.05</v>
      </c>
      <c r="S109" s="3">
        <f t="shared" si="109"/>
        <v>1.0934819720224953</v>
      </c>
      <c r="T109" s="15">
        <v>0.1</v>
      </c>
      <c r="U109" s="3">
        <f t="shared" si="110"/>
        <v>0.16712128467244569</v>
      </c>
      <c r="V109" s="15">
        <v>0.1</v>
      </c>
      <c r="W109" s="3">
        <f t="shared" si="111"/>
        <v>5.8317849536051831</v>
      </c>
      <c r="X109" s="3">
        <f t="shared" ref="X109:X113" si="133">+W109+U109+S109+Q109+O109+M109+K109+I109+G109+E109</f>
        <v>51.099408233248674</v>
      </c>
      <c r="AA109" s="5" t="s">
        <v>168</v>
      </c>
      <c r="AB109" s="15">
        <f t="shared" si="112"/>
        <v>0.05</v>
      </c>
      <c r="AC109" s="15">
        <f t="shared" si="113"/>
        <v>0.05</v>
      </c>
      <c r="AD109" s="15">
        <f t="shared" si="114"/>
        <v>0</v>
      </c>
      <c r="AE109" s="15">
        <f t="shared" si="115"/>
        <v>0</v>
      </c>
      <c r="AF109" s="15">
        <f t="shared" si="116"/>
        <v>0.1</v>
      </c>
      <c r="AG109" s="15">
        <f t="shared" si="117"/>
        <v>0</v>
      </c>
      <c r="AH109" s="15">
        <f t="shared" si="118"/>
        <v>0.05</v>
      </c>
      <c r="AI109" s="15">
        <f t="shared" si="119"/>
        <v>0.05</v>
      </c>
      <c r="AJ109" s="15">
        <f t="shared" si="120"/>
        <v>0.1</v>
      </c>
      <c r="AK109" s="15">
        <f t="shared" si="121"/>
        <v>0.1</v>
      </c>
      <c r="AN109" s="5" t="s">
        <v>168</v>
      </c>
      <c r="AO109" s="3">
        <f t="shared" si="122"/>
        <v>11.357105948739592</v>
      </c>
      <c r="AP109" s="3">
        <f t="shared" si="123"/>
        <v>10.263706200369263</v>
      </c>
      <c r="AQ109" s="3">
        <f t="shared" si="124"/>
        <v>0</v>
      </c>
      <c r="AR109" s="3">
        <f t="shared" si="125"/>
        <v>0</v>
      </c>
      <c r="AS109" s="3">
        <f t="shared" si="126"/>
        <v>1.6609334125498412</v>
      </c>
      <c r="AT109" s="3">
        <f t="shared" si="127"/>
        <v>0</v>
      </c>
      <c r="AU109" s="3">
        <f t="shared" si="128"/>
        <v>20.72527446128985</v>
      </c>
      <c r="AV109" s="3">
        <f t="shared" si="129"/>
        <v>1.0934819720224953</v>
      </c>
      <c r="AW109" s="3">
        <f t="shared" si="130"/>
        <v>0.16712128467244569</v>
      </c>
      <c r="AX109" s="3">
        <f t="shared" si="131"/>
        <v>5.8317849536051831</v>
      </c>
      <c r="AY109" s="3">
        <f t="shared" si="132"/>
        <v>51.099408233248681</v>
      </c>
    </row>
    <row r="110" spans="1:51" ht="15.5" x14ac:dyDescent="0.35">
      <c r="A110" s="5" t="s">
        <v>157</v>
      </c>
      <c r="B110" t="s">
        <v>143</v>
      </c>
      <c r="C110">
        <v>25</v>
      </c>
      <c r="D110" s="15">
        <v>0.1</v>
      </c>
      <c r="E110" s="3">
        <f t="shared" si="102"/>
        <v>22.714211897479185</v>
      </c>
      <c r="F110" s="15">
        <v>0.05</v>
      </c>
      <c r="G110" s="3">
        <f t="shared" si="103"/>
        <v>10.263706200369263</v>
      </c>
      <c r="H110" s="15">
        <v>0</v>
      </c>
      <c r="I110" s="3">
        <f t="shared" si="104"/>
        <v>0</v>
      </c>
      <c r="J110" s="15">
        <v>0</v>
      </c>
      <c r="K110" s="3">
        <f t="shared" si="105"/>
        <v>0</v>
      </c>
      <c r="L110" s="15">
        <v>0.1</v>
      </c>
      <c r="M110" s="3">
        <f t="shared" si="106"/>
        <v>1.6609334125498412</v>
      </c>
      <c r="N110" s="15">
        <v>0.1</v>
      </c>
      <c r="O110" s="3">
        <f t="shared" si="107"/>
        <v>86.039264304298499</v>
      </c>
      <c r="P110" s="15">
        <v>0.1</v>
      </c>
      <c r="Q110" s="3">
        <f t="shared" si="108"/>
        <v>41.450548922579699</v>
      </c>
      <c r="R110" s="15">
        <v>0.1</v>
      </c>
      <c r="S110" s="3">
        <f t="shared" si="109"/>
        <v>2.1869639440449906</v>
      </c>
      <c r="T110" s="15">
        <v>0.1</v>
      </c>
      <c r="U110" s="3">
        <f t="shared" si="110"/>
        <v>0.16712128467244569</v>
      </c>
      <c r="V110" s="15">
        <v>0.1</v>
      </c>
      <c r="W110" s="3">
        <f t="shared" si="111"/>
        <v>5.8317849536051831</v>
      </c>
      <c r="X110" s="3">
        <f t="shared" si="133"/>
        <v>170.31453491959908</v>
      </c>
      <c r="AA110" s="5" t="s">
        <v>157</v>
      </c>
      <c r="AB110" s="15">
        <f t="shared" si="112"/>
        <v>0.1</v>
      </c>
      <c r="AC110" s="15">
        <f t="shared" si="113"/>
        <v>0.05</v>
      </c>
      <c r="AD110" s="15">
        <f t="shared" si="114"/>
        <v>0</v>
      </c>
      <c r="AE110" s="15">
        <f t="shared" si="115"/>
        <v>0</v>
      </c>
      <c r="AF110" s="15">
        <f t="shared" si="116"/>
        <v>0.1</v>
      </c>
      <c r="AG110" s="15">
        <f t="shared" si="117"/>
        <v>0.1</v>
      </c>
      <c r="AH110" s="15">
        <f t="shared" si="118"/>
        <v>0.1</v>
      </c>
      <c r="AI110" s="15">
        <f t="shared" si="119"/>
        <v>0.1</v>
      </c>
      <c r="AJ110" s="15">
        <f t="shared" si="120"/>
        <v>0.1</v>
      </c>
      <c r="AK110" s="15">
        <f t="shared" si="121"/>
        <v>0.1</v>
      </c>
      <c r="AN110" s="5" t="s">
        <v>157</v>
      </c>
      <c r="AO110" s="3">
        <f t="shared" si="122"/>
        <v>22.714211897479185</v>
      </c>
      <c r="AP110" s="3">
        <f t="shared" si="123"/>
        <v>10.263706200369263</v>
      </c>
      <c r="AQ110" s="3">
        <f t="shared" si="124"/>
        <v>0</v>
      </c>
      <c r="AR110" s="3">
        <f t="shared" si="125"/>
        <v>0</v>
      </c>
      <c r="AS110" s="3">
        <f t="shared" si="126"/>
        <v>1.6609334125498412</v>
      </c>
      <c r="AT110" s="3">
        <f t="shared" si="127"/>
        <v>86.039264304298499</v>
      </c>
      <c r="AU110" s="3">
        <f t="shared" si="128"/>
        <v>41.450548922579699</v>
      </c>
      <c r="AV110" s="3">
        <f t="shared" si="129"/>
        <v>2.1869639440449906</v>
      </c>
      <c r="AW110" s="3">
        <f t="shared" si="130"/>
        <v>0.16712128467244569</v>
      </c>
      <c r="AX110" s="3">
        <f t="shared" si="131"/>
        <v>5.8317849536051831</v>
      </c>
      <c r="AY110" s="3">
        <f t="shared" si="132"/>
        <v>170.31453491959914</v>
      </c>
    </row>
    <row r="111" spans="1:51" ht="15.5" x14ac:dyDescent="0.35">
      <c r="A111" s="5" t="s">
        <v>158</v>
      </c>
      <c r="B111" t="s">
        <v>143</v>
      </c>
      <c r="C111">
        <v>25</v>
      </c>
      <c r="D111" s="15">
        <v>0</v>
      </c>
      <c r="E111" s="3">
        <f t="shared" si="102"/>
        <v>0</v>
      </c>
      <c r="F111" s="15">
        <v>0</v>
      </c>
      <c r="G111" s="3">
        <f t="shared" si="103"/>
        <v>0</v>
      </c>
      <c r="H111" s="15">
        <v>0</v>
      </c>
      <c r="I111" s="3">
        <f t="shared" si="104"/>
        <v>0</v>
      </c>
      <c r="J111" s="15">
        <v>0</v>
      </c>
      <c r="K111" s="3">
        <f t="shared" si="105"/>
        <v>0</v>
      </c>
      <c r="L111" s="15">
        <v>0</v>
      </c>
      <c r="M111" s="3">
        <f t="shared" si="106"/>
        <v>0</v>
      </c>
      <c r="N111" s="15">
        <v>0</v>
      </c>
      <c r="O111" s="3">
        <f t="shared" si="107"/>
        <v>0</v>
      </c>
      <c r="P111" s="15">
        <v>0</v>
      </c>
      <c r="Q111" s="3">
        <f t="shared" si="108"/>
        <v>0</v>
      </c>
      <c r="R111" s="15">
        <v>0</v>
      </c>
      <c r="S111" s="3">
        <f t="shared" si="109"/>
        <v>0</v>
      </c>
      <c r="T111" s="15">
        <v>0</v>
      </c>
      <c r="U111" s="3">
        <f t="shared" si="110"/>
        <v>0</v>
      </c>
      <c r="V111" s="15">
        <v>0</v>
      </c>
      <c r="W111" s="3">
        <f t="shared" si="111"/>
        <v>0</v>
      </c>
      <c r="X111" s="3">
        <f t="shared" si="133"/>
        <v>0</v>
      </c>
      <c r="AA111" s="5" t="s">
        <v>158</v>
      </c>
      <c r="AB111" s="15">
        <f t="shared" si="112"/>
        <v>0</v>
      </c>
      <c r="AC111" s="15">
        <f t="shared" si="113"/>
        <v>0</v>
      </c>
      <c r="AD111" s="15">
        <f t="shared" si="114"/>
        <v>0</v>
      </c>
      <c r="AE111" s="15">
        <f t="shared" si="115"/>
        <v>0</v>
      </c>
      <c r="AF111" s="15">
        <f t="shared" si="116"/>
        <v>0</v>
      </c>
      <c r="AG111" s="15">
        <f t="shared" si="117"/>
        <v>0</v>
      </c>
      <c r="AH111" s="15">
        <f t="shared" si="118"/>
        <v>0</v>
      </c>
      <c r="AI111" s="15">
        <f t="shared" si="119"/>
        <v>0</v>
      </c>
      <c r="AJ111" s="15">
        <f t="shared" si="120"/>
        <v>0</v>
      </c>
      <c r="AK111" s="15">
        <f t="shared" si="121"/>
        <v>0</v>
      </c>
      <c r="AN111" s="5" t="s">
        <v>158</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5">
        <v>0</v>
      </c>
      <c r="E112" s="3">
        <f t="shared" si="102"/>
        <v>0</v>
      </c>
      <c r="F112" s="15">
        <v>0</v>
      </c>
      <c r="G112" s="3">
        <f t="shared" si="103"/>
        <v>0</v>
      </c>
      <c r="H112" s="15">
        <v>0.6</v>
      </c>
      <c r="I112" s="3">
        <f t="shared" si="104"/>
        <v>58.572008485737285</v>
      </c>
      <c r="J112" s="15">
        <v>0.6</v>
      </c>
      <c r="K112" s="3">
        <f t="shared" si="105"/>
        <v>5.7225065654602103</v>
      </c>
      <c r="L112" s="15">
        <v>0.1</v>
      </c>
      <c r="M112" s="3">
        <f t="shared" si="106"/>
        <v>1.6609334125498412</v>
      </c>
      <c r="N112" s="15">
        <v>0.35</v>
      </c>
      <c r="O112" s="3">
        <f t="shared" si="107"/>
        <v>301.13742506504468</v>
      </c>
      <c r="P112" s="15">
        <v>0.3</v>
      </c>
      <c r="Q112" s="3">
        <f t="shared" si="108"/>
        <v>124.35164676773908</v>
      </c>
      <c r="R112" s="15">
        <v>0</v>
      </c>
      <c r="S112" s="3">
        <f t="shared" si="109"/>
        <v>0</v>
      </c>
      <c r="T112" s="15">
        <v>0</v>
      </c>
      <c r="U112" s="3">
        <f t="shared" si="110"/>
        <v>0</v>
      </c>
      <c r="V112" s="15">
        <v>0</v>
      </c>
      <c r="W112" s="3">
        <f t="shared" si="111"/>
        <v>0</v>
      </c>
      <c r="X112" s="3">
        <f t="shared" si="133"/>
        <v>491.44452029653115</v>
      </c>
      <c r="AA112" s="5" t="s">
        <v>148</v>
      </c>
      <c r="AB112" s="15">
        <f t="shared" si="112"/>
        <v>0</v>
      </c>
      <c r="AC112" s="15">
        <f t="shared" si="113"/>
        <v>0</v>
      </c>
      <c r="AD112" s="15">
        <f>+G112</f>
        <v>0</v>
      </c>
      <c r="AE112" s="15">
        <f>+H112</f>
        <v>0.6</v>
      </c>
      <c r="AF112" s="15">
        <f t="shared" si="116"/>
        <v>0.1</v>
      </c>
      <c r="AG112" s="15">
        <f t="shared" si="117"/>
        <v>0.35</v>
      </c>
      <c r="AH112" s="15">
        <f t="shared" si="118"/>
        <v>0.3</v>
      </c>
      <c r="AI112" s="15">
        <f t="shared" si="119"/>
        <v>0</v>
      </c>
      <c r="AJ112" s="15">
        <f t="shared" si="120"/>
        <v>0</v>
      </c>
      <c r="AK112" s="15">
        <f t="shared" si="121"/>
        <v>0</v>
      </c>
      <c r="AN112" s="5" t="s">
        <v>148</v>
      </c>
      <c r="AO112" s="3">
        <f t="shared" si="122"/>
        <v>0</v>
      </c>
      <c r="AP112" s="3">
        <f t="shared" si="123"/>
        <v>0</v>
      </c>
      <c r="AQ112" s="3">
        <f t="shared" si="124"/>
        <v>58.572008485737285</v>
      </c>
      <c r="AR112" s="3">
        <f t="shared" si="125"/>
        <v>5.7225065654602103</v>
      </c>
      <c r="AS112" s="3">
        <f t="shared" si="126"/>
        <v>1.6609334125498412</v>
      </c>
      <c r="AT112" s="3">
        <f t="shared" si="127"/>
        <v>301.13742506504468</v>
      </c>
      <c r="AU112" s="3">
        <f t="shared" si="128"/>
        <v>124.35164676773908</v>
      </c>
      <c r="AV112" s="3">
        <f t="shared" si="129"/>
        <v>0</v>
      </c>
      <c r="AW112" s="3">
        <f t="shared" si="130"/>
        <v>0</v>
      </c>
      <c r="AX112" s="3">
        <f t="shared" si="131"/>
        <v>0</v>
      </c>
      <c r="AY112" s="3">
        <f t="shared" si="132"/>
        <v>491.4445202965311</v>
      </c>
    </row>
    <row r="113" spans="1:51" ht="15.5" x14ac:dyDescent="0.35">
      <c r="A113" s="5" t="s">
        <v>149</v>
      </c>
      <c r="B113" t="s">
        <v>143</v>
      </c>
      <c r="C113">
        <v>25</v>
      </c>
      <c r="D113" s="15">
        <v>0</v>
      </c>
      <c r="E113" s="3">
        <f t="shared" si="102"/>
        <v>0</v>
      </c>
      <c r="F113" s="15">
        <v>0.1</v>
      </c>
      <c r="G113" s="3">
        <f t="shared" si="103"/>
        <v>20.527412400738527</v>
      </c>
      <c r="H113" s="15">
        <v>0.1</v>
      </c>
      <c r="I113" s="3">
        <f t="shared" si="104"/>
        <v>9.7620014142895499</v>
      </c>
      <c r="J113" s="15">
        <v>0.1</v>
      </c>
      <c r="K113" s="3">
        <f t="shared" si="105"/>
        <v>0.95375109424336846</v>
      </c>
      <c r="L113" s="15">
        <v>0.2</v>
      </c>
      <c r="M113" s="3">
        <f t="shared" si="106"/>
        <v>3.3218668250996823</v>
      </c>
      <c r="N113" s="15">
        <v>0.05</v>
      </c>
      <c r="O113" s="3">
        <f t="shared" si="107"/>
        <v>43.019632152149249</v>
      </c>
      <c r="P113" s="15">
        <v>0.05</v>
      </c>
      <c r="Q113" s="3">
        <f t="shared" si="108"/>
        <v>20.72527446128985</v>
      </c>
      <c r="R113" s="15">
        <v>0.6</v>
      </c>
      <c r="S113" s="3">
        <f t="shared" si="109"/>
        <v>13.121783664269943</v>
      </c>
      <c r="T113" s="15">
        <v>0.6</v>
      </c>
      <c r="U113" s="3">
        <f t="shared" si="110"/>
        <v>1.0027277080346741</v>
      </c>
      <c r="V113" s="15">
        <v>0.6</v>
      </c>
      <c r="W113" s="3">
        <f t="shared" si="111"/>
        <v>34.990709721631099</v>
      </c>
      <c r="X113" s="3">
        <f t="shared" si="133"/>
        <v>147.42515944174596</v>
      </c>
      <c r="AA113" s="5" t="s">
        <v>149</v>
      </c>
      <c r="AB113" s="15">
        <f t="shared" si="112"/>
        <v>0</v>
      </c>
      <c r="AC113" s="15">
        <f t="shared" si="113"/>
        <v>0.1</v>
      </c>
      <c r="AD113" s="15">
        <f>+G113</f>
        <v>20.527412400738527</v>
      </c>
      <c r="AE113" s="15">
        <f>+H113</f>
        <v>0.1</v>
      </c>
      <c r="AF113" s="15">
        <f t="shared" si="116"/>
        <v>0.2</v>
      </c>
      <c r="AG113" s="15">
        <f t="shared" si="117"/>
        <v>0.05</v>
      </c>
      <c r="AH113" s="15">
        <f t="shared" si="118"/>
        <v>0.05</v>
      </c>
      <c r="AI113" s="15">
        <f t="shared" si="119"/>
        <v>0.6</v>
      </c>
      <c r="AJ113" s="15">
        <f t="shared" si="120"/>
        <v>0.6</v>
      </c>
      <c r="AK113" s="15">
        <f t="shared" si="121"/>
        <v>0.6</v>
      </c>
      <c r="AN113" s="5" t="s">
        <v>149</v>
      </c>
      <c r="AO113" s="3">
        <f t="shared" si="122"/>
        <v>0</v>
      </c>
      <c r="AP113" s="3">
        <f t="shared" si="123"/>
        <v>20.527412400738527</v>
      </c>
      <c r="AQ113" s="3">
        <f t="shared" si="124"/>
        <v>9.7620014142895499</v>
      </c>
      <c r="AR113" s="3">
        <f t="shared" si="125"/>
        <v>0.95375109424336846</v>
      </c>
      <c r="AS113" s="3">
        <f t="shared" si="126"/>
        <v>3.3218668250996823</v>
      </c>
      <c r="AT113" s="3">
        <f t="shared" si="127"/>
        <v>43.019632152149249</v>
      </c>
      <c r="AU113" s="3">
        <f t="shared" si="128"/>
        <v>20.72527446128985</v>
      </c>
      <c r="AV113" s="3">
        <f t="shared" si="129"/>
        <v>13.121783664269943</v>
      </c>
      <c r="AW113" s="3">
        <f t="shared" si="130"/>
        <v>1.0027277080346741</v>
      </c>
      <c r="AX113" s="3">
        <f t="shared" si="131"/>
        <v>34.990709721631099</v>
      </c>
      <c r="AY113" s="3">
        <f t="shared" si="132"/>
        <v>147.42515944174593</v>
      </c>
    </row>
    <row r="114" spans="1:51" ht="15.5" x14ac:dyDescent="0.35">
      <c r="A114" s="5" t="s">
        <v>10</v>
      </c>
      <c r="D114" s="15">
        <f t="shared" ref="D114:W114" si="134">SUM(D106:D113)</f>
        <v>1.0000000000000002</v>
      </c>
      <c r="E114" s="29">
        <f t="shared" si="134"/>
        <v>227.1421189747918</v>
      </c>
      <c r="F114" s="15">
        <f t="shared" si="134"/>
        <v>1.0000000000000002</v>
      </c>
      <c r="G114" s="29">
        <f t="shared" si="134"/>
        <v>205.27412400738524</v>
      </c>
      <c r="H114" s="15">
        <f t="shared" si="134"/>
        <v>0.99999999999999989</v>
      </c>
      <c r="I114" s="29">
        <f t="shared" si="134"/>
        <v>97.620014142895485</v>
      </c>
      <c r="J114" s="15">
        <f t="shared" si="134"/>
        <v>0.99999999999999989</v>
      </c>
      <c r="K114" s="29">
        <f t="shared" si="134"/>
        <v>9.5375109424336841</v>
      </c>
      <c r="L114" s="15">
        <f t="shared" si="134"/>
        <v>1</v>
      </c>
      <c r="M114" s="29">
        <f t="shared" si="134"/>
        <v>16.60933412549841</v>
      </c>
      <c r="N114" s="15">
        <f t="shared" si="134"/>
        <v>1</v>
      </c>
      <c r="O114" s="29">
        <f t="shared" si="134"/>
        <v>860.3926430429849</v>
      </c>
      <c r="P114" s="15">
        <f t="shared" si="134"/>
        <v>1</v>
      </c>
      <c r="Q114" s="29">
        <f t="shared" si="134"/>
        <v>414.50548922579702</v>
      </c>
      <c r="R114" s="15">
        <f t="shared" si="134"/>
        <v>1</v>
      </c>
      <c r="S114" s="29">
        <f t="shared" si="134"/>
        <v>21.869639440449905</v>
      </c>
      <c r="T114" s="15">
        <f t="shared" si="134"/>
        <v>1</v>
      </c>
      <c r="U114" s="29">
        <f t="shared" si="134"/>
        <v>1.6712128467244569</v>
      </c>
      <c r="V114" s="15">
        <f t="shared" si="134"/>
        <v>1</v>
      </c>
      <c r="W114" s="29">
        <f t="shared" si="134"/>
        <v>58.317849536051831</v>
      </c>
      <c r="X114" s="3">
        <f>SUM(X106:X113)</f>
        <v>1912.9399362850129</v>
      </c>
      <c r="Y114" s="3">
        <f>+X103+X114</f>
        <v>1914.854791076089</v>
      </c>
      <c r="AN114" s="5" t="s">
        <v>10</v>
      </c>
      <c r="AO114" s="3">
        <f>SUM(AO106:AO113)</f>
        <v>227.1421189747918</v>
      </c>
      <c r="AP114" s="3">
        <f t="shared" ref="AP114:AY114" si="135">SUM(AP106:AP113)</f>
        <v>205.27412400738524</v>
      </c>
      <c r="AQ114" s="3">
        <f t="shared" si="135"/>
        <v>97.620014142895485</v>
      </c>
      <c r="AR114" s="3">
        <f t="shared" si="135"/>
        <v>9.5375109424336841</v>
      </c>
      <c r="AS114" s="3">
        <f t="shared" si="135"/>
        <v>16.60933412549841</v>
      </c>
      <c r="AT114" s="3">
        <f t="shared" si="135"/>
        <v>860.3926430429849</v>
      </c>
      <c r="AU114" s="3">
        <f t="shared" si="135"/>
        <v>414.50548922579702</v>
      </c>
      <c r="AV114" s="3">
        <f t="shared" si="135"/>
        <v>21.869639440449905</v>
      </c>
      <c r="AW114" s="3">
        <f t="shared" si="135"/>
        <v>1.6712128467244569</v>
      </c>
      <c r="AX114" s="3">
        <f t="shared" si="135"/>
        <v>58.317849536051831</v>
      </c>
      <c r="AY114" s="3">
        <f t="shared" si="135"/>
        <v>1912.9399362850127</v>
      </c>
    </row>
    <row r="115" spans="1:51"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1"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1" ht="15.5" x14ac:dyDescent="0.35">
      <c r="A117" s="5" t="s">
        <v>152</v>
      </c>
      <c r="C117">
        <v>16</v>
      </c>
      <c r="D117" s="15">
        <v>0.2</v>
      </c>
      <c r="E117" s="3">
        <f>+D117*E$63</f>
        <v>4.2898965670338546E-2</v>
      </c>
      <c r="F117" s="15">
        <v>0.2</v>
      </c>
      <c r="G117" s="3">
        <f>+F117*G$63</f>
        <v>3.4575512531394438E-2</v>
      </c>
      <c r="H117" s="15">
        <v>0.2</v>
      </c>
      <c r="I117" s="3">
        <f>+H117*I$63</f>
        <v>2.6949930366588926E-2</v>
      </c>
      <c r="J117" s="15">
        <v>0.2</v>
      </c>
      <c r="K117" s="3">
        <f>+J117*K$63</f>
        <v>3.4259070304777394E-3</v>
      </c>
      <c r="L117" s="15">
        <v>0.2</v>
      </c>
      <c r="M117" s="3">
        <f>+L117*M$63</f>
        <v>2.7593866648209699E-3</v>
      </c>
      <c r="N117" s="15">
        <v>0.2</v>
      </c>
      <c r="O117" s="3">
        <f>+N117*O$63</f>
        <v>0.20961365349977165</v>
      </c>
      <c r="P117" s="15">
        <v>0.2</v>
      </c>
      <c r="Q117" s="3">
        <f>+P117*Q$63</f>
        <v>0.10208260611496432</v>
      </c>
      <c r="R117" s="15">
        <v>0.8</v>
      </c>
      <c r="S117" s="3">
        <f>+R117*S$63</f>
        <v>1.1244427404355665E-2</v>
      </c>
      <c r="T117" s="15">
        <v>0.2</v>
      </c>
      <c r="U117" s="3">
        <f>+T117*U$63</f>
        <v>2.9039541035569966E-4</v>
      </c>
      <c r="V117" s="15">
        <v>0.2</v>
      </c>
      <c r="W117" s="3">
        <f>+V117*W$63</f>
        <v>9.9274784003400354E-3</v>
      </c>
      <c r="X117" s="3">
        <f>+W117+U117+S117+Q117+O117+M117+K117+I117+G117+E117</f>
        <v>0.443768263093408</v>
      </c>
      <c r="Y117" s="3"/>
    </row>
    <row r="118" spans="1:51" ht="15.5" x14ac:dyDescent="0.35">
      <c r="A118" s="5" t="s">
        <v>153</v>
      </c>
      <c r="C118">
        <v>18</v>
      </c>
      <c r="D118" s="15">
        <v>0.8</v>
      </c>
      <c r="E118" s="29">
        <f>+D118*E$63</f>
        <v>0.17159586268135418</v>
      </c>
      <c r="F118" s="15">
        <v>0.8</v>
      </c>
      <c r="G118" s="29">
        <f>+F118*G$63</f>
        <v>0.13830205012557775</v>
      </c>
      <c r="H118" s="15">
        <v>0.8</v>
      </c>
      <c r="I118" s="29">
        <f>+H118*I$63</f>
        <v>0.10779972146635571</v>
      </c>
      <c r="J118" s="15">
        <v>0.8</v>
      </c>
      <c r="K118" s="29">
        <f>+J118*K$63</f>
        <v>1.3703628121910958E-2</v>
      </c>
      <c r="L118" s="15">
        <v>0.8</v>
      </c>
      <c r="M118" s="29">
        <f>+L118*M$63</f>
        <v>1.103754665928388E-2</v>
      </c>
      <c r="N118" s="15">
        <v>0.8</v>
      </c>
      <c r="O118" s="29">
        <f>+N118*O$63</f>
        <v>0.83845461399908661</v>
      </c>
      <c r="P118" s="15">
        <v>0.8</v>
      </c>
      <c r="Q118" s="29">
        <f>+P118*Q$63</f>
        <v>0.40833042445985729</v>
      </c>
      <c r="R118" s="15">
        <v>0.2</v>
      </c>
      <c r="S118" s="29">
        <f>+R118*S$63</f>
        <v>2.8111068510889162E-3</v>
      </c>
      <c r="T118" s="15">
        <v>0.8</v>
      </c>
      <c r="U118" s="29">
        <f>+T118*U$63</f>
        <v>1.1615816414227986E-3</v>
      </c>
      <c r="V118" s="15">
        <v>0.8</v>
      </c>
      <c r="W118" s="29">
        <f>+V118*W$63</f>
        <v>3.9709913601360142E-2</v>
      </c>
      <c r="X118" s="3">
        <f>+W118+U118+S118+Q118+O118+M118+K118+I118+G118+E118</f>
        <v>1.7329064496072983</v>
      </c>
      <c r="Y118" s="3"/>
    </row>
    <row r="119" spans="1:51" ht="15.5" x14ac:dyDescent="0.35">
      <c r="A119" s="5" t="s">
        <v>10</v>
      </c>
      <c r="D119" s="15">
        <f t="shared" ref="D119:V119" si="136">SUM(D117:D118)</f>
        <v>1</v>
      </c>
      <c r="E119" s="29">
        <f>SUM(E117:E118)</f>
        <v>0.21449482835169273</v>
      </c>
      <c r="F119" s="15">
        <f t="shared" si="136"/>
        <v>1</v>
      </c>
      <c r="G119" s="29">
        <f>SUM(G117:G118)</f>
        <v>0.17287756265697218</v>
      </c>
      <c r="H119" s="15">
        <f t="shared" si="136"/>
        <v>1</v>
      </c>
      <c r="I119" s="29">
        <f>SUM(I117:I118)</f>
        <v>0.13474965183294463</v>
      </c>
      <c r="J119" s="15">
        <f t="shared" si="136"/>
        <v>1</v>
      </c>
      <c r="K119" s="29">
        <f>SUM(K117:K118)</f>
        <v>1.7129535152388697E-2</v>
      </c>
      <c r="L119" s="15">
        <f t="shared" si="136"/>
        <v>1</v>
      </c>
      <c r="M119" s="29">
        <f>SUM(M117:M118)</f>
        <v>1.379693332410485E-2</v>
      </c>
      <c r="N119" s="15">
        <f t="shared" si="136"/>
        <v>1</v>
      </c>
      <c r="O119" s="29">
        <f>SUM(O117:O118)</f>
        <v>1.0480682674988582</v>
      </c>
      <c r="P119" s="15">
        <f t="shared" si="136"/>
        <v>1</v>
      </c>
      <c r="Q119" s="29">
        <f>SUM(Q117:Q118)</f>
        <v>0.51041303057482157</v>
      </c>
      <c r="R119" s="15">
        <f t="shared" si="136"/>
        <v>1</v>
      </c>
      <c r="S119" s="29">
        <f>SUM(S117:S118)</f>
        <v>1.405553425544458E-2</v>
      </c>
      <c r="T119" s="15">
        <f t="shared" si="136"/>
        <v>1</v>
      </c>
      <c r="U119" s="29">
        <f>SUM(U117:U118)</f>
        <v>1.4519770517784983E-3</v>
      </c>
      <c r="V119" s="15">
        <f t="shared" si="136"/>
        <v>1</v>
      </c>
      <c r="W119" s="29">
        <f>SUM(W117:W118)</f>
        <v>4.9637392001700177E-2</v>
      </c>
      <c r="X119" s="3">
        <f t="shared" ref="X119" si="137">SUM(X117:X118)</f>
        <v>2.1766747127007062</v>
      </c>
      <c r="Y119" s="3"/>
    </row>
    <row r="120" spans="1:51"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177</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155</v>
      </c>
      <c r="B121" t="s">
        <v>143</v>
      </c>
      <c r="C121">
        <v>25</v>
      </c>
      <c r="D121" s="15">
        <v>0.1</v>
      </c>
      <c r="E121" s="3">
        <f t="shared" ref="E121:E127" si="138">+D121*(E$39-E$118)</f>
        <v>21.432323248901135</v>
      </c>
      <c r="F121" s="15">
        <v>0.1</v>
      </c>
      <c r="G121" s="3">
        <f t="shared" ref="G121:G127" si="139">+F121*(G$39-G$118)</f>
        <v>17.273926060684659</v>
      </c>
      <c r="H121" s="15">
        <v>0</v>
      </c>
      <c r="I121" s="3">
        <f>+H121*(I$39-I$118)</f>
        <v>0</v>
      </c>
      <c r="J121" s="15">
        <v>0</v>
      </c>
      <c r="K121" s="3">
        <f>+J121*(K$39-K$118)</f>
        <v>0</v>
      </c>
      <c r="L121" s="15">
        <v>0.1</v>
      </c>
      <c r="M121" s="3">
        <f>+L121*(M$39-M$118)</f>
        <v>1.3785895777445567</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40.084838887330349</v>
      </c>
      <c r="Y121" s="3"/>
      <c r="AA121" s="5" t="s">
        <v>155</v>
      </c>
      <c r="AB121" s="15">
        <f t="shared" ref="AB121:AB126" si="140">+D121</f>
        <v>0.1</v>
      </c>
      <c r="AC121" s="15">
        <f t="shared" ref="AC121:AC126" si="141">+F121</f>
        <v>0.1</v>
      </c>
      <c r="AD121" s="15">
        <f t="shared" ref="AD121:AD126" si="142">+H121</f>
        <v>0</v>
      </c>
      <c r="AE121" s="15">
        <f t="shared" ref="AE121:AE126" si="143">+J121</f>
        <v>0</v>
      </c>
      <c r="AF121" s="15">
        <f t="shared" ref="AF121:AF126" si="144">+L121</f>
        <v>0.1</v>
      </c>
      <c r="AG121" s="15">
        <f t="shared" ref="AG121:AG126" si="145">+N121</f>
        <v>0</v>
      </c>
      <c r="AH121" s="15">
        <f t="shared" ref="AH121:AH126" si="146">+P121</f>
        <v>0</v>
      </c>
      <c r="AI121" s="15">
        <f t="shared" ref="AI121:AI126" si="147">+R121</f>
        <v>0</v>
      </c>
      <c r="AJ121" s="15">
        <f t="shared" ref="AJ121:AJ126" si="148">+T121</f>
        <v>0</v>
      </c>
      <c r="AK121" s="15">
        <f t="shared" ref="AK121:AK126" si="149">+V121</f>
        <v>0</v>
      </c>
      <c r="AN121" s="5" t="s">
        <v>155</v>
      </c>
      <c r="AO121" s="3">
        <f t="shared" ref="AO121:AO126" si="150">+E121</f>
        <v>21.432323248901135</v>
      </c>
      <c r="AP121" s="3">
        <f t="shared" ref="AP121:AP126" si="151">+G121</f>
        <v>17.273926060684659</v>
      </c>
      <c r="AQ121" s="3">
        <f t="shared" ref="AQ121:AQ126" si="152">+I121</f>
        <v>0</v>
      </c>
      <c r="AR121" s="3">
        <f t="shared" ref="AR121:AR126" si="153">+K121</f>
        <v>0</v>
      </c>
      <c r="AS121" s="3">
        <f t="shared" ref="AS121:AS126" si="154">+M121</f>
        <v>1.3785895777445567</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40.084838887330349</v>
      </c>
    </row>
    <row r="122" spans="1:51" ht="15.5" x14ac:dyDescent="0.35">
      <c r="A122" s="5" t="s">
        <v>168</v>
      </c>
      <c r="B122" t="s">
        <v>140</v>
      </c>
      <c r="C122">
        <v>25</v>
      </c>
      <c r="D122" s="15">
        <v>0.1</v>
      </c>
      <c r="E122" s="3">
        <f t="shared" si="138"/>
        <v>21.432323248901135</v>
      </c>
      <c r="F122" s="15">
        <v>0.1</v>
      </c>
      <c r="G122" s="3">
        <f t="shared" si="139"/>
        <v>17.273926060684659</v>
      </c>
      <c r="H122" s="15">
        <v>0.1</v>
      </c>
      <c r="I122" s="3">
        <f t="shared" ref="I122:I127" si="160">+H122*(I$39-I$118)</f>
        <v>13.464185211147829</v>
      </c>
      <c r="J122" s="15">
        <v>0.1</v>
      </c>
      <c r="K122" s="3">
        <f t="shared" ref="K122:K127" si="161">+J122*(K$39-K$118)</f>
        <v>1.7115831524266789</v>
      </c>
      <c r="L122" s="15">
        <v>0.1</v>
      </c>
      <c r="M122" s="3">
        <f t="shared" ref="M122:M127" si="162">+L122*(M$39-M$118)</f>
        <v>1.3785895777445567</v>
      </c>
      <c r="N122" s="15">
        <v>0.1</v>
      </c>
      <c r="O122" s="3">
        <f t="shared" ref="O122:O127" si="163">+N122*(O$39-O$118)</f>
        <v>104.72298128848591</v>
      </c>
      <c r="P122" s="15">
        <v>0.1</v>
      </c>
      <c r="Q122" s="3">
        <f t="shared" ref="Q122:Q127" si="164">+P122*(Q$39-Q$118)</f>
        <v>51.000470015036171</v>
      </c>
      <c r="R122" s="15">
        <v>0.1</v>
      </c>
      <c r="S122" s="3">
        <f t="shared" ref="S122:S127" si="165">+R122*(S$39-S$118)</f>
        <v>1.4052723148593491</v>
      </c>
      <c r="T122" s="15">
        <v>0.1</v>
      </c>
      <c r="U122" s="3">
        <f t="shared" ref="U122:U127" si="166">+T122*(U$39-U$118)</f>
        <v>0.14508154701370754</v>
      </c>
      <c r="V122" s="15">
        <v>0.1</v>
      </c>
      <c r="W122" s="3">
        <f t="shared" ref="W122:W127" si="167">+V122*(W$39-W$118)</f>
        <v>4.9597682088098809</v>
      </c>
      <c r="X122" s="3">
        <f t="shared" ref="X122:X126" si="168">+W122+U122+S122+Q122+O122+M122+K122+I122+G122+E122</f>
        <v>217.49418062510986</v>
      </c>
      <c r="Y122" s="3"/>
      <c r="AA122" s="5" t="s">
        <v>168</v>
      </c>
      <c r="AB122" s="15">
        <f t="shared" si="140"/>
        <v>0.1</v>
      </c>
      <c r="AC122" s="15">
        <f t="shared" si="141"/>
        <v>0.1</v>
      </c>
      <c r="AD122" s="15">
        <f t="shared" si="142"/>
        <v>0.1</v>
      </c>
      <c r="AE122" s="15">
        <f t="shared" si="143"/>
        <v>0.1</v>
      </c>
      <c r="AF122" s="15">
        <f t="shared" si="144"/>
        <v>0.1</v>
      </c>
      <c r="AG122" s="15">
        <f t="shared" si="145"/>
        <v>0.1</v>
      </c>
      <c r="AH122" s="15">
        <f t="shared" si="146"/>
        <v>0.1</v>
      </c>
      <c r="AI122" s="15">
        <f t="shared" si="147"/>
        <v>0.1</v>
      </c>
      <c r="AJ122" s="15">
        <f t="shared" si="148"/>
        <v>0.1</v>
      </c>
      <c r="AK122" s="15">
        <f t="shared" si="149"/>
        <v>0.1</v>
      </c>
      <c r="AN122" s="5" t="s">
        <v>168</v>
      </c>
      <c r="AO122" s="3">
        <f t="shared" si="150"/>
        <v>21.432323248901135</v>
      </c>
      <c r="AP122" s="3">
        <f t="shared" si="151"/>
        <v>17.273926060684659</v>
      </c>
      <c r="AQ122" s="3">
        <f t="shared" si="152"/>
        <v>13.464185211147829</v>
      </c>
      <c r="AR122" s="3">
        <f t="shared" si="153"/>
        <v>1.7115831524266789</v>
      </c>
      <c r="AS122" s="3">
        <f t="shared" si="154"/>
        <v>1.3785895777445567</v>
      </c>
      <c r="AT122" s="3">
        <f t="shared" si="155"/>
        <v>104.72298128848591</v>
      </c>
      <c r="AU122" s="3">
        <f t="shared" si="156"/>
        <v>51.000470015036171</v>
      </c>
      <c r="AV122" s="3">
        <f t="shared" si="157"/>
        <v>1.4052723148593491</v>
      </c>
      <c r="AW122" s="3">
        <f t="shared" si="158"/>
        <v>0.14508154701370754</v>
      </c>
      <c r="AX122" s="3">
        <f t="shared" si="159"/>
        <v>4.9597682088098809</v>
      </c>
      <c r="AY122" s="3">
        <f t="shared" ref="AY122:AY126" si="169">SUM(AO122:AX122)</f>
        <v>217.49418062510992</v>
      </c>
    </row>
    <row r="123" spans="1:51" ht="15.5" x14ac:dyDescent="0.35">
      <c r="A123" s="5" t="s">
        <v>157</v>
      </c>
      <c r="B123" t="s">
        <v>143</v>
      </c>
      <c r="C123">
        <v>25</v>
      </c>
      <c r="D123" s="15">
        <v>0.1</v>
      </c>
      <c r="E123" s="3">
        <f t="shared" si="138"/>
        <v>21.432323248901135</v>
      </c>
      <c r="F123" s="15">
        <v>0.1</v>
      </c>
      <c r="G123" s="3">
        <f t="shared" si="139"/>
        <v>17.273926060684659</v>
      </c>
      <c r="H123" s="15">
        <v>0.1</v>
      </c>
      <c r="I123" s="3">
        <f t="shared" si="160"/>
        <v>13.464185211147829</v>
      </c>
      <c r="J123" s="15">
        <v>0.1</v>
      </c>
      <c r="K123" s="3">
        <f t="shared" si="161"/>
        <v>1.7115831524266789</v>
      </c>
      <c r="L123" s="15">
        <v>0.1</v>
      </c>
      <c r="M123" s="3">
        <f t="shared" si="162"/>
        <v>1.3785895777445567</v>
      </c>
      <c r="N123" s="15">
        <v>0.1</v>
      </c>
      <c r="O123" s="3">
        <f t="shared" si="163"/>
        <v>104.72298128848591</v>
      </c>
      <c r="P123" s="15">
        <v>0.1</v>
      </c>
      <c r="Q123" s="3">
        <f t="shared" si="164"/>
        <v>51.000470015036171</v>
      </c>
      <c r="R123" s="15">
        <v>0.1</v>
      </c>
      <c r="S123" s="3">
        <f t="shared" si="165"/>
        <v>1.4052723148593491</v>
      </c>
      <c r="T123" s="15">
        <v>0.1</v>
      </c>
      <c r="U123" s="3">
        <f t="shared" si="166"/>
        <v>0.14508154701370754</v>
      </c>
      <c r="V123" s="15">
        <v>0.1</v>
      </c>
      <c r="W123" s="3">
        <f t="shared" si="167"/>
        <v>4.9597682088098809</v>
      </c>
      <c r="X123" s="3">
        <f t="shared" si="168"/>
        <v>217.49418062510986</v>
      </c>
      <c r="Y123" s="3"/>
      <c r="AA123" s="5" t="s">
        <v>157</v>
      </c>
      <c r="AB123" s="15">
        <f t="shared" si="140"/>
        <v>0.1</v>
      </c>
      <c r="AC123" s="15">
        <f t="shared" si="141"/>
        <v>0.1</v>
      </c>
      <c r="AD123" s="15">
        <f t="shared" si="142"/>
        <v>0.1</v>
      </c>
      <c r="AE123" s="15">
        <f t="shared" si="143"/>
        <v>0.1</v>
      </c>
      <c r="AF123" s="15">
        <f t="shared" si="144"/>
        <v>0.1</v>
      </c>
      <c r="AG123" s="15">
        <f t="shared" si="145"/>
        <v>0.1</v>
      </c>
      <c r="AH123" s="15">
        <f t="shared" si="146"/>
        <v>0.1</v>
      </c>
      <c r="AI123" s="15">
        <f t="shared" si="147"/>
        <v>0.1</v>
      </c>
      <c r="AJ123" s="15">
        <f t="shared" si="148"/>
        <v>0.1</v>
      </c>
      <c r="AK123" s="15">
        <f t="shared" si="149"/>
        <v>0.1</v>
      </c>
      <c r="AN123" s="5" t="s">
        <v>157</v>
      </c>
      <c r="AO123" s="3">
        <f t="shared" si="150"/>
        <v>21.432323248901135</v>
      </c>
      <c r="AP123" s="3">
        <f t="shared" si="151"/>
        <v>17.273926060684659</v>
      </c>
      <c r="AQ123" s="3">
        <f t="shared" si="152"/>
        <v>13.464185211147829</v>
      </c>
      <c r="AR123" s="3">
        <f t="shared" si="153"/>
        <v>1.7115831524266789</v>
      </c>
      <c r="AS123" s="3">
        <f t="shared" si="154"/>
        <v>1.3785895777445567</v>
      </c>
      <c r="AT123" s="3">
        <f t="shared" si="155"/>
        <v>104.72298128848591</v>
      </c>
      <c r="AU123" s="3">
        <f t="shared" si="156"/>
        <v>51.000470015036171</v>
      </c>
      <c r="AV123" s="3">
        <f t="shared" si="157"/>
        <v>1.4052723148593491</v>
      </c>
      <c r="AW123" s="3">
        <f t="shared" si="158"/>
        <v>0.14508154701370754</v>
      </c>
      <c r="AX123" s="3">
        <f t="shared" si="159"/>
        <v>4.9597682088098809</v>
      </c>
      <c r="AY123" s="3">
        <f t="shared" si="169"/>
        <v>217.49418062510992</v>
      </c>
    </row>
    <row r="124" spans="1:51" ht="15.5" x14ac:dyDescent="0.35">
      <c r="A124" s="5" t="s">
        <v>158</v>
      </c>
      <c r="B124" t="s">
        <v>143</v>
      </c>
      <c r="C124">
        <v>25</v>
      </c>
      <c r="D124" s="15">
        <v>0.02</v>
      </c>
      <c r="E124" s="3">
        <f t="shared" si="138"/>
        <v>4.2864646497802266</v>
      </c>
      <c r="F124" s="15">
        <v>0.02</v>
      </c>
      <c r="G124" s="3">
        <f t="shared" si="139"/>
        <v>3.4547852121369318</v>
      </c>
      <c r="H124" s="15">
        <v>0</v>
      </c>
      <c r="I124" s="3">
        <f t="shared" si="160"/>
        <v>0</v>
      </c>
      <c r="J124" s="15">
        <v>0</v>
      </c>
      <c r="K124" s="3">
        <f t="shared" si="161"/>
        <v>0</v>
      </c>
      <c r="L124" s="15">
        <v>0.02</v>
      </c>
      <c r="M124" s="3">
        <f t="shared" si="162"/>
        <v>0.27571791554891134</v>
      </c>
      <c r="N124" s="15">
        <v>0.02</v>
      </c>
      <c r="O124" s="3">
        <f t="shared" si="163"/>
        <v>20.944596257697182</v>
      </c>
      <c r="P124" s="15">
        <v>0</v>
      </c>
      <c r="Q124" s="3">
        <f t="shared" si="164"/>
        <v>0</v>
      </c>
      <c r="R124" s="15">
        <v>0</v>
      </c>
      <c r="S124" s="3">
        <f t="shared" si="165"/>
        <v>0</v>
      </c>
      <c r="T124" s="15">
        <v>0</v>
      </c>
      <c r="U124" s="3">
        <f t="shared" si="166"/>
        <v>0</v>
      </c>
      <c r="V124" s="15">
        <v>0</v>
      </c>
      <c r="W124" s="3">
        <f t="shared" si="167"/>
        <v>0</v>
      </c>
      <c r="X124" s="3">
        <f t="shared" si="168"/>
        <v>28.961564035163249</v>
      </c>
      <c r="Y124" s="3"/>
      <c r="AA124" s="5" t="s">
        <v>158</v>
      </c>
      <c r="AB124" s="15">
        <f t="shared" si="140"/>
        <v>0.02</v>
      </c>
      <c r="AC124" s="15">
        <f t="shared" si="141"/>
        <v>0.02</v>
      </c>
      <c r="AD124" s="15">
        <f t="shared" si="142"/>
        <v>0</v>
      </c>
      <c r="AE124" s="15">
        <f t="shared" si="143"/>
        <v>0</v>
      </c>
      <c r="AF124" s="15">
        <f t="shared" si="144"/>
        <v>0.02</v>
      </c>
      <c r="AG124" s="15">
        <f t="shared" si="145"/>
        <v>0.02</v>
      </c>
      <c r="AH124" s="15">
        <f t="shared" si="146"/>
        <v>0</v>
      </c>
      <c r="AI124" s="15">
        <f t="shared" si="147"/>
        <v>0</v>
      </c>
      <c r="AJ124" s="15">
        <f t="shared" si="148"/>
        <v>0</v>
      </c>
      <c r="AK124" s="15">
        <f t="shared" si="149"/>
        <v>0</v>
      </c>
      <c r="AN124" s="5" t="s">
        <v>158</v>
      </c>
      <c r="AO124" s="3">
        <f t="shared" si="150"/>
        <v>4.2864646497802266</v>
      </c>
      <c r="AP124" s="3">
        <f t="shared" si="151"/>
        <v>3.4547852121369318</v>
      </c>
      <c r="AQ124" s="3">
        <f t="shared" si="152"/>
        <v>0</v>
      </c>
      <c r="AR124" s="3">
        <f t="shared" si="153"/>
        <v>0</v>
      </c>
      <c r="AS124" s="3">
        <f t="shared" si="154"/>
        <v>0.27571791554891134</v>
      </c>
      <c r="AT124" s="3">
        <f t="shared" si="155"/>
        <v>20.944596257697182</v>
      </c>
      <c r="AU124" s="3">
        <f t="shared" si="156"/>
        <v>0</v>
      </c>
      <c r="AV124" s="3">
        <f t="shared" si="157"/>
        <v>0</v>
      </c>
      <c r="AW124" s="3">
        <f t="shared" si="158"/>
        <v>0</v>
      </c>
      <c r="AX124" s="3">
        <f t="shared" si="159"/>
        <v>0</v>
      </c>
      <c r="AY124" s="3">
        <f t="shared" si="169"/>
        <v>28.961564035163249</v>
      </c>
    </row>
    <row r="125" spans="1:51" ht="15.5" x14ac:dyDescent="0.35">
      <c r="A125" s="5" t="s">
        <v>148</v>
      </c>
      <c r="B125" t="s">
        <v>146</v>
      </c>
      <c r="C125">
        <v>35</v>
      </c>
      <c r="D125" s="15">
        <v>0</v>
      </c>
      <c r="E125" s="3">
        <f t="shared" si="138"/>
        <v>0</v>
      </c>
      <c r="F125" s="15">
        <v>0</v>
      </c>
      <c r="G125" s="3">
        <f t="shared" si="139"/>
        <v>0</v>
      </c>
      <c r="H125" s="15">
        <v>0</v>
      </c>
      <c r="I125" s="3">
        <f t="shared" si="160"/>
        <v>0</v>
      </c>
      <c r="J125" s="15">
        <v>0</v>
      </c>
      <c r="K125" s="3">
        <f t="shared" si="161"/>
        <v>0</v>
      </c>
      <c r="L125" s="15">
        <v>0</v>
      </c>
      <c r="M125" s="3">
        <f t="shared" si="162"/>
        <v>0</v>
      </c>
      <c r="N125" s="15">
        <v>0</v>
      </c>
      <c r="O125" s="3">
        <f t="shared" si="163"/>
        <v>0</v>
      </c>
      <c r="P125" s="15">
        <v>0</v>
      </c>
      <c r="Q125" s="3">
        <f t="shared" si="164"/>
        <v>0</v>
      </c>
      <c r="R125" s="15">
        <v>0</v>
      </c>
      <c r="S125" s="3">
        <f t="shared" si="165"/>
        <v>0</v>
      </c>
      <c r="T125" s="15">
        <v>0</v>
      </c>
      <c r="U125" s="3">
        <f t="shared" si="166"/>
        <v>0</v>
      </c>
      <c r="V125" s="15">
        <v>0</v>
      </c>
      <c r="W125" s="3">
        <f t="shared" si="167"/>
        <v>0</v>
      </c>
      <c r="X125" s="3">
        <f t="shared" si="168"/>
        <v>0</v>
      </c>
      <c r="Y125" s="3"/>
      <c r="AA125" s="5" t="s">
        <v>148</v>
      </c>
      <c r="AB125" s="15">
        <f t="shared" si="140"/>
        <v>0</v>
      </c>
      <c r="AC125" s="15">
        <f t="shared" si="141"/>
        <v>0</v>
      </c>
      <c r="AD125" s="15">
        <f t="shared" si="142"/>
        <v>0</v>
      </c>
      <c r="AE125" s="15">
        <f t="shared" si="143"/>
        <v>0</v>
      </c>
      <c r="AF125" s="15">
        <f t="shared" si="144"/>
        <v>0</v>
      </c>
      <c r="AG125" s="15">
        <f t="shared" si="145"/>
        <v>0</v>
      </c>
      <c r="AH125" s="15">
        <f t="shared" si="146"/>
        <v>0</v>
      </c>
      <c r="AI125" s="15">
        <f t="shared" si="147"/>
        <v>0</v>
      </c>
      <c r="AJ125" s="15">
        <f t="shared" si="148"/>
        <v>0</v>
      </c>
      <c r="AK125" s="15">
        <f t="shared" si="149"/>
        <v>0</v>
      </c>
      <c r="AN125" s="5" t="s">
        <v>148</v>
      </c>
      <c r="AO125" s="3">
        <f t="shared" si="150"/>
        <v>0</v>
      </c>
      <c r="AP125" s="3">
        <f t="shared" si="151"/>
        <v>0</v>
      </c>
      <c r="AQ125" s="3">
        <f t="shared" si="152"/>
        <v>0</v>
      </c>
      <c r="AR125" s="3">
        <f t="shared" si="153"/>
        <v>0</v>
      </c>
      <c r="AS125" s="3">
        <f t="shared" si="154"/>
        <v>0</v>
      </c>
      <c r="AT125" s="3">
        <f t="shared" si="155"/>
        <v>0</v>
      </c>
      <c r="AU125" s="3">
        <f t="shared" si="156"/>
        <v>0</v>
      </c>
      <c r="AV125" s="3">
        <f t="shared" si="157"/>
        <v>0</v>
      </c>
      <c r="AW125" s="3">
        <f t="shared" si="158"/>
        <v>0</v>
      </c>
      <c r="AX125" s="3">
        <f t="shared" si="159"/>
        <v>0</v>
      </c>
      <c r="AY125" s="3">
        <f t="shared" si="169"/>
        <v>0</v>
      </c>
    </row>
    <row r="126" spans="1:51" ht="15.5" x14ac:dyDescent="0.35">
      <c r="A126" s="5" t="s">
        <v>149</v>
      </c>
      <c r="B126" t="s">
        <v>143</v>
      </c>
      <c r="C126">
        <v>25</v>
      </c>
      <c r="D126" s="15">
        <v>0.68</v>
      </c>
      <c r="E126" s="3">
        <f t="shared" si="138"/>
        <v>145.73979809252771</v>
      </c>
      <c r="F126" s="15">
        <v>0.68</v>
      </c>
      <c r="G126" s="3">
        <f t="shared" si="139"/>
        <v>117.46269721265568</v>
      </c>
      <c r="H126" s="15">
        <v>0.8</v>
      </c>
      <c r="I126" s="3">
        <f t="shared" si="160"/>
        <v>107.71348168918263</v>
      </c>
      <c r="J126" s="15">
        <v>0.8</v>
      </c>
      <c r="K126" s="3">
        <f t="shared" si="161"/>
        <v>13.692665219413431</v>
      </c>
      <c r="L126" s="15">
        <v>0.68</v>
      </c>
      <c r="M126" s="3">
        <f t="shared" si="162"/>
        <v>9.374409128662986</v>
      </c>
      <c r="N126" s="15">
        <v>0.78</v>
      </c>
      <c r="O126" s="3">
        <f t="shared" si="163"/>
        <v>816.83925405019011</v>
      </c>
      <c r="P126" s="15">
        <v>0.8</v>
      </c>
      <c r="Q126" s="3">
        <f t="shared" si="164"/>
        <v>408.00376012028937</v>
      </c>
      <c r="R126" s="15">
        <v>0.8</v>
      </c>
      <c r="S126" s="3">
        <f t="shared" si="165"/>
        <v>11.242178518874793</v>
      </c>
      <c r="T126" s="15">
        <v>0.8</v>
      </c>
      <c r="U126" s="3">
        <f t="shared" si="166"/>
        <v>1.1606523761096603</v>
      </c>
      <c r="V126" s="15">
        <v>0.8</v>
      </c>
      <c r="W126" s="3">
        <f t="shared" si="167"/>
        <v>39.678145670479047</v>
      </c>
      <c r="X126" s="3">
        <f t="shared" si="168"/>
        <v>1670.9070420783853</v>
      </c>
      <c r="Y126" s="3"/>
      <c r="AA126" s="5" t="s">
        <v>149</v>
      </c>
      <c r="AB126" s="15">
        <f t="shared" si="140"/>
        <v>0.68</v>
      </c>
      <c r="AC126" s="15">
        <f t="shared" si="141"/>
        <v>0.68</v>
      </c>
      <c r="AD126" s="15">
        <f t="shared" si="142"/>
        <v>0.8</v>
      </c>
      <c r="AE126" s="15">
        <f t="shared" si="143"/>
        <v>0.8</v>
      </c>
      <c r="AF126" s="15">
        <f t="shared" si="144"/>
        <v>0.68</v>
      </c>
      <c r="AG126" s="15">
        <f t="shared" si="145"/>
        <v>0.78</v>
      </c>
      <c r="AH126" s="15">
        <f t="shared" si="146"/>
        <v>0.8</v>
      </c>
      <c r="AI126" s="15">
        <f t="shared" si="147"/>
        <v>0.8</v>
      </c>
      <c r="AJ126" s="15">
        <f t="shared" si="148"/>
        <v>0.8</v>
      </c>
      <c r="AK126" s="15">
        <f t="shared" si="149"/>
        <v>0.8</v>
      </c>
      <c r="AN126" s="5" t="s">
        <v>149</v>
      </c>
      <c r="AO126" s="3">
        <f t="shared" si="150"/>
        <v>145.73979809252771</v>
      </c>
      <c r="AP126" s="3">
        <f t="shared" si="151"/>
        <v>117.46269721265568</v>
      </c>
      <c r="AQ126" s="3">
        <f t="shared" si="152"/>
        <v>107.71348168918263</v>
      </c>
      <c r="AR126" s="3">
        <f t="shared" si="153"/>
        <v>13.692665219413431</v>
      </c>
      <c r="AS126" s="3">
        <f t="shared" si="154"/>
        <v>9.374409128662986</v>
      </c>
      <c r="AT126" s="3">
        <f t="shared" si="155"/>
        <v>816.83925405019011</v>
      </c>
      <c r="AU126" s="3">
        <f t="shared" si="156"/>
        <v>408.00376012028937</v>
      </c>
      <c r="AV126" s="3">
        <f t="shared" si="157"/>
        <v>11.242178518874793</v>
      </c>
      <c r="AW126" s="3">
        <f t="shared" si="158"/>
        <v>1.1606523761096603</v>
      </c>
      <c r="AX126" s="3">
        <f t="shared" si="159"/>
        <v>39.678145670479047</v>
      </c>
      <c r="AY126" s="3">
        <f t="shared" si="169"/>
        <v>1670.9070420783858</v>
      </c>
    </row>
    <row r="127" spans="1:51" ht="15.5" x14ac:dyDescent="0.35">
      <c r="A127" s="5" t="s">
        <v>10</v>
      </c>
      <c r="D127" s="15">
        <f t="shared" ref="D127:F127" si="170">SUM(D121:D126)</f>
        <v>1</v>
      </c>
      <c r="E127" s="3">
        <f t="shared" si="138"/>
        <v>214.32323248901133</v>
      </c>
      <c r="F127" s="15">
        <f t="shared" si="170"/>
        <v>1</v>
      </c>
      <c r="G127" s="3">
        <f t="shared" si="139"/>
        <v>172.73926060684659</v>
      </c>
      <c r="H127" s="15">
        <f t="shared" ref="H127" si="171">SUM(H121:H126)</f>
        <v>1</v>
      </c>
      <c r="I127" s="3">
        <f t="shared" si="160"/>
        <v>134.64185211147827</v>
      </c>
      <c r="J127" s="15">
        <f t="shared" ref="J127" si="172">SUM(J121:J126)</f>
        <v>1</v>
      </c>
      <c r="K127" s="3">
        <f t="shared" si="161"/>
        <v>17.115831524266788</v>
      </c>
      <c r="L127" s="15">
        <f t="shared" ref="L127" si="173">SUM(L121:L126)</f>
        <v>1</v>
      </c>
      <c r="M127" s="3">
        <f t="shared" si="162"/>
        <v>13.785895777445566</v>
      </c>
      <c r="N127" s="15">
        <f t="shared" ref="N127" si="174">SUM(N121:N126)</f>
        <v>1</v>
      </c>
      <c r="O127" s="3">
        <f t="shared" si="163"/>
        <v>1047.229812884859</v>
      </c>
      <c r="P127" s="15">
        <f t="shared" ref="P127" si="175">SUM(P121:P126)</f>
        <v>1</v>
      </c>
      <c r="Q127" s="3">
        <f t="shared" si="164"/>
        <v>510.00470015036171</v>
      </c>
      <c r="R127" s="15">
        <f t="shared" ref="R127" si="176">SUM(R121:R126)</f>
        <v>1</v>
      </c>
      <c r="S127" s="3">
        <f t="shared" si="165"/>
        <v>14.05272314859349</v>
      </c>
      <c r="T127" s="15">
        <f t="shared" ref="T127" si="177">SUM(T121:T126)</f>
        <v>1</v>
      </c>
      <c r="U127" s="3">
        <f t="shared" si="166"/>
        <v>1.4508154701370755</v>
      </c>
      <c r="V127" s="15">
        <f t="shared" ref="V127" si="178">SUM(V121:V126)</f>
        <v>1</v>
      </c>
      <c r="W127" s="3">
        <f t="shared" si="167"/>
        <v>49.597682088098807</v>
      </c>
      <c r="X127" s="3">
        <f t="shared" ref="X127" si="179">SUM(X121:X126)</f>
        <v>2174.9418062510986</v>
      </c>
      <c r="Y127" s="3"/>
      <c r="AA127" s="5" t="s">
        <v>10</v>
      </c>
      <c r="AN127" s="5" t="s">
        <v>10</v>
      </c>
      <c r="AO127" s="3">
        <f>SUM(AO121:AO126)</f>
        <v>214.32323248901133</v>
      </c>
      <c r="AP127" s="3">
        <f t="shared" ref="AP127:AY127" si="180">SUM(AP121:AP126)</f>
        <v>172.73926060684659</v>
      </c>
      <c r="AQ127" s="3">
        <f t="shared" si="180"/>
        <v>134.64185211147827</v>
      </c>
      <c r="AR127" s="3">
        <f t="shared" si="180"/>
        <v>17.115831524266788</v>
      </c>
      <c r="AS127" s="3">
        <f t="shared" si="180"/>
        <v>13.785895777445567</v>
      </c>
      <c r="AT127" s="3">
        <f t="shared" si="180"/>
        <v>1047.229812884859</v>
      </c>
      <c r="AU127" s="3">
        <f t="shared" si="180"/>
        <v>510.00470015036171</v>
      </c>
      <c r="AV127" s="3">
        <f t="shared" si="180"/>
        <v>14.052723148593492</v>
      </c>
      <c r="AW127" s="3">
        <f t="shared" si="180"/>
        <v>1.4508154701370755</v>
      </c>
      <c r="AX127" s="3">
        <f t="shared" si="180"/>
        <v>49.597682088098807</v>
      </c>
      <c r="AY127" s="3">
        <f t="shared" si="180"/>
        <v>2174.941806251099</v>
      </c>
    </row>
    <row r="128" spans="1:51"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11399.801676076231</v>
      </c>
      <c r="F129" s="11"/>
      <c r="G129" s="12">
        <f>+G36</f>
        <v>7517.0660634386204</v>
      </c>
      <c r="H129" s="11"/>
      <c r="I129" s="12">
        <f>+I36</f>
        <v>7157.393307066186</v>
      </c>
      <c r="J129" s="11"/>
      <c r="K129" s="12">
        <f>+K36</f>
        <v>1553.4400729050567</v>
      </c>
      <c r="L129" s="11"/>
      <c r="M129" s="12">
        <f>+M36</f>
        <v>877.91740426316665</v>
      </c>
      <c r="N129" s="11"/>
      <c r="O129" s="12">
        <f>+O36</f>
        <v>50831.290018590349</v>
      </c>
      <c r="P129" s="11"/>
      <c r="Q129" s="12">
        <f>+Q36</f>
        <v>23643.775129016081</v>
      </c>
      <c r="R129" s="11"/>
      <c r="S129" s="12">
        <f>+S36</f>
        <v>1148.734264841203</v>
      </c>
      <c r="T129" s="11"/>
      <c r="U129" s="12">
        <f>+U36</f>
        <v>41.040799368499606</v>
      </c>
      <c r="V129" s="11"/>
      <c r="W129" s="12">
        <f>+W36</f>
        <v>1463.4365367288215</v>
      </c>
      <c r="X129" s="12">
        <f>+X36</f>
        <v>105633.8952722942</v>
      </c>
      <c r="AA129" s="5" t="s">
        <v>30</v>
      </c>
      <c r="AB129" s="12">
        <f>+E129</f>
        <v>11399.801676076231</v>
      </c>
      <c r="AC129" s="12">
        <f>+G129</f>
        <v>7517.0660634386204</v>
      </c>
      <c r="AD129" s="12">
        <f>+I129</f>
        <v>7157.393307066186</v>
      </c>
      <c r="AE129" s="12">
        <f>+K129</f>
        <v>1553.4400729050567</v>
      </c>
      <c r="AF129" s="12">
        <f>+M129</f>
        <v>877.91740426316665</v>
      </c>
      <c r="AG129" s="12">
        <f>+O129</f>
        <v>50831.290018590349</v>
      </c>
      <c r="AH129" s="12">
        <f>+Q129</f>
        <v>23643.775129016081</v>
      </c>
      <c r="AI129" s="12">
        <f>+S129</f>
        <v>1148.734264841203</v>
      </c>
      <c r="AJ129" s="12">
        <f>+U129</f>
        <v>41.040799368499606</v>
      </c>
      <c r="AK129" s="12">
        <f>+W129</f>
        <v>1463.4365367288215</v>
      </c>
      <c r="AL129" s="12">
        <f>+X129</f>
        <v>105633.8952722942</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61</v>
      </c>
      <c r="E131" s="12">
        <f>+E114</f>
        <v>227.1421189747918</v>
      </c>
      <c r="F131" s="11"/>
      <c r="G131" s="12">
        <f>+G114</f>
        <v>205.27412400738524</v>
      </c>
      <c r="H131" s="11"/>
      <c r="I131" s="12">
        <f>+I114</f>
        <v>97.620014142895485</v>
      </c>
      <c r="J131" s="11"/>
      <c r="K131" s="12">
        <f>+K114</f>
        <v>9.5375109424336841</v>
      </c>
      <c r="L131" s="11"/>
      <c r="M131" s="12">
        <f>+M114</f>
        <v>16.60933412549841</v>
      </c>
      <c r="N131" s="11"/>
      <c r="O131" s="12">
        <f>+O114</f>
        <v>860.3926430429849</v>
      </c>
      <c r="P131" s="11"/>
      <c r="Q131" s="12">
        <f>+Q114</f>
        <v>414.50548922579702</v>
      </c>
      <c r="R131" s="11"/>
      <c r="S131" s="12">
        <f>+S114</f>
        <v>21.869639440449905</v>
      </c>
      <c r="T131" s="11"/>
      <c r="U131" s="12">
        <f>+U114</f>
        <v>1.6712128467244569</v>
      </c>
      <c r="V131" s="11"/>
      <c r="W131" s="12">
        <f>+W114</f>
        <v>58.317849536051831</v>
      </c>
      <c r="X131" s="12">
        <f>+X114</f>
        <v>1912.9399362850129</v>
      </c>
      <c r="AA131" s="5" t="s">
        <v>61</v>
      </c>
      <c r="AB131" s="12">
        <f t="shared" si="181"/>
        <v>227.1421189747918</v>
      </c>
      <c r="AC131" s="12">
        <f t="shared" si="182"/>
        <v>205.27412400738524</v>
      </c>
      <c r="AD131" s="12">
        <f t="shared" si="183"/>
        <v>97.620014142895485</v>
      </c>
      <c r="AE131" s="12">
        <f t="shared" si="184"/>
        <v>9.5375109424336841</v>
      </c>
      <c r="AF131" s="12">
        <f t="shared" si="185"/>
        <v>16.60933412549841</v>
      </c>
      <c r="AG131" s="12">
        <f t="shared" si="186"/>
        <v>860.3926430429849</v>
      </c>
      <c r="AH131" s="12">
        <f t="shared" si="187"/>
        <v>414.50548922579702</v>
      </c>
      <c r="AI131" s="12">
        <f t="shared" si="188"/>
        <v>21.869639440449905</v>
      </c>
      <c r="AJ131" s="12">
        <f t="shared" si="189"/>
        <v>1.6712128467244569</v>
      </c>
      <c r="AK131" s="12">
        <f t="shared" si="190"/>
        <v>58.317849536051831</v>
      </c>
      <c r="AL131" s="12">
        <f t="shared" si="190"/>
        <v>1912.9399362850129</v>
      </c>
      <c r="AM131" s="5"/>
      <c r="AN131" s="5"/>
    </row>
    <row r="132" spans="1:40" ht="15.5" x14ac:dyDescent="0.35">
      <c r="A132" s="5" t="s">
        <v>62</v>
      </c>
      <c r="E132" s="12">
        <f>+E98+E85</f>
        <v>273.93809740287264</v>
      </c>
      <c r="F132" s="11"/>
      <c r="G132" s="12">
        <f>+G98+G85</f>
        <v>292.20160974472708</v>
      </c>
      <c r="H132" s="11"/>
      <c r="I132" s="12">
        <f>+I98+I85</f>
        <v>106.43701629258047</v>
      </c>
      <c r="J132" s="11"/>
      <c r="K132" s="12">
        <f>+K98+K85</f>
        <v>9.0185371854323364</v>
      </c>
      <c r="L132" s="11"/>
      <c r="M132" s="12">
        <f>+M98+M85</f>
        <v>36.608162521620699</v>
      </c>
      <c r="N132" s="11"/>
      <c r="O132" s="12">
        <f>+O98+O85</f>
        <v>1100.2085514584605</v>
      </c>
      <c r="P132" s="11"/>
      <c r="Q132" s="12">
        <f>+Q98+Q85</f>
        <v>550.33527205706889</v>
      </c>
      <c r="R132" s="11"/>
      <c r="S132" s="12">
        <f>+S98+S85</f>
        <v>31.669461214869536</v>
      </c>
      <c r="T132" s="11"/>
      <c r="U132" s="12">
        <f>+U98+U85</f>
        <v>1.540748180847147</v>
      </c>
      <c r="V132" s="11"/>
      <c r="W132" s="12">
        <f>+W98+W85</f>
        <v>71.68906626875453</v>
      </c>
      <c r="X132" s="12">
        <f>+X98+X85</f>
        <v>2473.6465223272339</v>
      </c>
      <c r="AA132" s="5" t="s">
        <v>62</v>
      </c>
      <c r="AB132" s="12">
        <f t="shared" si="181"/>
        <v>273.93809740287264</v>
      </c>
      <c r="AC132" s="12">
        <f t="shared" si="182"/>
        <v>292.20160974472708</v>
      </c>
      <c r="AD132" s="12">
        <f t="shared" si="183"/>
        <v>106.43701629258047</v>
      </c>
      <c r="AE132" s="12">
        <f t="shared" si="184"/>
        <v>9.0185371854323364</v>
      </c>
      <c r="AF132" s="12">
        <f t="shared" si="185"/>
        <v>36.608162521620699</v>
      </c>
      <c r="AG132" s="12">
        <f t="shared" si="186"/>
        <v>1100.2085514584605</v>
      </c>
      <c r="AH132" s="12">
        <f t="shared" si="187"/>
        <v>550.33527205706889</v>
      </c>
      <c r="AI132" s="12">
        <f t="shared" si="188"/>
        <v>31.669461214869536</v>
      </c>
      <c r="AJ132" s="12">
        <f t="shared" si="189"/>
        <v>1.540748180847147</v>
      </c>
      <c r="AK132" s="12">
        <f t="shared" si="190"/>
        <v>71.68906626875453</v>
      </c>
      <c r="AL132" s="12">
        <f t="shared" si="190"/>
        <v>2473.6465223272339</v>
      </c>
      <c r="AM132" s="5"/>
      <c r="AN132" s="5"/>
    </row>
    <row r="133" spans="1:40" ht="15.5" x14ac:dyDescent="0.35">
      <c r="A133" s="5" t="s">
        <v>63</v>
      </c>
      <c r="E133" s="12">
        <f>+E130+E131+E132</f>
        <v>501.08021637766444</v>
      </c>
      <c r="F133" s="11"/>
      <c r="G133" s="12">
        <f>+G130+G131+G132</f>
        <v>497.47573375211232</v>
      </c>
      <c r="H133" s="11"/>
      <c r="I133" s="12">
        <f>+I130+I131+I132</f>
        <v>204.05703043547595</v>
      </c>
      <c r="J133" s="11"/>
      <c r="K133" s="12">
        <f>+K130+K131+K132</f>
        <v>18.556048127866021</v>
      </c>
      <c r="L133" s="11"/>
      <c r="M133" s="12">
        <f>+M130+M131+M132</f>
        <v>53.217496647119106</v>
      </c>
      <c r="N133" s="11"/>
      <c r="O133" s="12">
        <f>+O130+O131+O132</f>
        <v>1960.6011945014454</v>
      </c>
      <c r="P133" s="11"/>
      <c r="Q133" s="12">
        <f>+Q130+Q131+Q132</f>
        <v>964.84076128286597</v>
      </c>
      <c r="R133" s="11"/>
      <c r="S133" s="12">
        <f>+S130+S131+S132</f>
        <v>53.539100655319444</v>
      </c>
      <c r="T133" s="11"/>
      <c r="U133" s="12">
        <f>+U130+U131+U132</f>
        <v>3.2119610275716042</v>
      </c>
      <c r="V133" s="11"/>
      <c r="W133" s="12">
        <f>+W130+W131+W132</f>
        <v>130.00691580480637</v>
      </c>
      <c r="X133" s="12">
        <f>+X130+X131+X132</f>
        <v>4386.586458612247</v>
      </c>
      <c r="AA133" s="5" t="s">
        <v>63</v>
      </c>
      <c r="AB133" s="12">
        <f t="shared" si="181"/>
        <v>501.08021637766444</v>
      </c>
      <c r="AC133" s="12">
        <f t="shared" si="182"/>
        <v>497.47573375211232</v>
      </c>
      <c r="AD133" s="12">
        <f t="shared" si="183"/>
        <v>204.05703043547595</v>
      </c>
      <c r="AE133" s="12">
        <f t="shared" si="184"/>
        <v>18.556048127866021</v>
      </c>
      <c r="AF133" s="12">
        <f t="shared" si="185"/>
        <v>53.217496647119106</v>
      </c>
      <c r="AG133" s="12">
        <f t="shared" si="186"/>
        <v>1960.6011945014454</v>
      </c>
      <c r="AH133" s="12">
        <f t="shared" si="187"/>
        <v>964.84076128286597</v>
      </c>
      <c r="AI133" s="12">
        <f t="shared" si="188"/>
        <v>53.539100655319444</v>
      </c>
      <c r="AJ133" s="12">
        <f t="shared" si="189"/>
        <v>3.2119610275716042</v>
      </c>
      <c r="AK133" s="12">
        <f t="shared" si="190"/>
        <v>130.00691580480637</v>
      </c>
      <c r="AL133" s="12">
        <f t="shared" si="190"/>
        <v>4386.586458612247</v>
      </c>
      <c r="AM133" s="5"/>
      <c r="AN133" s="5"/>
    </row>
    <row r="134" spans="1:40" ht="15.5" x14ac:dyDescent="0.35">
      <c r="A134" s="5" t="s">
        <v>12</v>
      </c>
      <c r="E134" s="12">
        <f>+E73+E79</f>
        <v>27.562468098122707</v>
      </c>
      <c r="F134" s="4"/>
      <c r="G134" s="12">
        <f>+G73+G79</f>
        <v>26.618574442146642</v>
      </c>
      <c r="H134" s="4"/>
      <c r="I134" s="12">
        <f>+I73+I79</f>
        <v>1.2408596434878543</v>
      </c>
      <c r="J134" s="4"/>
      <c r="K134" s="12">
        <f>+K73+K79</f>
        <v>0</v>
      </c>
      <c r="L134" s="4"/>
      <c r="M134" s="12">
        <f>+M73+M79</f>
        <v>6.3869132967097126</v>
      </c>
      <c r="N134" s="4"/>
      <c r="O134" s="12">
        <f>+O73+O79</f>
        <v>71.479037610187717</v>
      </c>
      <c r="P134" s="4"/>
      <c r="Q134" s="12">
        <f>+Q73+Q79</f>
        <v>42.249298806239103</v>
      </c>
      <c r="R134" s="4"/>
      <c r="S134" s="12">
        <f>+S73+S79</f>
        <v>1.3062318549129117</v>
      </c>
      <c r="T134" s="4"/>
      <c r="U134" s="12">
        <f>+U73+U79</f>
        <v>0</v>
      </c>
      <c r="V134" s="4"/>
      <c r="W134" s="12">
        <f>+W73+W79</f>
        <v>15.005410929370644</v>
      </c>
      <c r="X134" s="12">
        <f>SUM(E134:W134)</f>
        <v>191.84879468117728</v>
      </c>
      <c r="AA134" s="5" t="s">
        <v>12</v>
      </c>
      <c r="AB134" s="12">
        <f t="shared" si="181"/>
        <v>27.562468098122707</v>
      </c>
      <c r="AC134" s="12">
        <f t="shared" si="182"/>
        <v>26.618574442146642</v>
      </c>
      <c r="AD134" s="12">
        <f t="shared" si="183"/>
        <v>1.2408596434878543</v>
      </c>
      <c r="AE134" s="12">
        <f t="shared" si="184"/>
        <v>0</v>
      </c>
      <c r="AF134" s="12">
        <f t="shared" si="185"/>
        <v>6.3869132967097126</v>
      </c>
      <c r="AG134" s="12">
        <f t="shared" si="186"/>
        <v>71.479037610187717</v>
      </c>
      <c r="AH134" s="12">
        <f t="shared" si="187"/>
        <v>42.249298806239103</v>
      </c>
      <c r="AI134" s="12">
        <f t="shared" si="188"/>
        <v>1.3062318549129117</v>
      </c>
      <c r="AJ134" s="12">
        <f t="shared" si="189"/>
        <v>0</v>
      </c>
      <c r="AK134" s="12">
        <f t="shared" si="190"/>
        <v>15.005410929370644</v>
      </c>
      <c r="AL134" s="12">
        <f t="shared" si="190"/>
        <v>191.84879468117728</v>
      </c>
      <c r="AM134" s="5"/>
      <c r="AN134" s="5"/>
    </row>
    <row r="135" spans="1:40" ht="15.5" x14ac:dyDescent="0.35">
      <c r="A135" s="5" t="s">
        <v>13</v>
      </c>
      <c r="E135" s="12">
        <f>+E80+E81+E106+E107</f>
        <v>209.22109341162624</v>
      </c>
      <c r="F135" s="4"/>
      <c r="G135" s="12">
        <f>+G80+G81+G106+G107</f>
        <v>180.52098348276618</v>
      </c>
      <c r="H135" s="4"/>
      <c r="I135" s="12">
        <f>+I80+I81+I106+I107</f>
        <v>30.524384646309567</v>
      </c>
      <c r="J135" s="4"/>
      <c r="K135" s="12">
        <f>+K80+K81+K106+K107</f>
        <v>2.8612532827301052</v>
      </c>
      <c r="L135" s="4"/>
      <c r="M135" s="12">
        <f>+M80+M81+M106+M107</f>
        <v>13.017885881381186</v>
      </c>
      <c r="N135" s="4"/>
      <c r="O135" s="12">
        <f>+O80+O81+O106+O107</f>
        <v>501.53254387171978</v>
      </c>
      <c r="P135" s="4"/>
      <c r="Q135" s="12">
        <f>+Q80+Q81+Q106+Q107</f>
        <v>207.96708031312886</v>
      </c>
      <c r="R135" s="4"/>
      <c r="S135" s="12">
        <f>+S80+S81+S106+S107</f>
        <v>4.3739278880899812</v>
      </c>
      <c r="T135" s="4"/>
      <c r="U135" s="12">
        <f>+U80+U81+U106+U107</f>
        <v>0</v>
      </c>
      <c r="V135" s="4"/>
      <c r="W135" s="12">
        <f>+W80+W81+W106+W107</f>
        <v>0</v>
      </c>
      <c r="X135" s="12">
        <f>SUM(E135:W135)</f>
        <v>1150.019152777752</v>
      </c>
      <c r="Y135" s="3">
        <f>+X134+X135</f>
        <v>1341.8679474589292</v>
      </c>
      <c r="AA135" s="5" t="s">
        <v>13</v>
      </c>
      <c r="AB135" s="12">
        <f t="shared" si="181"/>
        <v>209.22109341162624</v>
      </c>
      <c r="AC135" s="12">
        <f t="shared" si="182"/>
        <v>180.52098348276618</v>
      </c>
      <c r="AD135" s="12">
        <f t="shared" si="183"/>
        <v>30.524384646309567</v>
      </c>
      <c r="AE135" s="12">
        <f t="shared" si="184"/>
        <v>2.8612532827301052</v>
      </c>
      <c r="AF135" s="12">
        <f t="shared" si="185"/>
        <v>13.017885881381186</v>
      </c>
      <c r="AG135" s="12">
        <f t="shared" si="186"/>
        <v>501.53254387171978</v>
      </c>
      <c r="AH135" s="12">
        <f t="shared" si="187"/>
        <v>207.96708031312886</v>
      </c>
      <c r="AI135" s="12">
        <f t="shared" si="188"/>
        <v>4.3739278880899812</v>
      </c>
      <c r="AJ135" s="12">
        <f t="shared" si="189"/>
        <v>0</v>
      </c>
      <c r="AK135" s="12">
        <f t="shared" si="190"/>
        <v>0</v>
      </c>
      <c r="AL135" s="12">
        <f t="shared" si="190"/>
        <v>1150.019152777752</v>
      </c>
      <c r="AM135" s="6">
        <f>10*AL135/1000</f>
        <v>11.500191527777519</v>
      </c>
      <c r="AN135" s="6">
        <f>5*AL135/1000</f>
        <v>5.7500957638887593</v>
      </c>
    </row>
    <row r="136" spans="1:40" ht="15.5" x14ac:dyDescent="0.35">
      <c r="A136" s="5" t="s">
        <v>14</v>
      </c>
      <c r="E136" s="12">
        <f>+E92+E93+E108+E109+E121+E122</f>
        <v>109.36351858313887</v>
      </c>
      <c r="F136" s="4"/>
      <c r="G136" s="12">
        <f>+G92+G93+G108+G109+G121+G122</f>
        <v>102.88943028016237</v>
      </c>
      <c r="H136" s="4"/>
      <c r="I136" s="12">
        <f>+I92+I93+I108+I109+I121+I122</f>
        <v>29.058223534002622</v>
      </c>
      <c r="J136" s="4"/>
      <c r="K136" s="12">
        <f>+K92+K93+K108+K109+K121+K122</f>
        <v>3.0643637302415296</v>
      </c>
      <c r="L136" s="4"/>
      <c r="M136" s="12">
        <f>+M92+M93+M108+M109+M121+M122</f>
        <v>10.851017592440206</v>
      </c>
      <c r="N136" s="4"/>
      <c r="O136" s="12">
        <f>+O92+O93+O108+O109+O121+O122</f>
        <v>391.98381331588769</v>
      </c>
      <c r="P136" s="4"/>
      <c r="Q136" s="12">
        <f>+Q92+Q93+Q108+Q109+Q121+Q122</f>
        <v>252.97794424234033</v>
      </c>
      <c r="R136" s="4"/>
      <c r="S136" s="12">
        <f>+S92+S93+S108+S109+S121+S122</f>
        <v>11.183370156857224</v>
      </c>
      <c r="T136" s="4"/>
      <c r="U136" s="12">
        <f>+U92+U93+U108+U109+U121+U122</f>
        <v>1.0316324462428312</v>
      </c>
      <c r="V136" s="4"/>
      <c r="W136" s="12">
        <f>+W92+W93+W108+W109+W121+W122</f>
        <v>36.629788257203742</v>
      </c>
      <c r="X136" s="12">
        <f>SUM(E136:W136)</f>
        <v>949.03310213851739</v>
      </c>
      <c r="AA136" s="5" t="s">
        <v>14</v>
      </c>
      <c r="AB136" s="12">
        <f t="shared" si="181"/>
        <v>109.36351858313887</v>
      </c>
      <c r="AC136" s="12">
        <f t="shared" si="182"/>
        <v>102.88943028016237</v>
      </c>
      <c r="AD136" s="12">
        <f t="shared" si="183"/>
        <v>29.058223534002622</v>
      </c>
      <c r="AE136" s="12">
        <f t="shared" si="184"/>
        <v>3.0643637302415296</v>
      </c>
      <c r="AF136" s="12">
        <f t="shared" si="185"/>
        <v>10.851017592440206</v>
      </c>
      <c r="AG136" s="12">
        <f t="shared" si="186"/>
        <v>391.98381331588769</v>
      </c>
      <c r="AH136" s="12">
        <f t="shared" si="187"/>
        <v>252.97794424234033</v>
      </c>
      <c r="AI136" s="12">
        <f t="shared" si="188"/>
        <v>11.183370156857224</v>
      </c>
      <c r="AJ136" s="12">
        <f t="shared" si="189"/>
        <v>1.0316324462428312</v>
      </c>
      <c r="AK136" s="12">
        <f t="shared" si="190"/>
        <v>36.629788257203742</v>
      </c>
      <c r="AL136" s="12">
        <f t="shared" si="190"/>
        <v>949.03310213851739</v>
      </c>
      <c r="AM136" s="6"/>
      <c r="AN136" s="6"/>
    </row>
    <row r="137" spans="1:40" ht="15.5" x14ac:dyDescent="0.35">
      <c r="A137" s="5" t="s">
        <v>172</v>
      </c>
      <c r="E137" s="3">
        <f>+E77+E79+E82+E90+E93+E103+E109+E119+E122</f>
        <v>82.90523414988975</v>
      </c>
      <c r="F137" s="3"/>
      <c r="G137" s="3">
        <f>+G77+G79+G82+G90+G93+G103+G109+G119+G122</f>
        <v>78.680956887424998</v>
      </c>
      <c r="H137" s="3"/>
      <c r="I137" s="3">
        <f>+I77+I79+I82+I90+I93+I103+I109+I119+I122</f>
        <v>30.635614881003693</v>
      </c>
      <c r="J137" s="3"/>
      <c r="K137" s="3">
        <f>+K77+K79+K82+K90+K93+K103+K109+K119+K122</f>
        <v>3.1000678881445349</v>
      </c>
      <c r="L137" s="3"/>
      <c r="M137" s="3">
        <f>+M77+M79+M82+M90+M93+M103+M109+M119+M122</f>
        <v>11.866728728140563</v>
      </c>
      <c r="N137" s="3"/>
      <c r="O137" s="3">
        <f>+O77+O79+O82+O90+O93+O103+O109+O119+O122</f>
        <v>466.33066769187354</v>
      </c>
      <c r="P137" s="3"/>
      <c r="Q137" s="3">
        <f>+Q77+Q79+Q82+Q90+Q93+Q103+Q109+Q119+Q122</f>
        <v>255.16849954099627</v>
      </c>
      <c r="R137" s="3"/>
      <c r="S137" s="3">
        <f>+S77+S79+S82+S90+S93+S103+S109+S119+S122</f>
        <v>11.46246203549684</v>
      </c>
      <c r="T137" s="3"/>
      <c r="U137" s="3">
        <f>+U77+U79+U82+U90+U93+U103+U109+U119+U122</f>
        <v>0.70205703015349397</v>
      </c>
      <c r="V137" s="3"/>
      <c r="W137" s="3">
        <f>+W77+W79+W82+W90+W93+W103+W109+W119+W122</f>
        <v>40.136398313294016</v>
      </c>
      <c r="X137" s="3">
        <f>SUM(E137:W137)</f>
        <v>980.98868714641765</v>
      </c>
      <c r="Y137" s="1">
        <f>+X137/(X137+X138)</f>
        <v>9.2866847768673811E-3</v>
      </c>
      <c r="Z137" s="1">
        <f>+X137/80415</f>
        <v>1.2199075883186193E-2</v>
      </c>
      <c r="AA137" s="5" t="s">
        <v>15</v>
      </c>
      <c r="AB137" s="12">
        <f t="shared" si="181"/>
        <v>82.90523414988975</v>
      </c>
      <c r="AC137" s="12">
        <f t="shared" si="182"/>
        <v>78.680956887424998</v>
      </c>
      <c r="AD137" s="12">
        <f t="shared" si="183"/>
        <v>30.635614881003693</v>
      </c>
      <c r="AE137" s="12">
        <f t="shared" si="184"/>
        <v>3.1000678881445349</v>
      </c>
      <c r="AF137" s="12">
        <f t="shared" si="185"/>
        <v>11.866728728140563</v>
      </c>
      <c r="AG137" s="12">
        <f t="shared" si="186"/>
        <v>466.33066769187354</v>
      </c>
      <c r="AH137" s="12">
        <f t="shared" si="187"/>
        <v>255.16849954099627</v>
      </c>
      <c r="AI137" s="12">
        <f t="shared" si="188"/>
        <v>11.46246203549684</v>
      </c>
      <c r="AJ137" s="12">
        <f t="shared" si="189"/>
        <v>0.70205703015349397</v>
      </c>
      <c r="AK137" s="12">
        <f t="shared" si="190"/>
        <v>40.136398313294016</v>
      </c>
      <c r="AL137" s="12">
        <f t="shared" si="190"/>
        <v>980.98868714641765</v>
      </c>
      <c r="AM137" s="6"/>
      <c r="AN137" s="6"/>
    </row>
    <row r="138" spans="1:40" ht="15.5" x14ac:dyDescent="0.35">
      <c r="A138" s="5" t="s">
        <v>16</v>
      </c>
      <c r="E138" s="3">
        <f>+E36-E137</f>
        <v>11316.896441926341</v>
      </c>
      <c r="F138" s="3"/>
      <c r="G138" s="3">
        <f>+G36-G137</f>
        <v>7438.3851065511953</v>
      </c>
      <c r="H138" s="3"/>
      <c r="I138" s="3">
        <f>+I36-I137</f>
        <v>7126.7576921851823</v>
      </c>
      <c r="J138" s="3"/>
      <c r="K138" s="3">
        <f>+K36-K137</f>
        <v>1550.3400050169121</v>
      </c>
      <c r="L138" s="3"/>
      <c r="M138" s="3">
        <f>+M36-M137</f>
        <v>866.05067553502613</v>
      </c>
      <c r="N138" s="3"/>
      <c r="O138" s="3">
        <f>+O36-O137</f>
        <v>50364.959350898476</v>
      </c>
      <c r="P138" s="3"/>
      <c r="Q138" s="3">
        <f>+Q36-Q137</f>
        <v>23388.606629475085</v>
      </c>
      <c r="R138" s="3"/>
      <c r="S138" s="3">
        <f>+S36-S137</f>
        <v>1137.2718028057061</v>
      </c>
      <c r="T138" s="3"/>
      <c r="U138" s="3">
        <f>+U36-U137</f>
        <v>40.338742338346108</v>
      </c>
      <c r="V138" s="3"/>
      <c r="W138" s="3">
        <f t="shared" ref="W138" si="191">+W36-W137</f>
        <v>1423.3001384155275</v>
      </c>
      <c r="X138" s="3">
        <f>SUM(E138:W138)</f>
        <v>104652.90658514778</v>
      </c>
      <c r="AA138" s="5" t="s">
        <v>16</v>
      </c>
      <c r="AB138" s="12">
        <f t="shared" si="181"/>
        <v>11316.896441926341</v>
      </c>
      <c r="AC138" s="12">
        <f t="shared" si="182"/>
        <v>7438.3851065511953</v>
      </c>
      <c r="AD138" s="12">
        <f t="shared" si="183"/>
        <v>7126.7576921851823</v>
      </c>
      <c r="AE138" s="12">
        <f t="shared" si="184"/>
        <v>1550.3400050169121</v>
      </c>
      <c r="AF138" s="12">
        <f t="shared" si="185"/>
        <v>866.05067553502613</v>
      </c>
      <c r="AG138" s="12">
        <f t="shared" si="186"/>
        <v>50364.959350898476</v>
      </c>
      <c r="AH138" s="12">
        <f t="shared" si="187"/>
        <v>23388.606629475085</v>
      </c>
      <c r="AI138" s="12">
        <f t="shared" si="188"/>
        <v>1137.2718028057061</v>
      </c>
      <c r="AJ138" s="12">
        <f t="shared" si="189"/>
        <v>40.338742338346108</v>
      </c>
      <c r="AK138" s="12">
        <f t="shared" si="190"/>
        <v>1423.3001384155275</v>
      </c>
      <c r="AL138" s="12">
        <f t="shared" si="190"/>
        <v>104652.90658514778</v>
      </c>
      <c r="AM138" s="6"/>
      <c r="AN138" s="6"/>
    </row>
    <row r="139" spans="1:40" ht="15.5" x14ac:dyDescent="0.35">
      <c r="A139" s="5" t="s">
        <v>17</v>
      </c>
      <c r="E139" s="7">
        <f>-E137/E129</f>
        <v>-7.2725154792715151E-3</v>
      </c>
      <c r="F139" s="7"/>
      <c r="G139" s="7">
        <f>-G137/G129</f>
        <v>-1.0466976906071387E-2</v>
      </c>
      <c r="H139" s="7"/>
      <c r="I139" s="7">
        <f>-I137/I129</f>
        <v>-4.2802754531818827E-3</v>
      </c>
      <c r="J139" s="7"/>
      <c r="K139" s="7">
        <f>-K137/K129</f>
        <v>-1.9956147277359472E-3</v>
      </c>
      <c r="L139" s="7"/>
      <c r="M139" s="7">
        <f>-M137/M129</f>
        <v>-1.3516907935206355E-2</v>
      </c>
      <c r="N139" s="7"/>
      <c r="O139" s="7">
        <f>-O137/O129</f>
        <v>-9.1740868178109211E-3</v>
      </c>
      <c r="P139" s="7"/>
      <c r="Q139" s="7">
        <f>-Q137/Q129</f>
        <v>-1.0792206326977317E-2</v>
      </c>
      <c r="R139" s="7"/>
      <c r="S139" s="7">
        <f>-S137/S129</f>
        <v>-9.9783408455056139E-3</v>
      </c>
      <c r="T139" s="7"/>
      <c r="U139" s="7">
        <f>-U137/U129</f>
        <v>-1.7106319588218104E-2</v>
      </c>
      <c r="V139" s="7"/>
      <c r="W139" s="7">
        <f>-W137/W129</f>
        <v>-2.7426128367007824E-2</v>
      </c>
      <c r="X139" s="7">
        <f>-X137/X129</f>
        <v>-9.2866847768673794E-3</v>
      </c>
      <c r="AA139" s="5" t="s">
        <v>17</v>
      </c>
      <c r="AB139" s="35">
        <f t="shared" si="181"/>
        <v>-7.2725154792715151E-3</v>
      </c>
      <c r="AC139" s="35">
        <f t="shared" si="182"/>
        <v>-1.0466976906071387E-2</v>
      </c>
      <c r="AD139" s="35">
        <f t="shared" si="183"/>
        <v>-4.2802754531818827E-3</v>
      </c>
      <c r="AE139" s="35">
        <f t="shared" si="184"/>
        <v>-1.9956147277359472E-3</v>
      </c>
      <c r="AF139" s="35">
        <f t="shared" si="185"/>
        <v>-1.3516907935206355E-2</v>
      </c>
      <c r="AG139" s="35">
        <f t="shared" si="186"/>
        <v>-9.1740868178109211E-3</v>
      </c>
      <c r="AH139" s="35">
        <f t="shared" si="187"/>
        <v>-1.0792206326977317E-2</v>
      </c>
      <c r="AI139" s="35">
        <f t="shared" si="188"/>
        <v>-9.9783408455056139E-3</v>
      </c>
      <c r="AJ139" s="35">
        <f t="shared" si="189"/>
        <v>-1.7106319588218104E-2</v>
      </c>
      <c r="AK139" s="35">
        <f t="shared" si="190"/>
        <v>-2.7426128367007824E-2</v>
      </c>
      <c r="AL139" s="35">
        <f t="shared" si="190"/>
        <v>-9.2866847768673794E-3</v>
      </c>
      <c r="AM139" s="6"/>
      <c r="AN139" s="6"/>
    </row>
    <row r="140" spans="1:40" ht="15.5" x14ac:dyDescent="0.35">
      <c r="A140" s="5" t="s">
        <v>18</v>
      </c>
      <c r="E140" s="1">
        <f>+E35</f>
        <v>0.76354837104464302</v>
      </c>
      <c r="F140" s="3"/>
      <c r="G140" s="1">
        <f>+G35</f>
        <v>0.73862115260700001</v>
      </c>
      <c r="H140" s="3"/>
      <c r="I140" s="1">
        <f>+I35</f>
        <v>1.2570079097257025</v>
      </c>
      <c r="J140" s="3"/>
      <c r="K140" s="1">
        <f>+K35</f>
        <v>1.7336349479923563</v>
      </c>
      <c r="L140" s="3"/>
      <c r="M140" s="1">
        <f>+M35</f>
        <v>0.95068168821700716</v>
      </c>
      <c r="N140" s="3"/>
      <c r="O140" s="1">
        <f>+O35</f>
        <v>8.5672427325911259E-3</v>
      </c>
      <c r="P140" s="3"/>
      <c r="Q140" s="1">
        <f>+Q35</f>
        <v>2.065710730773326E-2</v>
      </c>
      <c r="R140" s="3"/>
      <c r="S140" s="1">
        <f>+S35</f>
        <v>0.26252198548433453</v>
      </c>
      <c r="T140" s="3"/>
      <c r="U140" s="1">
        <f>+U35</f>
        <v>0</v>
      </c>
      <c r="V140" s="3"/>
      <c r="W140" s="1">
        <f>+W35</f>
        <v>0</v>
      </c>
      <c r="X140" s="1">
        <f>+X35</f>
        <v>0</v>
      </c>
      <c r="AA140" s="5" t="s">
        <v>18</v>
      </c>
      <c r="AB140" s="33">
        <f t="shared" si="181"/>
        <v>0.76354837104464302</v>
      </c>
      <c r="AC140" s="33">
        <f t="shared" si="182"/>
        <v>0.73862115260700001</v>
      </c>
      <c r="AD140" s="33">
        <f t="shared" si="183"/>
        <v>1.2570079097257025</v>
      </c>
      <c r="AE140" s="33">
        <f t="shared" si="184"/>
        <v>1.7336349479923563</v>
      </c>
      <c r="AF140" s="33">
        <f t="shared" si="185"/>
        <v>0.95068168821700716</v>
      </c>
      <c r="AG140" s="33">
        <f t="shared" si="186"/>
        <v>8.5672427325911259E-3</v>
      </c>
      <c r="AH140" s="33">
        <f t="shared" si="187"/>
        <v>2.065710730773326E-2</v>
      </c>
      <c r="AI140" s="33">
        <f t="shared" si="188"/>
        <v>0.26252198548433453</v>
      </c>
      <c r="AJ140" s="33">
        <f t="shared" si="189"/>
        <v>0</v>
      </c>
      <c r="AK140" s="12">
        <f t="shared" si="190"/>
        <v>0</v>
      </c>
      <c r="AL140" s="12"/>
      <c r="AM140" s="6"/>
      <c r="AN140" s="6"/>
    </row>
    <row r="141" spans="1:40" ht="15.5" x14ac:dyDescent="0.35">
      <c r="A141" s="5" t="s">
        <v>19</v>
      </c>
      <c r="E141" s="1">
        <f>+E34/E138</f>
        <v>0.7691419679120407</v>
      </c>
      <c r="F141" s="1"/>
      <c r="G141" s="1">
        <f>+G34/G138</f>
        <v>0.7464340606820643</v>
      </c>
      <c r="H141" s="1"/>
      <c r="I141" s="1">
        <f>+I34/I138</f>
        <v>1.2624113781594559</v>
      </c>
      <c r="J141" s="1"/>
      <c r="K141" s="1">
        <f>+K34/K138</f>
        <v>1.7371015333959741</v>
      </c>
      <c r="L141" s="1"/>
      <c r="M141" s="1">
        <f>+M34/M138</f>
        <v>0.96370804108476793</v>
      </c>
      <c r="N141" s="1"/>
      <c r="O141" s="1">
        <f>+O34/O138</f>
        <v>8.6465670897485046E-3</v>
      </c>
      <c r="P141" s="1"/>
      <c r="Q141" s="1">
        <f>+Q34/Q138</f>
        <v>2.0882475289677464E-2</v>
      </c>
      <c r="R141" s="1"/>
      <c r="S141" s="1">
        <f>+S34/S138</f>
        <v>0.26516792138521039</v>
      </c>
      <c r="T141" s="1"/>
      <c r="U141" s="1">
        <f>+U34/U138</f>
        <v>0</v>
      </c>
      <c r="V141" s="1"/>
      <c r="W141" s="1">
        <f>+W34/W138</f>
        <v>0</v>
      </c>
      <c r="X141" s="1">
        <f>+X34/X138</f>
        <v>0.26761460253579483</v>
      </c>
      <c r="AA141" s="5" t="s">
        <v>19</v>
      </c>
      <c r="AB141" s="33">
        <f t="shared" si="181"/>
        <v>0.7691419679120407</v>
      </c>
      <c r="AC141" s="33">
        <f t="shared" si="182"/>
        <v>0.7464340606820643</v>
      </c>
      <c r="AD141" s="33">
        <f t="shared" si="183"/>
        <v>1.2624113781594559</v>
      </c>
      <c r="AE141" s="33">
        <f t="shared" si="184"/>
        <v>1.7371015333959741</v>
      </c>
      <c r="AF141" s="33">
        <f t="shared" si="185"/>
        <v>0.96370804108476793</v>
      </c>
      <c r="AG141" s="33">
        <f t="shared" si="186"/>
        <v>8.6465670897485046E-3</v>
      </c>
      <c r="AH141" s="33">
        <f t="shared" si="187"/>
        <v>2.0882475289677464E-2</v>
      </c>
      <c r="AI141" s="33">
        <f t="shared" si="188"/>
        <v>0.26516792138521039</v>
      </c>
      <c r="AJ141" s="33">
        <f t="shared" si="189"/>
        <v>0</v>
      </c>
      <c r="AK141" s="12">
        <f t="shared" si="190"/>
        <v>0</v>
      </c>
      <c r="AL141" s="12"/>
      <c r="AM141" s="6"/>
      <c r="AN141" s="6"/>
    </row>
    <row r="142" spans="1:40" ht="15.5" x14ac:dyDescent="0.35">
      <c r="A142" s="5" t="s">
        <v>173</v>
      </c>
      <c r="E142" s="1">
        <f>+E141-E35</f>
        <v>5.5935968673976877E-3</v>
      </c>
      <c r="F142" s="1"/>
      <c r="G142" s="1">
        <f>+G141-G35</f>
        <v>7.8129080750642954E-3</v>
      </c>
      <c r="H142" s="1"/>
      <c r="I142" s="1">
        <f>+I141-I35</f>
        <v>5.4034684337533889E-3</v>
      </c>
      <c r="J142" s="1"/>
      <c r="K142" s="1">
        <f>+K141-K35</f>
        <v>3.4665854036177723E-3</v>
      </c>
      <c r="L142" s="1"/>
      <c r="M142" s="1">
        <f>+M141-M35</f>
        <v>1.3026352867760771E-2</v>
      </c>
      <c r="N142" s="1"/>
      <c r="O142" s="1">
        <f>+O141-O35</f>
        <v>7.9324357157378733E-5</v>
      </c>
      <c r="P142" s="1"/>
      <c r="Q142" s="1">
        <f>+Q141-Q35</f>
        <v>2.2536798194420365E-4</v>
      </c>
      <c r="R142" s="1"/>
      <c r="S142" s="1">
        <f>+S141-S35</f>
        <v>2.6459359008758621E-3</v>
      </c>
      <c r="T142" s="1"/>
      <c r="U142" s="1">
        <f>+U141-U35</f>
        <v>0</v>
      </c>
      <c r="V142" s="1"/>
      <c r="W142" s="1">
        <f>+W141-W35</f>
        <v>0</v>
      </c>
      <c r="X142" s="1">
        <f>+X141-X35</f>
        <v>0.26761460253579483</v>
      </c>
      <c r="AA142" s="5" t="s">
        <v>20</v>
      </c>
      <c r="AB142" s="33">
        <f t="shared" si="181"/>
        <v>5.5935968673976877E-3</v>
      </c>
      <c r="AC142" s="33">
        <f t="shared" si="182"/>
        <v>7.8129080750642954E-3</v>
      </c>
      <c r="AD142" s="33">
        <f t="shared" si="183"/>
        <v>5.4034684337533889E-3</v>
      </c>
      <c r="AE142" s="33">
        <f t="shared" si="184"/>
        <v>3.4665854036177723E-3</v>
      </c>
      <c r="AF142" s="33">
        <f t="shared" si="185"/>
        <v>1.3026352867760771E-2</v>
      </c>
      <c r="AG142" s="33">
        <f t="shared" si="186"/>
        <v>7.9324357157378733E-5</v>
      </c>
      <c r="AH142" s="33">
        <f t="shared" si="187"/>
        <v>2.2536798194420365E-4</v>
      </c>
      <c r="AI142" s="33">
        <f t="shared" si="188"/>
        <v>2.6459359008758621E-3</v>
      </c>
      <c r="AJ142" s="33">
        <f t="shared" si="189"/>
        <v>0</v>
      </c>
      <c r="AK142" s="12">
        <f t="shared" si="190"/>
        <v>0</v>
      </c>
      <c r="AL142" s="12"/>
      <c r="AM142" s="6"/>
      <c r="AN142" s="6"/>
    </row>
    <row r="143" spans="1:40" ht="15.5" x14ac:dyDescent="0.35">
      <c r="A143" s="5" t="s">
        <v>21</v>
      </c>
      <c r="E143" s="3">
        <f>+E43</f>
        <v>179.29200035308651</v>
      </c>
      <c r="F143" s="1"/>
      <c r="G143" s="3">
        <f>+G43</f>
        <v>91.747240403138079</v>
      </c>
      <c r="H143" s="1"/>
      <c r="I143" s="3">
        <f>+I43</f>
        <v>114.99137829375286</v>
      </c>
      <c r="J143" s="1"/>
      <c r="K143" s="3">
        <f>+K43</f>
        <v>13.632276348151985</v>
      </c>
      <c r="L143" s="1"/>
      <c r="M143" s="3">
        <f>+M43</f>
        <v>29.32896950347212</v>
      </c>
      <c r="N143" s="1"/>
      <c r="O143" s="3">
        <f>+O43</f>
        <v>1050.0011738523813</v>
      </c>
      <c r="P143" s="1"/>
      <c r="Q143" s="3">
        <f>+Q43</f>
        <v>518.23554188487708</v>
      </c>
      <c r="R143" s="1"/>
      <c r="S143" s="3">
        <f>+S43</f>
        <v>1.8126743972289772</v>
      </c>
      <c r="T143" s="1"/>
      <c r="U143" s="3">
        <f>+U43</f>
        <v>0</v>
      </c>
      <c r="V143" s="1"/>
      <c r="W143" s="3">
        <f>+W43</f>
        <v>0</v>
      </c>
      <c r="X143" s="3">
        <f>+X43</f>
        <v>1999.0412550360886</v>
      </c>
      <c r="Y143" s="3">
        <f>SUM(E143:W143)</f>
        <v>1999.0412550360888</v>
      </c>
      <c r="AA143" s="5" t="s">
        <v>21</v>
      </c>
      <c r="AB143" s="12">
        <f t="shared" si="181"/>
        <v>179.29200035308651</v>
      </c>
      <c r="AC143" s="12">
        <f t="shared" si="182"/>
        <v>91.747240403138079</v>
      </c>
      <c r="AD143" s="12">
        <f t="shared" si="183"/>
        <v>114.99137829375286</v>
      </c>
      <c r="AE143" s="12">
        <f t="shared" si="184"/>
        <v>13.632276348151985</v>
      </c>
      <c r="AF143" s="12">
        <f t="shared" si="185"/>
        <v>29.32896950347212</v>
      </c>
      <c r="AG143" s="12">
        <f t="shared" si="186"/>
        <v>1050.0011738523813</v>
      </c>
      <c r="AH143" s="12">
        <f t="shared" si="187"/>
        <v>518.23554188487708</v>
      </c>
      <c r="AI143" s="12">
        <f t="shared" si="188"/>
        <v>1.8126743972289772</v>
      </c>
      <c r="AJ143" s="12">
        <f t="shared" si="189"/>
        <v>0</v>
      </c>
      <c r="AK143" s="12">
        <f t="shared" si="190"/>
        <v>0</v>
      </c>
      <c r="AL143" s="12">
        <f t="shared" si="190"/>
        <v>1999.0412550360886</v>
      </c>
      <c r="AM143" s="6"/>
      <c r="AN143" s="6"/>
    </row>
    <row r="144" spans="1:40" ht="15.5" x14ac:dyDescent="0.35">
      <c r="A144" s="5" t="s">
        <v>22</v>
      </c>
      <c r="E144" s="3">
        <f>+E112+E96+E83+E125+E107</f>
        <v>111.92729588029496</v>
      </c>
      <c r="G144" s="3">
        <f>+G112+G96+G83+G125+G107</f>
        <v>99.132696759900824</v>
      </c>
      <c r="I144" s="3">
        <f>+I112+I96+I83+I125+I107</f>
        <v>119.04608937431551</v>
      </c>
      <c r="K144" s="3">
        <f>+K112+K96+K83+K125+K107</f>
        <v>11.289321003820017</v>
      </c>
      <c r="M144" s="3">
        <f>+M112+M96+M83+M125+M107</f>
        <v>6.1757931406123765</v>
      </c>
      <c r="O144" s="3">
        <f>+O112+O96+O83+O125+O107</f>
        <v>922.84096793813831</v>
      </c>
      <c r="Q144" s="3">
        <f>+Q112+Q96+Q83+Q125+Q107</f>
        <v>383.3549430203476</v>
      </c>
      <c r="S144" s="3">
        <f>+S112+S96+S83+S125+S107</f>
        <v>1.0934819720224953</v>
      </c>
      <c r="U144" s="3">
        <f>+U112+U96+U83+U125+U107</f>
        <v>0</v>
      </c>
      <c r="W144" s="3">
        <f>+W112+W96+W83+W125+W107</f>
        <v>0</v>
      </c>
      <c r="X144" s="3">
        <f>+X112+X96+X83+X125+X107</f>
        <v>1654.8605890894523</v>
      </c>
      <c r="AA144" s="5" t="s">
        <v>22</v>
      </c>
      <c r="AB144" s="12">
        <f t="shared" si="181"/>
        <v>111.92729588029496</v>
      </c>
      <c r="AC144" s="12">
        <f t="shared" si="182"/>
        <v>99.132696759900824</v>
      </c>
      <c r="AD144" s="12">
        <f t="shared" si="183"/>
        <v>119.04608937431551</v>
      </c>
      <c r="AE144" s="12">
        <f t="shared" si="184"/>
        <v>11.289321003820017</v>
      </c>
      <c r="AF144" s="12">
        <f t="shared" si="185"/>
        <v>6.1757931406123765</v>
      </c>
      <c r="AG144" s="12">
        <f t="shared" si="186"/>
        <v>922.84096793813831</v>
      </c>
      <c r="AH144" s="12">
        <f t="shared" si="187"/>
        <v>383.3549430203476</v>
      </c>
      <c r="AI144" s="12">
        <f t="shared" si="188"/>
        <v>1.0934819720224953</v>
      </c>
      <c r="AJ144" s="12">
        <f t="shared" si="189"/>
        <v>0</v>
      </c>
      <c r="AK144" s="12">
        <f t="shared" si="190"/>
        <v>0</v>
      </c>
      <c r="AL144" s="12">
        <f t="shared" si="190"/>
        <v>1654.8605890894523</v>
      </c>
      <c r="AM144" s="6"/>
      <c r="AN144" s="6"/>
    </row>
    <row r="145" spans="1:41" ht="15.5" x14ac:dyDescent="0.35">
      <c r="A145" s="5" t="s">
        <v>23</v>
      </c>
      <c r="E145" s="3">
        <f>+E43-E144</f>
        <v>67.364704472791544</v>
      </c>
      <c r="G145" s="3">
        <f>+G43-G144</f>
        <v>-7.3854563567627451</v>
      </c>
      <c r="I145" s="3">
        <f>+I43-I144</f>
        <v>-4.0547110805626545</v>
      </c>
      <c r="K145" s="3">
        <f>+K43-K144</f>
        <v>2.3429553443319673</v>
      </c>
      <c r="M145" s="3">
        <f>+M43-M144</f>
        <v>23.153176362859742</v>
      </c>
      <c r="O145" s="3">
        <f>+O43-O144</f>
        <v>127.16020591424297</v>
      </c>
      <c r="Q145" s="3">
        <f>+Q43-Q144</f>
        <v>134.88059886452947</v>
      </c>
      <c r="S145" s="3">
        <f>+S43-S144</f>
        <v>0.71919242520648186</v>
      </c>
      <c r="U145" s="3">
        <f>+U43-U144</f>
        <v>0</v>
      </c>
      <c r="W145" s="3">
        <f>+W43-W144</f>
        <v>0</v>
      </c>
      <c r="X145" s="3">
        <f>+X43-X144</f>
        <v>344.18066594663628</v>
      </c>
      <c r="AA145" s="5" t="s">
        <v>23</v>
      </c>
      <c r="AB145" s="12">
        <f t="shared" si="181"/>
        <v>67.364704472791544</v>
      </c>
      <c r="AC145" s="12">
        <f t="shared" si="182"/>
        <v>-7.3854563567627451</v>
      </c>
      <c r="AD145" s="12">
        <f t="shared" si="183"/>
        <v>-4.0547110805626545</v>
      </c>
      <c r="AE145" s="12">
        <f t="shared" si="184"/>
        <v>2.3429553443319673</v>
      </c>
      <c r="AF145" s="12">
        <f t="shared" si="185"/>
        <v>23.153176362859742</v>
      </c>
      <c r="AG145" s="12">
        <f t="shared" si="186"/>
        <v>127.16020591424297</v>
      </c>
      <c r="AH145" s="12">
        <f t="shared" si="187"/>
        <v>134.88059886452947</v>
      </c>
      <c r="AI145" s="12">
        <f t="shared" si="188"/>
        <v>0.71919242520648186</v>
      </c>
      <c r="AJ145" s="12">
        <f t="shared" si="189"/>
        <v>0</v>
      </c>
      <c r="AK145" s="12">
        <f t="shared" si="190"/>
        <v>0</v>
      </c>
      <c r="AL145" s="12">
        <f t="shared" si="190"/>
        <v>344.18066594663628</v>
      </c>
      <c r="AM145" s="6">
        <f>10*AL145/1000</f>
        <v>3.441806659466363</v>
      </c>
      <c r="AN145" s="6">
        <f>5*AL145/1000</f>
        <v>1.7209033297331815</v>
      </c>
    </row>
    <row r="146" spans="1:41" ht="15.5" x14ac:dyDescent="0.35">
      <c r="A146" s="5" t="s">
        <v>174</v>
      </c>
      <c r="E146" s="15">
        <f>-E145/E143</f>
        <v>-0.37572621388644051</v>
      </c>
      <c r="G146" s="15">
        <f>-G145/G143</f>
        <v>8.049785829318673E-2</v>
      </c>
      <c r="I146" s="15">
        <f>-I145/I143</f>
        <v>3.5261000787421073E-2</v>
      </c>
      <c r="K146" s="15">
        <f>-K145/K143</f>
        <v>-0.17186824008666626</v>
      </c>
      <c r="M146" s="15">
        <f>-M145/M143</f>
        <v>-0.78943027166770197</v>
      </c>
      <c r="O146" s="15">
        <f>-O145/O143</f>
        <v>-0.12110482262386528</v>
      </c>
      <c r="Q146" s="15">
        <f>-Q145/Q143</f>
        <v>-0.26026890856222362</v>
      </c>
      <c r="S146" s="15">
        <f>-S145/S143</f>
        <v>-0.39675764511591621</v>
      </c>
      <c r="U146" s="15" t="e">
        <f>-U145/U143</f>
        <v>#DIV/0!</v>
      </c>
      <c r="W146" s="15"/>
      <c r="X146" s="15">
        <f>-X145/X143</f>
        <v>-0.17217286790833278</v>
      </c>
      <c r="AA146" s="5" t="s">
        <v>24</v>
      </c>
      <c r="AB146" s="32">
        <f t="shared" si="181"/>
        <v>-0.37572621388644051</v>
      </c>
      <c r="AC146" s="32">
        <f t="shared" si="182"/>
        <v>8.049785829318673E-2</v>
      </c>
      <c r="AD146" s="32">
        <f t="shared" si="183"/>
        <v>3.5261000787421073E-2</v>
      </c>
      <c r="AE146" s="32">
        <f t="shared" si="184"/>
        <v>-0.17186824008666626</v>
      </c>
      <c r="AF146" s="32">
        <f t="shared" si="185"/>
        <v>-0.78943027166770197</v>
      </c>
      <c r="AG146" s="32">
        <f t="shared" si="186"/>
        <v>-0.12110482262386528</v>
      </c>
      <c r="AH146" s="32">
        <f t="shared" si="187"/>
        <v>-0.26026890856222362</v>
      </c>
      <c r="AI146" s="32">
        <f t="shared" si="188"/>
        <v>-0.39675764511591621</v>
      </c>
      <c r="AJ146" s="12">
        <f>+V146</f>
        <v>0</v>
      </c>
      <c r="AK146" s="12">
        <f t="shared" ref="AK146" si="192">+W146</f>
        <v>0</v>
      </c>
      <c r="AL146" s="32">
        <f>+X146</f>
        <v>-0.17217286790833278</v>
      </c>
      <c r="AM146" s="6"/>
      <c r="AN146" s="6"/>
    </row>
    <row r="147" spans="1:41" ht="15.5" x14ac:dyDescent="0.35">
      <c r="AB147" s="5"/>
      <c r="AM147" s="2">
        <f>+AM135+AM145</f>
        <v>14.941998187243883</v>
      </c>
      <c r="AN147" s="2">
        <f>+AN135+AN145</f>
        <v>7.4709990936219413</v>
      </c>
      <c r="AO147" s="2">
        <f>+AM147-AN147</f>
        <v>7.4709990936219413</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14.332464957926874</v>
      </c>
      <c r="F149" s="6"/>
      <c r="G149" s="6">
        <f>+G54</f>
        <v>13.36681509052068</v>
      </c>
      <c r="H149" s="6"/>
      <c r="I149" s="6">
        <f>+I54</f>
        <v>6.2564460761176068</v>
      </c>
      <c r="J149" s="6"/>
      <c r="K149" s="6">
        <f>+K54</f>
        <v>0.60068833224693574</v>
      </c>
      <c r="L149" s="6"/>
      <c r="M149" s="6">
        <f>+M54</f>
        <v>1.6250588803980621</v>
      </c>
      <c r="N149" s="6"/>
      <c r="O149" s="6">
        <f>+O54</f>
        <v>59.564105695016437</v>
      </c>
      <c r="P149" s="6"/>
      <c r="Q149" s="6">
        <f>+Q54</f>
        <v>29.327519615116682</v>
      </c>
      <c r="R149" s="6"/>
      <c r="S149" s="6">
        <f>+S54</f>
        <v>1.3579440776889926</v>
      </c>
      <c r="T149" s="6"/>
      <c r="U149" s="6">
        <f>+U54</f>
        <v>8.0379405094384487E-2</v>
      </c>
      <c r="V149" s="6"/>
      <c r="W149" s="6">
        <f>+W54</f>
        <v>3.2534263214416002</v>
      </c>
      <c r="X149" s="6">
        <f>SUM(E149:W149)</f>
        <v>129.76484845156827</v>
      </c>
      <c r="AA149" t="s">
        <v>25</v>
      </c>
      <c r="AB149" s="12">
        <f>+E149</f>
        <v>14.332464957926874</v>
      </c>
      <c r="AC149" s="12">
        <f>+G149</f>
        <v>13.36681509052068</v>
      </c>
      <c r="AD149" s="12">
        <f>+I149</f>
        <v>6.2564460761176068</v>
      </c>
      <c r="AE149" s="12">
        <f>+K149</f>
        <v>0.60068833224693574</v>
      </c>
      <c r="AF149" s="12">
        <f>+M149</f>
        <v>1.6250588803980621</v>
      </c>
      <c r="AG149" s="12">
        <f>+O149</f>
        <v>59.564105695016437</v>
      </c>
      <c r="AH149" s="12">
        <f>+Q149</f>
        <v>29.327519615116682</v>
      </c>
      <c r="AI149" s="12">
        <f>+S149</f>
        <v>1.3579440776889926</v>
      </c>
      <c r="AJ149" s="12">
        <f>+U149</f>
        <v>8.0379405094384487E-2</v>
      </c>
      <c r="AK149" s="12">
        <f>+W149</f>
        <v>3.2534263214416002</v>
      </c>
      <c r="AL149" s="12">
        <f>+X149</f>
        <v>129.76484845156827</v>
      </c>
      <c r="AM149" s="2">
        <f>+AL149</f>
        <v>129.76484845156827</v>
      </c>
      <c r="AN149" s="3">
        <f>+AL149</f>
        <v>129.76484845156827</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10.956392678310122</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11.046025989747575</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5.9689070046761588</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0.5484865042206597</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1.1224877819918142</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52.045670644398456</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25.172802698210869</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1.2778523800162633</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8.0351754579032014E-2</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2.9223171488748627</v>
      </c>
      <c r="X150" s="3">
        <f>SUM(E150:W150)</f>
        <v>111.14129458502582</v>
      </c>
      <c r="AA150" t="s">
        <v>26</v>
      </c>
      <c r="AB150" s="12">
        <f t="shared" ref="AB150:AB152" si="193">+E150</f>
        <v>10.956392678310122</v>
      </c>
      <c r="AC150" s="12">
        <f t="shared" ref="AC150:AC152" si="194">+G150</f>
        <v>11.046025989747575</v>
      </c>
      <c r="AD150" s="12">
        <f t="shared" ref="AD150:AD152" si="195">+I150</f>
        <v>5.9689070046761588</v>
      </c>
      <c r="AE150" s="12">
        <f t="shared" ref="AE150:AE152" si="196">+K150</f>
        <v>0.5484865042206597</v>
      </c>
      <c r="AF150" s="12">
        <f t="shared" ref="AF150:AF152" si="197">+M150</f>
        <v>1.1224877819918142</v>
      </c>
      <c r="AG150" s="12">
        <f t="shared" ref="AG150:AG152" si="198">+O150</f>
        <v>52.045670644398456</v>
      </c>
      <c r="AH150" s="12">
        <f t="shared" ref="AH150:AH152" si="199">+Q150</f>
        <v>25.172802698210869</v>
      </c>
      <c r="AI150" s="12">
        <f t="shared" ref="AI150:AI152" si="200">+S150</f>
        <v>1.2778523800162633</v>
      </c>
      <c r="AJ150" s="12">
        <f t="shared" ref="AJ150:AJ152" si="201">+U150</f>
        <v>8.0351754579032014E-2</v>
      </c>
      <c r="AK150" s="12">
        <f t="shared" ref="AK150:AK152" si="202">+W150</f>
        <v>2.9223171488748627</v>
      </c>
      <c r="AL150" s="12">
        <f t="shared" ref="AL150:AL152" si="203">+X150</f>
        <v>111.14129458502582</v>
      </c>
      <c r="AM150" s="2">
        <f>+AL150+AO147</f>
        <v>118.61229367864776</v>
      </c>
      <c r="AN150" s="2">
        <f>+AL150+AM147</f>
        <v>126.0832927722697</v>
      </c>
    </row>
    <row r="151" spans="1:41" ht="15.5" x14ac:dyDescent="0.35">
      <c r="A151" t="s">
        <v>35</v>
      </c>
      <c r="E151" s="2">
        <f>+E150-E149</f>
        <v>-3.3760722796167517</v>
      </c>
      <c r="F151" s="2"/>
      <c r="G151" s="2">
        <f t="shared" ref="G151:W151" si="204">+G150-G149</f>
        <v>-2.320789100773105</v>
      </c>
      <c r="H151" s="2"/>
      <c r="I151" s="2">
        <f t="shared" ref="I151" si="205">+I150-I149</f>
        <v>-0.28753907144144808</v>
      </c>
      <c r="J151" s="2"/>
      <c r="K151" s="2">
        <f t="shared" ref="K151" si="206">+K150-K149</f>
        <v>-5.2201828026276043E-2</v>
      </c>
      <c r="L151" s="2"/>
      <c r="M151" s="2">
        <f t="shared" si="204"/>
        <v>-0.50257109840624792</v>
      </c>
      <c r="N151" s="2"/>
      <c r="O151" s="2">
        <f t="shared" si="204"/>
        <v>-7.5184350506179811</v>
      </c>
      <c r="P151" s="2"/>
      <c r="Q151" s="2">
        <f t="shared" si="204"/>
        <v>-4.1547169169058122</v>
      </c>
      <c r="R151" s="2"/>
      <c r="S151" s="2">
        <f t="shared" si="204"/>
        <v>-8.0091697672729278E-2</v>
      </c>
      <c r="T151" s="2"/>
      <c r="U151" s="2">
        <f t="shared" si="204"/>
        <v>-2.7650515352473093E-5</v>
      </c>
      <c r="V151" s="2"/>
      <c r="W151" s="2">
        <f t="shared" si="204"/>
        <v>-0.33110917256673744</v>
      </c>
      <c r="X151" s="3">
        <f>+X150-X149</f>
        <v>-18.623553866542451</v>
      </c>
      <c r="AA151" t="s">
        <v>27</v>
      </c>
      <c r="AB151" s="12">
        <f t="shared" si="193"/>
        <v>-3.3760722796167517</v>
      </c>
      <c r="AC151" s="12">
        <f t="shared" si="194"/>
        <v>-2.320789100773105</v>
      </c>
      <c r="AD151" s="12">
        <f t="shared" si="195"/>
        <v>-0.28753907144144808</v>
      </c>
      <c r="AE151" s="12">
        <f t="shared" si="196"/>
        <v>-5.2201828026276043E-2</v>
      </c>
      <c r="AF151" s="12">
        <f t="shared" si="197"/>
        <v>-0.50257109840624792</v>
      </c>
      <c r="AG151" s="12">
        <f t="shared" si="198"/>
        <v>-7.5184350506179811</v>
      </c>
      <c r="AH151" s="12">
        <f t="shared" si="199"/>
        <v>-4.1547169169058122</v>
      </c>
      <c r="AI151" s="12">
        <f t="shared" si="200"/>
        <v>-8.0091697672729278E-2</v>
      </c>
      <c r="AJ151" s="12">
        <f t="shared" si="201"/>
        <v>-2.7650515352473093E-5</v>
      </c>
      <c r="AK151" s="12">
        <f t="shared" si="202"/>
        <v>-0.33110917256673744</v>
      </c>
      <c r="AL151" s="12">
        <f t="shared" si="203"/>
        <v>-18.623553866542451</v>
      </c>
      <c r="AM151" s="2">
        <f>+AM150-AM149</f>
        <v>-11.15255477292051</v>
      </c>
      <c r="AN151" s="2">
        <f>+AN150-AN149</f>
        <v>-3.6815556792985689</v>
      </c>
    </row>
    <row r="152" spans="1:41" ht="15.5" x14ac:dyDescent="0.35">
      <c r="A152" t="s">
        <v>28</v>
      </c>
      <c r="E152" s="2">
        <f>100*E151/E149</f>
        <v>-23.555419737827744</v>
      </c>
      <c r="F152" s="2"/>
      <c r="G152" s="2">
        <f>100*G151/G149</f>
        <v>-17.362319184163287</v>
      </c>
      <c r="H152" s="2"/>
      <c r="I152" s="2">
        <f>100*I151/I149</f>
        <v>-4.5958850750597122</v>
      </c>
      <c r="J152" s="2"/>
      <c r="K152" s="2">
        <f>100*K151/K149</f>
        <v>-8.6903349414179232</v>
      </c>
      <c r="L152" s="2"/>
      <c r="M152" s="2">
        <f>100*M151/M149</f>
        <v>-30.926331622097404</v>
      </c>
      <c r="N152" s="2"/>
      <c r="O152" s="2">
        <f>100*O151/O149</f>
        <v>-12.622425809789382</v>
      </c>
      <c r="P152" s="2"/>
      <c r="Q152" s="2">
        <f>100*Q151/Q149</f>
        <v>-14.166615422752253</v>
      </c>
      <c r="R152" s="2"/>
      <c r="S152" s="2">
        <f>100*S151/S149</f>
        <v>-5.8980114857920185</v>
      </c>
      <c r="T152" s="2"/>
      <c r="U152" s="2">
        <f>100*U151/U149</f>
        <v>-3.4400000000006009E-2</v>
      </c>
      <c r="V152" s="2"/>
      <c r="W152" s="2">
        <f>100*W151/W149</f>
        <v>-10.177245151813436</v>
      </c>
      <c r="X152" s="2">
        <f t="shared" ref="X152" si="207">100*X151/X149</f>
        <v>-14.351770983259202</v>
      </c>
      <c r="AA152" t="s">
        <v>28</v>
      </c>
      <c r="AB152" s="6">
        <f t="shared" si="193"/>
        <v>-23.555419737827744</v>
      </c>
      <c r="AC152" s="6">
        <f t="shared" si="194"/>
        <v>-17.362319184163287</v>
      </c>
      <c r="AD152" s="6">
        <f t="shared" si="195"/>
        <v>-4.5958850750597122</v>
      </c>
      <c r="AE152" s="6">
        <f t="shared" si="196"/>
        <v>-8.6903349414179232</v>
      </c>
      <c r="AF152" s="6">
        <f t="shared" si="197"/>
        <v>-30.926331622097404</v>
      </c>
      <c r="AG152" s="6">
        <f t="shared" si="198"/>
        <v>-12.622425809789382</v>
      </c>
      <c r="AH152" s="6">
        <f t="shared" si="199"/>
        <v>-14.166615422752253</v>
      </c>
      <c r="AI152" s="6">
        <f t="shared" si="200"/>
        <v>-5.8980114857920185</v>
      </c>
      <c r="AJ152" s="6">
        <f t="shared" si="201"/>
        <v>-3.4400000000006009E-2</v>
      </c>
      <c r="AK152" s="6">
        <f t="shared" si="202"/>
        <v>-10.177245151813436</v>
      </c>
      <c r="AL152" s="6">
        <f t="shared" si="203"/>
        <v>-14.351770983259202</v>
      </c>
      <c r="AM152" s="2">
        <f>100*AM151/AM149</f>
        <v>-8.5944343988371728</v>
      </c>
      <c r="AN152" s="2">
        <f>100*AN151/AN149</f>
        <v>-2.8370978144151451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32D04-78F8-425E-A8B0-F39609180000}">
  <dimension ref="A2:AZ152"/>
  <sheetViews>
    <sheetView zoomScale="50" zoomScaleNormal="50" workbookViewId="0">
      <selection activeCell="O3" sqref="O3"/>
    </sheetView>
  </sheetViews>
  <sheetFormatPr defaultRowHeight="14.5" x14ac:dyDescent="0.35"/>
  <cols>
    <col min="1" max="1" width="74.7265625" customWidth="1"/>
    <col min="27" max="27" width="58"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9553.5160000000033</v>
      </c>
      <c r="F15" s="42">
        <v>3892.900000000001</v>
      </c>
      <c r="G15" s="42">
        <v>7019.3</v>
      </c>
      <c r="H15" s="42">
        <v>0</v>
      </c>
      <c r="I15" s="42">
        <v>414.2</v>
      </c>
      <c r="J15" s="42">
        <v>211.5</v>
      </c>
      <c r="K15" s="42">
        <v>259.2</v>
      </c>
      <c r="L15" s="42">
        <v>142.27000000000001</v>
      </c>
      <c r="M15" s="42">
        <v>0</v>
      </c>
      <c r="N15" s="43">
        <v>0</v>
      </c>
      <c r="O15" s="25">
        <v>21492.886000000006</v>
      </c>
    </row>
    <row r="16" spans="1:25" ht="15.5" x14ac:dyDescent="0.35">
      <c r="A16" s="44" t="s">
        <v>66</v>
      </c>
      <c r="B16" s="25"/>
      <c r="C16" s="25"/>
      <c r="D16" s="25"/>
      <c r="E16" s="25">
        <v>13352.113008025046</v>
      </c>
      <c r="F16" s="25">
        <v>6560.7583059909784</v>
      </c>
      <c r="G16" s="25">
        <v>1659.952928853525</v>
      </c>
      <c r="H16" s="25">
        <v>103.25034065380855</v>
      </c>
      <c r="I16" s="25">
        <v>549.64706491449272</v>
      </c>
      <c r="J16" s="25">
        <v>50805.091600323423</v>
      </c>
      <c r="K16" s="25">
        <v>19893.487253046867</v>
      </c>
      <c r="L16" s="25">
        <v>885.33507836457295</v>
      </c>
      <c r="M16" s="25">
        <v>331.48978998970193</v>
      </c>
      <c r="N16" s="25">
        <v>1525.597178324587</v>
      </c>
      <c r="O16" s="25">
        <v>95666.722548487014</v>
      </c>
    </row>
    <row r="17" spans="1:22" ht="15.5" x14ac:dyDescent="0.35">
      <c r="A17" s="45" t="s">
        <v>198</v>
      </c>
      <c r="B17" s="25"/>
      <c r="C17" s="25"/>
      <c r="D17" s="25"/>
      <c r="E17" s="25">
        <v>173.8514843034514</v>
      </c>
      <c r="F17" s="25">
        <v>75.278792086932995</v>
      </c>
      <c r="G17" s="25">
        <v>23.681212438870027</v>
      </c>
      <c r="H17" s="25">
        <v>1.7671257697442126</v>
      </c>
      <c r="I17" s="25">
        <v>6.4195883256848063</v>
      </c>
      <c r="J17" s="25">
        <v>358.04514541934191</v>
      </c>
      <c r="K17" s="25">
        <v>119.66239661112412</v>
      </c>
      <c r="L17" s="25">
        <v>5.1137057105166974</v>
      </c>
      <c r="M17" s="25">
        <v>2.0219112878318142</v>
      </c>
      <c r="N17" s="25">
        <v>34.639805316921098</v>
      </c>
      <c r="O17" s="25">
        <v>800.48116727041906</v>
      </c>
    </row>
    <row r="18" spans="1:22" ht="15.5" x14ac:dyDescent="0.35">
      <c r="A18" s="45" t="s">
        <v>85</v>
      </c>
      <c r="B18" s="25"/>
      <c r="C18" s="25"/>
      <c r="D18" s="25"/>
      <c r="E18" s="25">
        <v>149.8407504594351</v>
      </c>
      <c r="F18" s="42">
        <v>52.661482268876782</v>
      </c>
      <c r="G18" s="25">
        <v>23.880211932815669</v>
      </c>
      <c r="H18" s="25">
        <v>2.2463165794927145</v>
      </c>
      <c r="I18" s="25">
        <v>4.2807543183934449</v>
      </c>
      <c r="J18" s="25">
        <v>313.60236356473632</v>
      </c>
      <c r="K18" s="25">
        <v>99.445870717822359</v>
      </c>
      <c r="L18" s="25">
        <v>5.3944578709375381</v>
      </c>
      <c r="M18" s="25">
        <v>1.5952895111244234</v>
      </c>
      <c r="N18" s="25">
        <v>30.532635004129837</v>
      </c>
      <c r="O18" s="25">
        <v>683.4801322277641</v>
      </c>
    </row>
    <row r="19" spans="1:22" ht="15.5" x14ac:dyDescent="0.35">
      <c r="A19" s="45" t="s">
        <v>86</v>
      </c>
      <c r="B19" s="25"/>
      <c r="C19" s="25"/>
      <c r="D19" s="25"/>
      <c r="E19" s="25">
        <v>390.06115437157382</v>
      </c>
      <c r="F19" s="42">
        <v>106.7549164324387</v>
      </c>
      <c r="G19" s="25">
        <v>39.13559451899755</v>
      </c>
      <c r="H19" s="25">
        <v>3.4136988297449911</v>
      </c>
      <c r="I19" s="25">
        <v>8.9148679346874111</v>
      </c>
      <c r="J19" s="25">
        <v>591.96768468493929</v>
      </c>
      <c r="K19" s="25">
        <v>188.35709647233827</v>
      </c>
      <c r="L19" s="25">
        <v>10.792412418958051</v>
      </c>
      <c r="M19" s="25">
        <v>5.9639668820698457</v>
      </c>
      <c r="N19" s="25">
        <v>39.484315176581582</v>
      </c>
      <c r="O19" s="25">
        <v>1384.8457077223295</v>
      </c>
    </row>
    <row r="20" spans="1:22" ht="15.5" x14ac:dyDescent="0.35">
      <c r="A20" s="44" t="s">
        <v>67</v>
      </c>
      <c r="B20" s="25"/>
      <c r="C20" s="25"/>
      <c r="D20" s="25"/>
      <c r="E20" s="25">
        <f>E17*$N$2+E18+E19</f>
        <v>539.90190483100889</v>
      </c>
      <c r="F20" s="25">
        <f t="shared" ref="F20:O20" si="0">F17*$N$2+F18+F19</f>
        <v>159.41639870131547</v>
      </c>
      <c r="G20" s="25">
        <f t="shared" si="0"/>
        <v>63.015806451813219</v>
      </c>
      <c r="H20" s="25">
        <f t="shared" si="0"/>
        <v>5.6600154092377055</v>
      </c>
      <c r="I20" s="25">
        <f t="shared" si="0"/>
        <v>13.195622253080856</v>
      </c>
      <c r="J20" s="25">
        <f t="shared" si="0"/>
        <v>905.57004824967566</v>
      </c>
      <c r="K20" s="25">
        <f t="shared" si="0"/>
        <v>287.80296719016064</v>
      </c>
      <c r="L20" s="25">
        <f t="shared" si="0"/>
        <v>16.186870289895587</v>
      </c>
      <c r="M20" s="25">
        <f t="shared" si="0"/>
        <v>7.5592563931942696</v>
      </c>
      <c r="N20" s="25">
        <f t="shared" si="0"/>
        <v>70.016950180711419</v>
      </c>
      <c r="O20" s="25">
        <f t="shared" si="0"/>
        <v>2068.3258399500937</v>
      </c>
      <c r="P20" s="3">
        <f t="shared" ref="P20" si="1">SUM(E20:N20)</f>
        <v>2068.3258399500937</v>
      </c>
    </row>
    <row r="21" spans="1:22" ht="15.5" x14ac:dyDescent="0.35">
      <c r="A21" s="44" t="s">
        <v>68</v>
      </c>
      <c r="B21" s="25"/>
      <c r="C21" s="25"/>
      <c r="D21" s="25"/>
      <c r="E21" s="25">
        <v>255.64014633225187</v>
      </c>
      <c r="F21" s="25">
        <v>66.679338570045715</v>
      </c>
      <c r="G21" s="25">
        <v>44.446962086137674</v>
      </c>
      <c r="H21" s="25">
        <v>3.7317023976853072</v>
      </c>
      <c r="I21" s="25">
        <v>0.59746279962540805</v>
      </c>
      <c r="J21" s="25">
        <v>489.51348510217002</v>
      </c>
      <c r="K21" s="25">
        <v>134.04264288439092</v>
      </c>
      <c r="L21" s="25">
        <v>5.2050022350655594</v>
      </c>
      <c r="M21" s="25">
        <v>0.32249871228982668</v>
      </c>
      <c r="N21" s="25">
        <v>0</v>
      </c>
      <c r="O21" s="25">
        <v>1000.1792411196623</v>
      </c>
      <c r="T21">
        <v>12</v>
      </c>
      <c r="U21">
        <v>270</v>
      </c>
      <c r="V21">
        <f>+T21*U21</f>
        <v>3240</v>
      </c>
    </row>
    <row r="22" spans="1:22" ht="15.5" x14ac:dyDescent="0.35">
      <c r="A22" s="44" t="s">
        <v>69</v>
      </c>
      <c r="B22" s="25"/>
      <c r="C22" s="25"/>
      <c r="D22" s="25"/>
      <c r="E22" s="25">
        <v>236.5225759851829</v>
      </c>
      <c r="F22" s="25">
        <v>76.512736595646544</v>
      </c>
      <c r="G22" s="25">
        <v>11.404031860161199</v>
      </c>
      <c r="H22" s="25">
        <v>0</v>
      </c>
      <c r="I22" s="25">
        <v>5.955115494224577</v>
      </c>
      <c r="J22" s="25">
        <v>275.85532170501551</v>
      </c>
      <c r="K22" s="25">
        <v>95.030719315069078</v>
      </c>
      <c r="L22" s="25">
        <v>7.2314403054350738</v>
      </c>
      <c r="M22" s="25">
        <v>5.918780025813958</v>
      </c>
      <c r="N22" s="25">
        <v>0</v>
      </c>
      <c r="O22" s="25">
        <v>714.43072128654876</v>
      </c>
    </row>
    <row r="23" spans="1:22" ht="15.5" x14ac:dyDescent="0.35">
      <c r="A23" s="44" t="s">
        <v>87</v>
      </c>
      <c r="B23" s="25"/>
      <c r="C23" s="25"/>
      <c r="D23" s="25"/>
      <c r="E23" s="25">
        <v>36.618452994616334</v>
      </c>
      <c r="F23" s="25">
        <v>14.537756247456874</v>
      </c>
      <c r="G23" s="25">
        <v>7.1648283310512477</v>
      </c>
      <c r="H23" s="25">
        <v>1.9283155656775637</v>
      </c>
      <c r="I23" s="25">
        <v>5.8331838683623989</v>
      </c>
      <c r="J23" s="25">
        <v>124.99258116471863</v>
      </c>
      <c r="K23" s="25">
        <v>37.785704635677426</v>
      </c>
      <c r="L23" s="25">
        <v>0.67791399998506607</v>
      </c>
      <c r="M23" s="25">
        <v>0.19865010890356402</v>
      </c>
      <c r="N23" s="25">
        <v>0</v>
      </c>
      <c r="O23" s="25">
        <v>229.73738691644911</v>
      </c>
    </row>
    <row r="24" spans="1:22" ht="15.5" x14ac:dyDescent="0.35">
      <c r="A24" s="46" t="s">
        <v>88</v>
      </c>
      <c r="B24" s="26"/>
      <c r="C24" s="26"/>
      <c r="D24" s="26"/>
      <c r="E24" s="26">
        <v>14.21387324949753</v>
      </c>
      <c r="F24" s="26">
        <v>9.0809297200436365</v>
      </c>
      <c r="G24" s="26">
        <v>0</v>
      </c>
      <c r="H24" s="26">
        <v>39.771548222962352</v>
      </c>
      <c r="I24" s="26">
        <v>23.799461226743084</v>
      </c>
      <c r="J24" s="26">
        <v>16.893082166581291</v>
      </c>
      <c r="K24" s="26">
        <v>4.163948805437891</v>
      </c>
      <c r="L24" s="26">
        <v>0</v>
      </c>
      <c r="M24" s="26">
        <v>0</v>
      </c>
      <c r="N24" s="26">
        <v>4.4489734069936757</v>
      </c>
      <c r="O24" s="26">
        <v>12.869147411578652</v>
      </c>
    </row>
    <row r="25" spans="1:22" ht="15.5" x14ac:dyDescent="0.35">
      <c r="A25" s="21" t="s">
        <v>89</v>
      </c>
      <c r="B25" s="23"/>
      <c r="C25" s="23"/>
      <c r="D25" s="23"/>
      <c r="E25" s="42">
        <v>272.35599340204146</v>
      </c>
      <c r="F25" s="42">
        <v>81.330755845779137</v>
      </c>
      <c r="G25" s="42">
        <v>30.194359263773823</v>
      </c>
      <c r="H25" s="42">
        <v>3.3161623936155942</v>
      </c>
      <c r="I25" s="42">
        <v>7.5705786486704643</v>
      </c>
      <c r="J25" s="42">
        <v>431.34507821342561</v>
      </c>
      <c r="K25" s="42">
        <v>116.24611987150244</v>
      </c>
      <c r="L25" s="42">
        <v>10.095203617241483</v>
      </c>
      <c r="M25" s="25">
        <v>0</v>
      </c>
      <c r="N25" s="25">
        <v>36.474339345671034</v>
      </c>
      <c r="O25" s="25">
        <v>988.928590601721</v>
      </c>
    </row>
    <row r="26" spans="1:22" ht="15.5" x14ac:dyDescent="0.35">
      <c r="A26" s="21" t="s">
        <v>90</v>
      </c>
      <c r="B26" s="23"/>
      <c r="C26" s="23"/>
      <c r="D26" s="23"/>
      <c r="E26" s="42">
        <v>55.442798077902395</v>
      </c>
      <c r="F26" s="42">
        <v>9.6943389339210739</v>
      </c>
      <c r="G26" s="42">
        <v>0</v>
      </c>
      <c r="H26" s="42">
        <v>1.3576808762587305</v>
      </c>
      <c r="I26" s="42">
        <v>2.1216905375312822</v>
      </c>
      <c r="J26" s="42">
        <v>100.00158737343565</v>
      </c>
      <c r="K26" s="42">
        <v>7.8430930685174252</v>
      </c>
      <c r="L26" s="42">
        <v>0</v>
      </c>
      <c r="M26" s="42">
        <v>0</v>
      </c>
      <c r="N26" s="42">
        <v>1.7566466821396824</v>
      </c>
      <c r="O26" s="25">
        <v>178.21783554970622</v>
      </c>
    </row>
    <row r="27" spans="1:22" ht="15.5" x14ac:dyDescent="0.35">
      <c r="A27" s="21" t="s">
        <v>91</v>
      </c>
      <c r="B27" s="23"/>
      <c r="C27" s="23"/>
      <c r="D27" s="23"/>
      <c r="E27" s="25">
        <v>334.61835629367141</v>
      </c>
      <c r="F27" s="25">
        <v>97.060577498517631</v>
      </c>
      <c r="G27" s="25">
        <v>39.13559451899755</v>
      </c>
      <c r="H27" s="25">
        <v>2.0560179534862604</v>
      </c>
      <c r="I27" s="25">
        <v>6.7931773971561284</v>
      </c>
      <c r="J27" s="25">
        <v>491.96609731150363</v>
      </c>
      <c r="K27" s="25">
        <v>180.51400340382085</v>
      </c>
      <c r="L27" s="25">
        <v>10.792412418958051</v>
      </c>
      <c r="M27" s="25">
        <v>5.9639668820698457</v>
      </c>
      <c r="N27" s="25"/>
      <c r="O27" s="25">
        <v>1168.9002036781812</v>
      </c>
    </row>
    <row r="28" spans="1:22" ht="15.5" x14ac:dyDescent="0.35">
      <c r="A28" s="44" t="s">
        <v>92</v>
      </c>
      <c r="B28" s="25"/>
      <c r="C28" s="25"/>
      <c r="D28" s="25"/>
      <c r="E28" s="47">
        <v>45.3</v>
      </c>
      <c r="F28" s="25">
        <v>0</v>
      </c>
      <c r="G28" s="25">
        <v>9.6999999999999993</v>
      </c>
      <c r="H28" s="25">
        <v>0</v>
      </c>
      <c r="I28" s="25">
        <v>0</v>
      </c>
      <c r="J28" s="25">
        <v>158.5</v>
      </c>
      <c r="K28" s="25">
        <v>3.2</v>
      </c>
      <c r="L28" s="25">
        <v>0</v>
      </c>
      <c r="M28" s="25">
        <v>0</v>
      </c>
      <c r="N28" s="25">
        <v>8.4</v>
      </c>
      <c r="O28" s="25">
        <v>225.1</v>
      </c>
    </row>
    <row r="29" spans="1:22" ht="15.5" x14ac:dyDescent="0.35">
      <c r="A29" s="21" t="s">
        <v>93</v>
      </c>
      <c r="B29" s="23"/>
      <c r="C29" s="23"/>
      <c r="D29" s="23"/>
      <c r="E29" s="48">
        <v>0</v>
      </c>
      <c r="F29" s="48">
        <v>0</v>
      </c>
      <c r="G29" s="48">
        <v>0</v>
      </c>
      <c r="H29" s="48">
        <v>0</v>
      </c>
      <c r="I29" s="48">
        <v>0</v>
      </c>
      <c r="J29" s="48">
        <v>0</v>
      </c>
      <c r="K29" s="48">
        <v>0</v>
      </c>
      <c r="L29" s="48">
        <v>0</v>
      </c>
      <c r="M29" s="48">
        <v>0</v>
      </c>
      <c r="N29" s="48">
        <v>0</v>
      </c>
      <c r="O29" s="25">
        <v>0</v>
      </c>
    </row>
    <row r="30" spans="1:22" ht="15.5" x14ac:dyDescent="0.35">
      <c r="A30" s="4"/>
      <c r="E30" s="9"/>
      <c r="F30" s="9"/>
      <c r="G30" s="9"/>
      <c r="H30" s="9"/>
      <c r="I30" s="9"/>
      <c r="J30" s="9"/>
      <c r="K30" s="9"/>
      <c r="L30" s="9"/>
      <c r="M30" s="9"/>
      <c r="N30" s="9"/>
    </row>
    <row r="31" spans="1:22" ht="15.5" x14ac:dyDescent="0.35">
      <c r="A31" s="4" t="s">
        <v>246</v>
      </c>
      <c r="E31" s="4"/>
      <c r="F31" s="4"/>
    </row>
    <row r="32" spans="1:22" ht="15.5" x14ac:dyDescent="0.35">
      <c r="A32" s="4" t="s">
        <v>293</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9553.5160000000033</v>
      </c>
      <c r="F34" s="9"/>
      <c r="G34" s="9">
        <f>+F15</f>
        <v>3892.900000000001</v>
      </c>
      <c r="H34" s="9"/>
      <c r="I34" s="10">
        <f>+G15</f>
        <v>7019.3</v>
      </c>
      <c r="J34" s="9"/>
      <c r="K34" s="10">
        <f>+H15</f>
        <v>0</v>
      </c>
      <c r="L34" s="9"/>
      <c r="M34" s="9">
        <f>+I15</f>
        <v>414.2</v>
      </c>
      <c r="N34" s="9"/>
      <c r="O34" s="9">
        <f>+J15</f>
        <v>211.5</v>
      </c>
      <c r="P34" s="9"/>
      <c r="Q34" s="9">
        <f>+K15</f>
        <v>259.2</v>
      </c>
      <c r="R34" s="9"/>
      <c r="S34" s="9">
        <f>+L15</f>
        <v>142.27000000000001</v>
      </c>
      <c r="T34" s="9"/>
      <c r="U34" s="9">
        <f>+M15</f>
        <v>0</v>
      </c>
      <c r="V34" s="9"/>
      <c r="W34" s="9">
        <f>+N15</f>
        <v>0</v>
      </c>
      <c r="X34">
        <f>SUM(E34:U34)</f>
        <v>21492.886000000006</v>
      </c>
      <c r="Y34" t="s">
        <v>97</v>
      </c>
      <c r="AA34" t="s">
        <v>98</v>
      </c>
      <c r="AB34" s="3">
        <f t="shared" ref="AB34:AB52" si="2">+E34</f>
        <v>9553.5160000000033</v>
      </c>
      <c r="AC34" s="2">
        <f t="shared" ref="AC34:AC52" si="3">+G34</f>
        <v>3892.900000000001</v>
      </c>
      <c r="AD34" s="3">
        <f t="shared" ref="AD34:AD52" si="4">+I34</f>
        <v>7019.3</v>
      </c>
      <c r="AE34" s="3">
        <f t="shared" ref="AE34:AE52" si="5">+K34</f>
        <v>0</v>
      </c>
      <c r="AF34" s="3">
        <f t="shared" ref="AF34:AF52" si="6">+M34</f>
        <v>414.2</v>
      </c>
      <c r="AG34" s="3">
        <f t="shared" ref="AG34:AG52" si="7">+O34</f>
        <v>211.5</v>
      </c>
      <c r="AH34" s="3">
        <f t="shared" ref="AH34:AH52" si="8">+Q34</f>
        <v>259.2</v>
      </c>
      <c r="AI34" s="2">
        <f t="shared" ref="AI34:AI52" si="9">+S34</f>
        <v>142.27000000000001</v>
      </c>
      <c r="AJ34">
        <f t="shared" ref="AJ34:AJ52" si="10">+U34</f>
        <v>0</v>
      </c>
      <c r="AK34">
        <f t="shared" ref="AK34:AK52" si="11">+W34</f>
        <v>0</v>
      </c>
      <c r="AL34" s="3">
        <f>SUM(AB34:AK34)</f>
        <v>21492.886000000006</v>
      </c>
      <c r="AM34" t="s">
        <v>98</v>
      </c>
    </row>
    <row r="35" spans="1:39" ht="23.5" x14ac:dyDescent="0.55000000000000004">
      <c r="A35" s="13" t="s">
        <v>99</v>
      </c>
      <c r="E35" s="14">
        <f>+E34/E36</f>
        <v>0.68769836916593829</v>
      </c>
      <c r="F35" s="14"/>
      <c r="G35" s="14">
        <f>+G34/G36</f>
        <v>0.57928553513375525</v>
      </c>
      <c r="H35" s="14"/>
      <c r="I35" s="14">
        <f>+I34/I36</f>
        <v>4.0739566866000416</v>
      </c>
      <c r="J35" s="14"/>
      <c r="K35" s="14">
        <f>+K34/K36</f>
        <v>0</v>
      </c>
      <c r="L35" s="14"/>
      <c r="M35" s="14">
        <f>+M34/M36</f>
        <v>0.73590722495552541</v>
      </c>
      <c r="N35" s="14"/>
      <c r="O35" s="14">
        <f>+O34/O36</f>
        <v>4.0900656316749358E-3</v>
      </c>
      <c r="P35" s="14"/>
      <c r="Q35" s="14">
        <f>+Q34/Q36</f>
        <v>1.2843579234596414E-2</v>
      </c>
      <c r="R35" s="14"/>
      <c r="S35" s="14">
        <f>+S34/S36</f>
        <v>0.15781091099594363</v>
      </c>
      <c r="T35" s="14"/>
      <c r="U35" s="14">
        <f>+U34/U36</f>
        <v>0</v>
      </c>
      <c r="V35" s="14"/>
      <c r="W35" s="14">
        <f>+W34/W36</f>
        <v>0</v>
      </c>
      <c r="X35" s="4"/>
      <c r="AA35" t="s">
        <v>100</v>
      </c>
      <c r="AB35" s="1">
        <f t="shared" si="2"/>
        <v>0.68769836916593829</v>
      </c>
      <c r="AC35" s="1">
        <f t="shared" si="3"/>
        <v>0.57928553513375525</v>
      </c>
      <c r="AD35" s="1">
        <f t="shared" si="4"/>
        <v>4.0739566866000416</v>
      </c>
      <c r="AE35" s="1">
        <f t="shared" si="5"/>
        <v>0</v>
      </c>
      <c r="AF35" s="1">
        <f t="shared" si="6"/>
        <v>0.73590722495552541</v>
      </c>
      <c r="AG35" s="1">
        <f t="shared" si="7"/>
        <v>4.0900656316749358E-3</v>
      </c>
      <c r="AH35" s="1">
        <f t="shared" si="8"/>
        <v>1.2843579234596414E-2</v>
      </c>
      <c r="AI35" s="1">
        <f t="shared" si="9"/>
        <v>0.15781091099594363</v>
      </c>
      <c r="AJ35" s="1">
        <f t="shared" si="10"/>
        <v>0</v>
      </c>
      <c r="AK35" s="1">
        <f t="shared" si="11"/>
        <v>0</v>
      </c>
      <c r="AL35" s="1">
        <f>+AL34/AL36</f>
        <v>0.21990970848634481</v>
      </c>
      <c r="AM35" t="s">
        <v>100</v>
      </c>
    </row>
    <row r="36" spans="1:39" ht="23.5" x14ac:dyDescent="0.55000000000000004">
      <c r="A36" s="13" t="s">
        <v>101</v>
      </c>
      <c r="E36" s="11">
        <f>+E37+E42</f>
        <v>13892.014912856055</v>
      </c>
      <c r="F36" s="11"/>
      <c r="G36" s="11">
        <f>+G37+G42</f>
        <v>6720.1747046922937</v>
      </c>
      <c r="H36" s="11"/>
      <c r="I36" s="11">
        <f>+I37+I42</f>
        <v>1722.9687353053382</v>
      </c>
      <c r="J36" s="11"/>
      <c r="K36" s="11">
        <f>+K37+K42</f>
        <v>108.91035606304625</v>
      </c>
      <c r="L36" s="11"/>
      <c r="M36" s="11">
        <f>+M37+M42</f>
        <v>562.84268716757356</v>
      </c>
      <c r="N36" s="11"/>
      <c r="O36" s="11">
        <f>+O37+O42</f>
        <v>51710.661648573099</v>
      </c>
      <c r="P36" s="11"/>
      <c r="Q36" s="11">
        <f>+Q37+Q42</f>
        <v>20181.290220237028</v>
      </c>
      <c r="R36" s="11"/>
      <c r="S36" s="11">
        <f>+S37+S42</f>
        <v>901.52194865446859</v>
      </c>
      <c r="T36" s="11"/>
      <c r="U36" s="11">
        <f>+U37+U42</f>
        <v>339.04904638289622</v>
      </c>
      <c r="V36" s="11"/>
      <c r="W36" s="11">
        <f>+W37+W42</f>
        <v>1595.6141285052984</v>
      </c>
      <c r="X36" s="11">
        <f>+W36+U36+S36+Q36+O36+M36+K36+I36+G36+E36</f>
        <v>97735.048388437106</v>
      </c>
      <c r="AA36" t="s">
        <v>101</v>
      </c>
      <c r="AB36" s="3">
        <f t="shared" si="2"/>
        <v>13892.014912856055</v>
      </c>
      <c r="AC36" s="3">
        <f t="shared" si="3"/>
        <v>6720.1747046922937</v>
      </c>
      <c r="AD36" s="3">
        <f t="shared" si="4"/>
        <v>1722.9687353053382</v>
      </c>
      <c r="AE36" s="3">
        <f t="shared" si="5"/>
        <v>108.91035606304625</v>
      </c>
      <c r="AF36" s="3">
        <f t="shared" si="6"/>
        <v>562.84268716757356</v>
      </c>
      <c r="AG36" s="3">
        <f t="shared" si="7"/>
        <v>51710.661648573099</v>
      </c>
      <c r="AH36" s="3">
        <f t="shared" si="8"/>
        <v>20181.290220237028</v>
      </c>
      <c r="AI36" s="3">
        <f t="shared" si="9"/>
        <v>901.52194865446859</v>
      </c>
      <c r="AJ36" s="3">
        <f t="shared" si="10"/>
        <v>339.04904638289622</v>
      </c>
      <c r="AK36" s="3">
        <f t="shared" si="11"/>
        <v>1595.6141285052984</v>
      </c>
      <c r="AL36" s="3">
        <f>SUM(AB36:AK36)</f>
        <v>97735.048388437091</v>
      </c>
      <c r="AM36" t="s">
        <v>101</v>
      </c>
    </row>
    <row r="37" spans="1:39" ht="15.5" x14ac:dyDescent="0.35">
      <c r="A37" s="4" t="s">
        <v>66</v>
      </c>
      <c r="E37" s="3">
        <f>+E16</f>
        <v>13352.113008025046</v>
      </c>
      <c r="F37" s="3"/>
      <c r="G37" s="3">
        <f>+F16</f>
        <v>6560.7583059909784</v>
      </c>
      <c r="H37" s="3"/>
      <c r="I37" s="3">
        <f>+G16</f>
        <v>1659.952928853525</v>
      </c>
      <c r="J37" s="3"/>
      <c r="K37" s="3">
        <f>+H16</f>
        <v>103.25034065380855</v>
      </c>
      <c r="L37" s="3"/>
      <c r="M37" s="3">
        <f>+I16</f>
        <v>549.64706491449272</v>
      </c>
      <c r="N37" s="3"/>
      <c r="O37" s="3">
        <f>+J16</f>
        <v>50805.091600323423</v>
      </c>
      <c r="P37" s="3"/>
      <c r="Q37" s="3">
        <f>+K16</f>
        <v>19893.487253046867</v>
      </c>
      <c r="R37" s="3"/>
      <c r="S37" s="3">
        <f>+L16</f>
        <v>885.33507836457295</v>
      </c>
      <c r="T37" s="3"/>
      <c r="U37" s="3">
        <f>+M16</f>
        <v>331.48978998970193</v>
      </c>
      <c r="V37" s="3"/>
      <c r="W37" s="3">
        <f>+N16</f>
        <v>1525.597178324587</v>
      </c>
      <c r="X37" s="11">
        <f>+W37+U37+S37+Q37+O37+M37+K37+I37+G37+E37</f>
        <v>95666.722548487</v>
      </c>
      <c r="AA37" s="4" t="s">
        <v>66</v>
      </c>
      <c r="AB37" s="3">
        <f t="shared" si="2"/>
        <v>13352.113008025046</v>
      </c>
      <c r="AC37" s="3">
        <f t="shared" si="3"/>
        <v>6560.7583059909784</v>
      </c>
      <c r="AD37" s="3">
        <f t="shared" si="4"/>
        <v>1659.952928853525</v>
      </c>
      <c r="AE37" s="3">
        <f t="shared" si="5"/>
        <v>103.25034065380855</v>
      </c>
      <c r="AF37" s="3">
        <f t="shared" si="6"/>
        <v>549.64706491449272</v>
      </c>
      <c r="AG37" s="3">
        <f t="shared" si="7"/>
        <v>50805.091600323423</v>
      </c>
      <c r="AH37" s="3">
        <f t="shared" si="8"/>
        <v>19893.487253046867</v>
      </c>
      <c r="AI37" s="3">
        <f t="shared" si="9"/>
        <v>885.33507836457295</v>
      </c>
      <c r="AJ37" s="3">
        <f t="shared" si="10"/>
        <v>331.48978998970193</v>
      </c>
      <c r="AK37" s="3">
        <f t="shared" si="11"/>
        <v>1525.597178324587</v>
      </c>
      <c r="AL37" s="3">
        <f>SUM(AB37:AK37)</f>
        <v>95666.722548487014</v>
      </c>
      <c r="AM37" s="4" t="s">
        <v>66</v>
      </c>
    </row>
    <row r="38" spans="1:39" ht="15.5" x14ac:dyDescent="0.35">
      <c r="A38" s="4" t="s">
        <v>102</v>
      </c>
      <c r="E38" s="15">
        <f>+E37/E36</f>
        <v>0.96113581016016836</v>
      </c>
      <c r="G38" s="15">
        <f>+G37/G36</f>
        <v>0.97627793834139398</v>
      </c>
      <c r="I38" s="15">
        <f>+I37/I36</f>
        <v>0.9634260302229769</v>
      </c>
      <c r="K38" s="15">
        <f>+K37/K36</f>
        <v>0.94803051230535673</v>
      </c>
      <c r="M38" s="15">
        <f>+M37/M36</f>
        <v>0.97655539895261689</v>
      </c>
      <c r="O38" s="15">
        <f>+O37/O36</f>
        <v>0.98248774973323771</v>
      </c>
      <c r="Q38" s="15">
        <f>+Q37/Q36</f>
        <v>0.98573911954838433</v>
      </c>
      <c r="S38" s="15">
        <f>+S37/S36</f>
        <v>0.98204495152441407</v>
      </c>
      <c r="U38" s="15">
        <f>+U37/U36</f>
        <v>0.97770453427361237</v>
      </c>
      <c r="W38" s="15">
        <f>+W37/W36</f>
        <v>0.95611912120237985</v>
      </c>
      <c r="X38" s="15">
        <f>+X37/X36</f>
        <v>0.97883741938992275</v>
      </c>
      <c r="AA38" s="4" t="s">
        <v>102</v>
      </c>
      <c r="AB38" s="16">
        <f t="shared" si="2"/>
        <v>0.96113581016016836</v>
      </c>
      <c r="AC38" s="16">
        <f t="shared" si="3"/>
        <v>0.97627793834139398</v>
      </c>
      <c r="AD38" s="15">
        <f t="shared" si="4"/>
        <v>0.9634260302229769</v>
      </c>
      <c r="AE38" s="15">
        <f t="shared" si="5"/>
        <v>0.94803051230535673</v>
      </c>
      <c r="AF38" s="16">
        <f t="shared" si="6"/>
        <v>0.97655539895261689</v>
      </c>
      <c r="AG38" s="16">
        <f t="shared" si="7"/>
        <v>0.98248774973323771</v>
      </c>
      <c r="AH38" s="16">
        <f t="shared" si="8"/>
        <v>0.98573911954838433</v>
      </c>
      <c r="AI38" s="16">
        <f t="shared" si="9"/>
        <v>0.98204495152441407</v>
      </c>
      <c r="AJ38" s="16">
        <f t="shared" si="10"/>
        <v>0.97770453427361237</v>
      </c>
      <c r="AK38" s="16">
        <f t="shared" si="11"/>
        <v>0.95611912120237985</v>
      </c>
      <c r="AL38" s="16">
        <f>+X38</f>
        <v>0.97883741938992275</v>
      </c>
      <c r="AM38" s="4" t="s">
        <v>102</v>
      </c>
    </row>
    <row r="39" spans="1:39" ht="15.5" x14ac:dyDescent="0.35">
      <c r="A39" s="5" t="s">
        <v>104</v>
      </c>
      <c r="E39" s="3">
        <f>+E17</f>
        <v>173.8514843034514</v>
      </c>
      <c r="F39" s="3"/>
      <c r="G39" s="3">
        <f>+F17</f>
        <v>75.278792086932995</v>
      </c>
      <c r="H39" s="3"/>
      <c r="I39" s="3">
        <f>+G17</f>
        <v>23.681212438870027</v>
      </c>
      <c r="J39" s="3"/>
      <c r="K39" s="3">
        <f>+H17</f>
        <v>1.7671257697442126</v>
      </c>
      <c r="L39" s="3"/>
      <c r="M39" s="3">
        <f>+I17</f>
        <v>6.4195883256848063</v>
      </c>
      <c r="N39" s="3"/>
      <c r="O39" s="3">
        <f>+J17</f>
        <v>358.04514541934191</v>
      </c>
      <c r="P39" s="3"/>
      <c r="Q39" s="3">
        <f>+K17</f>
        <v>119.66239661112412</v>
      </c>
      <c r="R39" s="3"/>
      <c r="S39" s="3">
        <f>+L17</f>
        <v>5.1137057105166974</v>
      </c>
      <c r="T39" s="3"/>
      <c r="U39" s="3">
        <f>+M17</f>
        <v>2.0219112878318142</v>
      </c>
      <c r="V39" s="3"/>
      <c r="W39" s="3">
        <f>+N17</f>
        <v>34.639805316921098</v>
      </c>
      <c r="X39" s="11">
        <f>+W39+U39+S39+Q39+O39+M39+K39+I39+G39+E39</f>
        <v>800.48116727041906</v>
      </c>
      <c r="AA39" s="5" t="s">
        <v>104</v>
      </c>
      <c r="AB39" s="3">
        <f t="shared" si="2"/>
        <v>173.8514843034514</v>
      </c>
      <c r="AC39" s="3">
        <f t="shared" si="3"/>
        <v>75.278792086932995</v>
      </c>
      <c r="AD39" s="3">
        <f t="shared" si="4"/>
        <v>23.681212438870027</v>
      </c>
      <c r="AE39" s="3">
        <f t="shared" si="5"/>
        <v>1.7671257697442126</v>
      </c>
      <c r="AF39" s="3">
        <f t="shared" si="6"/>
        <v>6.4195883256848063</v>
      </c>
      <c r="AG39" s="3">
        <f t="shared" si="7"/>
        <v>358.04514541934191</v>
      </c>
      <c r="AH39" s="3">
        <f t="shared" si="8"/>
        <v>119.66239661112412</v>
      </c>
      <c r="AI39" s="3">
        <f t="shared" si="9"/>
        <v>5.1137057105166974</v>
      </c>
      <c r="AJ39" s="3">
        <f t="shared" si="10"/>
        <v>2.0219112878318142</v>
      </c>
      <c r="AK39" s="3">
        <f t="shared" si="11"/>
        <v>34.639805316921098</v>
      </c>
      <c r="AL39" s="3">
        <f>SUM(AB39:AK39)</f>
        <v>800.48116727041906</v>
      </c>
      <c r="AM39" s="5" t="s">
        <v>104</v>
      </c>
    </row>
    <row r="40" spans="1:39" ht="15.5" x14ac:dyDescent="0.35">
      <c r="A40" s="17" t="s">
        <v>85</v>
      </c>
      <c r="E40" s="3">
        <f>+E18</f>
        <v>149.8407504594351</v>
      </c>
      <c r="F40" s="3"/>
      <c r="G40" s="3">
        <f>+F18</f>
        <v>52.661482268876782</v>
      </c>
      <c r="H40" s="3"/>
      <c r="I40" s="3">
        <f>+G18</f>
        <v>23.880211932815669</v>
      </c>
      <c r="J40" s="3"/>
      <c r="K40" s="3">
        <f>+H18</f>
        <v>2.2463165794927145</v>
      </c>
      <c r="L40" s="3"/>
      <c r="M40" s="3">
        <f>+I18</f>
        <v>4.2807543183934449</v>
      </c>
      <c r="N40" s="3"/>
      <c r="O40" s="3">
        <f>+J18</f>
        <v>313.60236356473632</v>
      </c>
      <c r="P40" s="3"/>
      <c r="Q40" s="3">
        <f>+K18</f>
        <v>99.445870717822359</v>
      </c>
      <c r="R40" s="3"/>
      <c r="S40" s="3">
        <f>+L18</f>
        <v>5.3944578709375381</v>
      </c>
      <c r="T40" s="3"/>
      <c r="U40" s="3">
        <f>+M18</f>
        <v>1.5952895111244234</v>
      </c>
      <c r="V40" s="3"/>
      <c r="W40" s="3">
        <f>+N18</f>
        <v>30.532635004129837</v>
      </c>
      <c r="X40" s="11">
        <f>+W40+U40+S40+Q40+O40+M40+K40+I40+G40+E40</f>
        <v>683.4801322277641</v>
      </c>
      <c r="AA40" s="5" t="s">
        <v>85</v>
      </c>
      <c r="AB40" s="3">
        <f t="shared" si="2"/>
        <v>149.8407504594351</v>
      </c>
      <c r="AC40" s="3">
        <f t="shared" si="3"/>
        <v>52.661482268876782</v>
      </c>
      <c r="AD40" s="3">
        <f t="shared" si="4"/>
        <v>23.880211932815669</v>
      </c>
      <c r="AE40" s="3">
        <f t="shared" si="5"/>
        <v>2.2463165794927145</v>
      </c>
      <c r="AF40" s="3">
        <f t="shared" si="6"/>
        <v>4.2807543183934449</v>
      </c>
      <c r="AG40" s="3">
        <f t="shared" si="7"/>
        <v>313.60236356473632</v>
      </c>
      <c r="AH40" s="3">
        <f t="shared" si="8"/>
        <v>99.445870717822359</v>
      </c>
      <c r="AI40" s="3">
        <f t="shared" si="9"/>
        <v>5.3944578709375381</v>
      </c>
      <c r="AJ40" s="3">
        <f t="shared" si="10"/>
        <v>1.5952895111244234</v>
      </c>
      <c r="AK40" s="3">
        <f t="shared" si="11"/>
        <v>30.532635004129837</v>
      </c>
      <c r="AL40" s="3">
        <f t="shared" ref="AL40:AL43" si="12">SUM(AB40:AK40)</f>
        <v>683.4801322277641</v>
      </c>
      <c r="AM40" s="5" t="s">
        <v>85</v>
      </c>
    </row>
    <row r="41" spans="1:39" ht="15.5" x14ac:dyDescent="0.35">
      <c r="A41" s="17" t="s">
        <v>86</v>
      </c>
      <c r="B41">
        <f>+E41/E42</f>
        <v>0.72246671271453333</v>
      </c>
      <c r="D41" s="3"/>
      <c r="E41" s="3">
        <f>+E19</f>
        <v>390.06115437157382</v>
      </c>
      <c r="F41" s="3"/>
      <c r="G41" s="3">
        <f>+F19</f>
        <v>106.7549164324387</v>
      </c>
      <c r="H41" s="3"/>
      <c r="I41" s="3">
        <f>+G19</f>
        <v>39.13559451899755</v>
      </c>
      <c r="J41" s="3"/>
      <c r="K41" s="3">
        <f>+H19</f>
        <v>3.4136988297449911</v>
      </c>
      <c r="L41" s="3"/>
      <c r="M41" s="3">
        <f>+I19</f>
        <v>8.9148679346874111</v>
      </c>
      <c r="N41" s="3"/>
      <c r="O41" s="3">
        <f>+J19</f>
        <v>591.96768468493929</v>
      </c>
      <c r="P41" s="3"/>
      <c r="Q41" s="3">
        <f>+K19</f>
        <v>188.35709647233827</v>
      </c>
      <c r="R41" s="3"/>
      <c r="S41" s="3">
        <f>+L19</f>
        <v>10.792412418958051</v>
      </c>
      <c r="T41" s="3"/>
      <c r="U41" s="3">
        <f>+M19</f>
        <v>5.9639668820698457</v>
      </c>
      <c r="V41" s="3"/>
      <c r="W41" s="3">
        <f>+N19</f>
        <v>39.484315176581582</v>
      </c>
      <c r="X41" s="11">
        <f>+W41+U41+S41+Q41+O41+M41+K41+I41+G41+E41</f>
        <v>1384.8457077223295</v>
      </c>
      <c r="Y41" s="3">
        <f>SUM(E41:W41)</f>
        <v>1384.8457077223295</v>
      </c>
      <c r="Z41">
        <f>0.95*Y41</f>
        <v>1315.603422336213</v>
      </c>
      <c r="AA41" s="5" t="s">
        <v>86</v>
      </c>
      <c r="AB41" s="3">
        <f t="shared" si="2"/>
        <v>390.06115437157382</v>
      </c>
      <c r="AC41" s="3">
        <f t="shared" si="3"/>
        <v>106.7549164324387</v>
      </c>
      <c r="AD41" s="3">
        <f t="shared" si="4"/>
        <v>39.13559451899755</v>
      </c>
      <c r="AE41" s="3">
        <f t="shared" si="5"/>
        <v>3.4136988297449911</v>
      </c>
      <c r="AF41" s="3">
        <f t="shared" si="6"/>
        <v>8.9148679346874111</v>
      </c>
      <c r="AG41" s="3">
        <f t="shared" si="7"/>
        <v>591.96768468493929</v>
      </c>
      <c r="AH41" s="3">
        <f t="shared" si="8"/>
        <v>188.35709647233827</v>
      </c>
      <c r="AI41" s="3">
        <f t="shared" si="9"/>
        <v>10.792412418958051</v>
      </c>
      <c r="AJ41" s="3">
        <f t="shared" si="10"/>
        <v>5.9639668820698457</v>
      </c>
      <c r="AK41" s="3">
        <f t="shared" si="11"/>
        <v>39.484315176581582</v>
      </c>
      <c r="AL41" s="3">
        <f t="shared" si="12"/>
        <v>1384.8457077223295</v>
      </c>
      <c r="AM41" s="5" t="s">
        <v>86</v>
      </c>
    </row>
    <row r="42" spans="1:39" ht="15.5" x14ac:dyDescent="0.35">
      <c r="A42" s="4" t="s">
        <v>67</v>
      </c>
      <c r="D42" s="3"/>
      <c r="E42" s="18">
        <f>+E39*$N$2+E40+E41</f>
        <v>539.90190483100889</v>
      </c>
      <c r="F42" s="18"/>
      <c r="G42" s="18">
        <f>+G39*$N$2+G40+G41</f>
        <v>159.41639870131547</v>
      </c>
      <c r="H42" s="18"/>
      <c r="I42" s="18">
        <f>+I39*$N$2+I40+I41</f>
        <v>63.015806451813219</v>
      </c>
      <c r="J42" s="18"/>
      <c r="K42" s="18">
        <f>+K39*$N$2+K40+K41</f>
        <v>5.6600154092377055</v>
      </c>
      <c r="L42" s="18"/>
      <c r="M42" s="18">
        <f>+M39*$N$2+M40+M41</f>
        <v>13.195622253080856</v>
      </c>
      <c r="N42" s="18"/>
      <c r="O42" s="18">
        <f>+O39*$N$2+O40+O41</f>
        <v>905.57004824967566</v>
      </c>
      <c r="P42" s="18"/>
      <c r="Q42" s="18">
        <f>+Q39*$N$2+Q40+Q41</f>
        <v>287.80296719016064</v>
      </c>
      <c r="R42" s="18"/>
      <c r="S42" s="18">
        <f>+S39*$N$2+S40+S41</f>
        <v>16.186870289895587</v>
      </c>
      <c r="T42" s="18"/>
      <c r="U42" s="18">
        <f>+U39*$N$2+U40+U41</f>
        <v>7.5592563931942696</v>
      </c>
      <c r="V42" s="18"/>
      <c r="W42" s="18">
        <f>+W39*$N$2+W40+W41</f>
        <v>70.016950180711419</v>
      </c>
      <c r="X42" s="18">
        <f>+X39*$N$2+X40+X41</f>
        <v>2068.3258399500937</v>
      </c>
      <c r="Y42" s="3">
        <f>SUM(E42:W42)</f>
        <v>2068.3258399500937</v>
      </c>
      <c r="AA42" s="4" t="s">
        <v>67</v>
      </c>
      <c r="AB42" s="3">
        <f t="shared" si="2"/>
        <v>539.90190483100889</v>
      </c>
      <c r="AC42" s="3">
        <f t="shared" si="3"/>
        <v>159.41639870131547</v>
      </c>
      <c r="AD42" s="3">
        <f t="shared" si="4"/>
        <v>63.015806451813219</v>
      </c>
      <c r="AE42" s="3">
        <f t="shared" si="5"/>
        <v>5.6600154092377055</v>
      </c>
      <c r="AF42" s="3">
        <f t="shared" si="6"/>
        <v>13.195622253080856</v>
      </c>
      <c r="AG42" s="3">
        <f t="shared" si="7"/>
        <v>905.57004824967566</v>
      </c>
      <c r="AH42" s="3">
        <f t="shared" si="8"/>
        <v>287.80296719016064</v>
      </c>
      <c r="AI42" s="3">
        <f t="shared" si="9"/>
        <v>16.186870289895587</v>
      </c>
      <c r="AJ42" s="3">
        <f t="shared" si="10"/>
        <v>7.5592563931942696</v>
      </c>
      <c r="AK42" s="3">
        <f t="shared" si="11"/>
        <v>70.016950180711419</v>
      </c>
      <c r="AL42" s="3">
        <f t="shared" si="12"/>
        <v>2068.3258399500937</v>
      </c>
      <c r="AM42" s="4" t="s">
        <v>67</v>
      </c>
    </row>
    <row r="43" spans="1:39" ht="15.5" x14ac:dyDescent="0.35">
      <c r="A43" s="4" t="s">
        <v>68</v>
      </c>
      <c r="B43" s="20">
        <f>+E43/(E43+E45+E46)</f>
        <v>0.48345167768385522</v>
      </c>
      <c r="E43" s="3">
        <f>+E21</f>
        <v>255.64014633225187</v>
      </c>
      <c r="F43" s="3"/>
      <c r="G43" s="3">
        <f>+F21</f>
        <v>66.679338570045715</v>
      </c>
      <c r="H43" s="3"/>
      <c r="I43" s="3">
        <f>+G21</f>
        <v>44.446962086137674</v>
      </c>
      <c r="J43" s="3"/>
      <c r="K43" s="3">
        <f>+H21</f>
        <v>3.7317023976853072</v>
      </c>
      <c r="L43" s="3"/>
      <c r="M43" s="3">
        <f>+I21</f>
        <v>0.59746279962540805</v>
      </c>
      <c r="N43" s="3"/>
      <c r="O43" s="3">
        <f>+J21</f>
        <v>489.51348510217002</v>
      </c>
      <c r="P43" s="3"/>
      <c r="Q43" s="3">
        <f>+K21</f>
        <v>134.04264288439092</v>
      </c>
      <c r="R43" s="3"/>
      <c r="S43" s="3">
        <f>+L21</f>
        <v>5.2050022350655594</v>
      </c>
      <c r="T43" s="3"/>
      <c r="U43" s="3">
        <f>+M21</f>
        <v>0.32249871228982668</v>
      </c>
      <c r="V43" s="3"/>
      <c r="W43" s="3">
        <f>+N21</f>
        <v>0</v>
      </c>
      <c r="X43" s="11">
        <f>+W43+U43+S43+Q43+O43+M43+K43+I43+G43+E43</f>
        <v>1000.1792411196624</v>
      </c>
      <c r="AA43" s="4" t="s">
        <v>68</v>
      </c>
      <c r="AB43" s="3">
        <f t="shared" si="2"/>
        <v>255.64014633225187</v>
      </c>
      <c r="AC43" s="3">
        <f t="shared" si="3"/>
        <v>66.679338570045715</v>
      </c>
      <c r="AD43" s="3">
        <f t="shared" si="4"/>
        <v>44.446962086137674</v>
      </c>
      <c r="AE43" s="3">
        <f t="shared" si="5"/>
        <v>3.7317023976853072</v>
      </c>
      <c r="AF43" s="3">
        <f t="shared" si="6"/>
        <v>0.59746279962540805</v>
      </c>
      <c r="AG43" s="3">
        <f t="shared" si="7"/>
        <v>489.51348510217002</v>
      </c>
      <c r="AH43" s="3">
        <f t="shared" si="8"/>
        <v>134.04264288439092</v>
      </c>
      <c r="AI43" s="3">
        <f t="shared" si="9"/>
        <v>5.2050022350655594</v>
      </c>
      <c r="AJ43" s="3">
        <f t="shared" si="10"/>
        <v>0.32249871228982668</v>
      </c>
      <c r="AK43" s="3">
        <f t="shared" si="11"/>
        <v>0</v>
      </c>
      <c r="AL43" s="3">
        <f t="shared" si="12"/>
        <v>1000.1792411196624</v>
      </c>
      <c r="AM43" s="4" t="s">
        <v>68</v>
      </c>
    </row>
    <row r="44" spans="1:39" ht="15.5" x14ac:dyDescent="0.35">
      <c r="A44" s="21" t="s">
        <v>105</v>
      </c>
      <c r="B44" s="22"/>
      <c r="C44" s="23"/>
      <c r="D44" s="23"/>
      <c r="E44" s="24">
        <f>+E43/(E40+E41)</f>
        <v>0.47349369217778198</v>
      </c>
      <c r="F44" s="24"/>
      <c r="G44" s="24">
        <f t="shared" ref="G44:X44" si="13">+G43/(G40+G41)</f>
        <v>0.41827151480806529</v>
      </c>
      <c r="H44" s="24"/>
      <c r="I44" s="24">
        <f t="shared" si="13"/>
        <v>0.70533037008937227</v>
      </c>
      <c r="J44" s="24"/>
      <c r="K44" s="24">
        <f t="shared" si="13"/>
        <v>0.65930958272565821</v>
      </c>
      <c r="L44" s="24"/>
      <c r="M44" s="24">
        <f t="shared" si="13"/>
        <v>4.5277349424421048E-2</v>
      </c>
      <c r="N44" s="24"/>
      <c r="O44" s="24">
        <f t="shared" si="13"/>
        <v>0.54055838755745345</v>
      </c>
      <c r="P44" s="24"/>
      <c r="Q44" s="24">
        <f t="shared" si="13"/>
        <v>0.46574447856829998</v>
      </c>
      <c r="R44" s="24"/>
      <c r="S44" s="24">
        <f t="shared" si="13"/>
        <v>0.32155704851200945</v>
      </c>
      <c r="T44" s="24"/>
      <c r="U44" s="24">
        <f t="shared" si="13"/>
        <v>4.266275616477011E-2</v>
      </c>
      <c r="V44" s="24"/>
      <c r="W44" s="24">
        <f t="shared" si="13"/>
        <v>0</v>
      </c>
      <c r="X44" s="24">
        <f t="shared" si="13"/>
        <v>0.48356947527368105</v>
      </c>
      <c r="AA44" s="4" t="s">
        <v>105</v>
      </c>
      <c r="AB44" s="16">
        <f t="shared" si="2"/>
        <v>0.47349369217778198</v>
      </c>
      <c r="AC44" s="16">
        <f t="shared" si="3"/>
        <v>0.41827151480806529</v>
      </c>
      <c r="AD44" s="15">
        <f t="shared" si="4"/>
        <v>0.70533037008937227</v>
      </c>
      <c r="AE44" s="15">
        <f t="shared" si="5"/>
        <v>0.65930958272565821</v>
      </c>
      <c r="AF44" s="16">
        <f t="shared" si="6"/>
        <v>4.5277349424421048E-2</v>
      </c>
      <c r="AG44" s="16">
        <f t="shared" si="7"/>
        <v>0.54055838755745345</v>
      </c>
      <c r="AH44" s="16">
        <f t="shared" si="8"/>
        <v>0.46574447856829998</v>
      </c>
      <c r="AI44" s="16">
        <f t="shared" si="9"/>
        <v>0.32155704851200945</v>
      </c>
      <c r="AJ44" s="16">
        <f t="shared" si="10"/>
        <v>4.266275616477011E-2</v>
      </c>
      <c r="AK44" s="16">
        <f t="shared" si="11"/>
        <v>0</v>
      </c>
      <c r="AL44" s="16">
        <f>+X44</f>
        <v>0.48356947527368105</v>
      </c>
      <c r="AM44" s="4" t="s">
        <v>105</v>
      </c>
    </row>
    <row r="45" spans="1:39" ht="15.5" x14ac:dyDescent="0.35">
      <c r="A45" s="4" t="s">
        <v>106</v>
      </c>
      <c r="B45" s="20">
        <f>1-B43</f>
        <v>0.51654832231614478</v>
      </c>
      <c r="E45" s="3">
        <f t="shared" ref="E45:E52" si="14">+E22</f>
        <v>236.5225759851829</v>
      </c>
      <c r="F45" s="3"/>
      <c r="G45" s="3">
        <f t="shared" ref="G45:G52" si="15">+F22</f>
        <v>76.512736595646544</v>
      </c>
      <c r="H45" s="3"/>
      <c r="I45" s="3">
        <f t="shared" ref="I45:I52" si="16">+G22</f>
        <v>11.404031860161199</v>
      </c>
      <c r="J45" s="3"/>
      <c r="K45" s="3">
        <f t="shared" ref="K45:K52" si="17">+H22</f>
        <v>0</v>
      </c>
      <c r="L45" s="3"/>
      <c r="M45" s="3">
        <f t="shared" ref="M45:M52" si="18">+I22</f>
        <v>5.955115494224577</v>
      </c>
      <c r="N45" s="3"/>
      <c r="O45" s="3">
        <f t="shared" ref="O45:O52" si="19">+J22</f>
        <v>275.85532170501551</v>
      </c>
      <c r="P45" s="3"/>
      <c r="Q45" s="3">
        <f t="shared" ref="Q45:Q52" si="20">+K22</f>
        <v>95.030719315069078</v>
      </c>
      <c r="R45" s="3"/>
      <c r="S45" s="3">
        <f t="shared" ref="S45:S52" si="21">+L22</f>
        <v>7.2314403054350738</v>
      </c>
      <c r="T45" s="3"/>
      <c r="U45" s="3">
        <f t="shared" ref="U45:U52" si="22">+M22</f>
        <v>5.918780025813958</v>
      </c>
      <c r="V45" s="3"/>
      <c r="W45" s="3">
        <f t="shared" ref="W45:W52" si="23">+N22</f>
        <v>0</v>
      </c>
      <c r="X45" s="11">
        <f>+W45+U45+S45+Q45+O45+M45+K45+I45+G45+E45</f>
        <v>714.43072128654887</v>
      </c>
      <c r="AA45" s="4" t="s">
        <v>69</v>
      </c>
      <c r="AB45" s="3">
        <f t="shared" si="2"/>
        <v>236.5225759851829</v>
      </c>
      <c r="AC45" s="3">
        <f t="shared" si="3"/>
        <v>76.512736595646544</v>
      </c>
      <c r="AD45" s="3">
        <f t="shared" si="4"/>
        <v>11.404031860161199</v>
      </c>
      <c r="AE45" s="3">
        <f t="shared" si="5"/>
        <v>0</v>
      </c>
      <c r="AF45" s="3">
        <f t="shared" si="6"/>
        <v>5.955115494224577</v>
      </c>
      <c r="AG45" s="3">
        <f t="shared" si="7"/>
        <v>275.85532170501551</v>
      </c>
      <c r="AH45" s="3">
        <f t="shared" si="8"/>
        <v>95.030719315069078</v>
      </c>
      <c r="AI45" s="3">
        <f t="shared" si="9"/>
        <v>7.2314403054350738</v>
      </c>
      <c r="AJ45" s="3">
        <f t="shared" si="10"/>
        <v>5.918780025813958</v>
      </c>
      <c r="AK45" s="3">
        <f t="shared" si="11"/>
        <v>0</v>
      </c>
      <c r="AL45" s="3">
        <f>SUM(AB45:AK45)</f>
        <v>714.43072128654876</v>
      </c>
      <c r="AM45" s="4" t="s">
        <v>69</v>
      </c>
    </row>
    <row r="46" spans="1:39" ht="15.5" x14ac:dyDescent="0.35">
      <c r="A46" s="4" t="s">
        <v>87</v>
      </c>
      <c r="B46" s="3"/>
      <c r="E46" s="3">
        <f t="shared" si="14"/>
        <v>36.618452994616334</v>
      </c>
      <c r="F46" s="3"/>
      <c r="G46" s="3">
        <f t="shared" si="15"/>
        <v>14.537756247456874</v>
      </c>
      <c r="H46" s="3"/>
      <c r="I46" s="3">
        <f t="shared" si="16"/>
        <v>7.1648283310512477</v>
      </c>
      <c r="J46" s="3"/>
      <c r="K46" s="3">
        <f t="shared" si="17"/>
        <v>1.9283155656775637</v>
      </c>
      <c r="L46" s="3"/>
      <c r="M46" s="3">
        <f t="shared" si="18"/>
        <v>5.8331838683623989</v>
      </c>
      <c r="N46" s="3"/>
      <c r="O46" s="3">
        <f t="shared" si="19"/>
        <v>124.99258116471863</v>
      </c>
      <c r="P46" s="3"/>
      <c r="Q46" s="3">
        <f t="shared" si="20"/>
        <v>37.785704635677426</v>
      </c>
      <c r="R46" s="3"/>
      <c r="S46" s="3">
        <f t="shared" si="21"/>
        <v>0.67791399998506607</v>
      </c>
      <c r="T46" s="3"/>
      <c r="U46" s="3">
        <f t="shared" si="22"/>
        <v>0.19865010890356402</v>
      </c>
      <c r="V46" s="3"/>
      <c r="W46" s="3">
        <f t="shared" si="23"/>
        <v>0</v>
      </c>
      <c r="X46" s="11">
        <f>+W46+U46+S46+Q46+O46+M46+K46+I46+G46+E46</f>
        <v>229.73738691644911</v>
      </c>
      <c r="Y46">
        <f>+X46/X42</f>
        <v>0.11107407859972025</v>
      </c>
      <c r="AA46" s="4" t="s">
        <v>87</v>
      </c>
      <c r="AB46" s="3">
        <f t="shared" si="2"/>
        <v>36.618452994616334</v>
      </c>
      <c r="AC46" s="3">
        <f t="shared" si="3"/>
        <v>14.537756247456874</v>
      </c>
      <c r="AD46" s="3">
        <f t="shared" si="4"/>
        <v>7.1648283310512477</v>
      </c>
      <c r="AE46" s="3">
        <f t="shared" si="5"/>
        <v>1.9283155656775637</v>
      </c>
      <c r="AF46" s="3">
        <f t="shared" si="6"/>
        <v>5.8331838683623989</v>
      </c>
      <c r="AG46" s="3">
        <f t="shared" si="7"/>
        <v>124.99258116471863</v>
      </c>
      <c r="AH46" s="3">
        <f t="shared" si="8"/>
        <v>37.785704635677426</v>
      </c>
      <c r="AI46" s="3">
        <f t="shared" si="9"/>
        <v>0.67791399998506607</v>
      </c>
      <c r="AJ46" s="3">
        <f t="shared" si="10"/>
        <v>0.19865010890356402</v>
      </c>
      <c r="AK46" s="3">
        <f t="shared" si="11"/>
        <v>0</v>
      </c>
      <c r="AL46" s="3">
        <f>SUM(AB46:AK46)</f>
        <v>229.73738691644911</v>
      </c>
      <c r="AM46" s="4" t="s">
        <v>70</v>
      </c>
    </row>
    <row r="47" spans="1:39" ht="15.5" x14ac:dyDescent="0.35">
      <c r="A47" s="21" t="s">
        <v>107</v>
      </c>
      <c r="E47" s="25">
        <f t="shared" si="14"/>
        <v>14.21387324949753</v>
      </c>
      <c r="F47" s="25"/>
      <c r="G47" s="25">
        <f t="shared" si="15"/>
        <v>9.0809297200436365</v>
      </c>
      <c r="H47" s="25"/>
      <c r="I47" s="25">
        <f t="shared" si="16"/>
        <v>0</v>
      </c>
      <c r="J47" s="25"/>
      <c r="K47" s="25">
        <f t="shared" si="17"/>
        <v>39.771548222962352</v>
      </c>
      <c r="L47" s="25"/>
      <c r="M47" s="25">
        <f t="shared" si="18"/>
        <v>23.799461226743084</v>
      </c>
      <c r="N47" s="25"/>
      <c r="O47" s="25">
        <f t="shared" si="19"/>
        <v>16.893082166581291</v>
      </c>
      <c r="P47" s="25"/>
      <c r="Q47" s="25">
        <f t="shared" si="20"/>
        <v>4.163948805437891</v>
      </c>
      <c r="R47" s="25"/>
      <c r="S47" s="25">
        <f t="shared" si="21"/>
        <v>0</v>
      </c>
      <c r="T47" s="25"/>
      <c r="U47" s="25">
        <f t="shared" si="22"/>
        <v>0</v>
      </c>
      <c r="V47" s="25"/>
      <c r="W47" s="25">
        <f t="shared" si="23"/>
        <v>4.4489734069936757</v>
      </c>
      <c r="X47" s="26">
        <f>+O24</f>
        <v>12.869147411578652</v>
      </c>
      <c r="AA47" s="4" t="s">
        <v>107</v>
      </c>
      <c r="AB47" s="18">
        <f t="shared" si="2"/>
        <v>14.21387324949753</v>
      </c>
      <c r="AC47" s="18">
        <f t="shared" si="3"/>
        <v>9.0809297200436365</v>
      </c>
      <c r="AD47" s="3">
        <f t="shared" si="4"/>
        <v>0</v>
      </c>
      <c r="AE47" s="3">
        <f t="shared" si="5"/>
        <v>39.771548222962352</v>
      </c>
      <c r="AF47" s="18">
        <f t="shared" si="6"/>
        <v>23.799461226743084</v>
      </c>
      <c r="AG47" s="18">
        <f t="shared" si="7"/>
        <v>16.893082166581291</v>
      </c>
      <c r="AH47" s="18">
        <f t="shared" si="8"/>
        <v>4.163948805437891</v>
      </c>
      <c r="AI47" s="18">
        <f t="shared" si="9"/>
        <v>0</v>
      </c>
      <c r="AJ47" s="18">
        <f t="shared" si="10"/>
        <v>0</v>
      </c>
      <c r="AK47" s="18">
        <f t="shared" si="11"/>
        <v>4.4489734069936757</v>
      </c>
      <c r="AL47" s="18">
        <f>+X47</f>
        <v>12.869147411578652</v>
      </c>
      <c r="AM47" s="4" t="s">
        <v>107</v>
      </c>
    </row>
    <row r="48" spans="1:39" ht="15.5" x14ac:dyDescent="0.35">
      <c r="A48" s="4" t="s">
        <v>89</v>
      </c>
      <c r="E48" s="3">
        <f t="shared" si="14"/>
        <v>272.35599340204146</v>
      </c>
      <c r="F48" s="3"/>
      <c r="G48" s="3">
        <f t="shared" si="15"/>
        <v>81.330755845779137</v>
      </c>
      <c r="H48" s="3"/>
      <c r="I48" s="3">
        <f t="shared" si="16"/>
        <v>30.194359263773823</v>
      </c>
      <c r="J48" s="3"/>
      <c r="K48" s="3">
        <f t="shared" si="17"/>
        <v>3.3161623936155942</v>
      </c>
      <c r="L48" s="3"/>
      <c r="M48" s="3">
        <f t="shared" si="18"/>
        <v>7.5705786486704643</v>
      </c>
      <c r="N48" s="3"/>
      <c r="O48" s="3">
        <f t="shared" si="19"/>
        <v>431.34507821342561</v>
      </c>
      <c r="P48" s="3"/>
      <c r="Q48" s="3">
        <f t="shared" si="20"/>
        <v>116.24611987150244</v>
      </c>
      <c r="R48" s="3"/>
      <c r="S48" s="3">
        <f t="shared" si="21"/>
        <v>10.095203617241483</v>
      </c>
      <c r="T48" s="3"/>
      <c r="U48" s="3">
        <f t="shared" si="22"/>
        <v>0</v>
      </c>
      <c r="V48" s="3"/>
      <c r="W48" s="3">
        <f t="shared" si="23"/>
        <v>36.474339345671034</v>
      </c>
      <c r="X48" s="11">
        <f>+W48+U48+S48+Q48+O48+M48+K48+I48+G48+E48</f>
        <v>988.928590601721</v>
      </c>
      <c r="AA48" s="4" t="s">
        <v>89</v>
      </c>
      <c r="AB48" s="3">
        <f t="shared" si="2"/>
        <v>272.35599340204146</v>
      </c>
      <c r="AC48" s="3">
        <f t="shared" si="3"/>
        <v>81.330755845779137</v>
      </c>
      <c r="AD48" s="3">
        <f t="shared" si="4"/>
        <v>30.194359263773823</v>
      </c>
      <c r="AE48" s="3">
        <f t="shared" si="5"/>
        <v>3.3161623936155942</v>
      </c>
      <c r="AF48" s="3">
        <f t="shared" si="6"/>
        <v>7.5705786486704643</v>
      </c>
      <c r="AG48" s="3">
        <f t="shared" si="7"/>
        <v>431.34507821342561</v>
      </c>
      <c r="AH48" s="3">
        <f t="shared" si="8"/>
        <v>116.24611987150244</v>
      </c>
      <c r="AI48" s="3">
        <f t="shared" si="9"/>
        <v>10.095203617241483</v>
      </c>
      <c r="AJ48" s="3">
        <f t="shared" si="10"/>
        <v>0</v>
      </c>
      <c r="AK48" s="3">
        <f t="shared" si="11"/>
        <v>36.474339345671034</v>
      </c>
      <c r="AL48" s="3">
        <f t="shared" ref="AL48:AL53" si="24">SUM(AB48:AK48)</f>
        <v>988.928590601721</v>
      </c>
      <c r="AM48" s="4" t="s">
        <v>89</v>
      </c>
    </row>
    <row r="49" spans="1:39" ht="15.5" x14ac:dyDescent="0.35">
      <c r="A49" s="21" t="s">
        <v>90</v>
      </c>
      <c r="E49" s="3">
        <f t="shared" si="14"/>
        <v>55.442798077902395</v>
      </c>
      <c r="F49" s="3"/>
      <c r="G49" s="3">
        <f t="shared" si="15"/>
        <v>9.6943389339210739</v>
      </c>
      <c r="H49" s="3"/>
      <c r="I49" s="3">
        <f t="shared" si="16"/>
        <v>0</v>
      </c>
      <c r="J49" s="3"/>
      <c r="K49" s="3">
        <f t="shared" si="17"/>
        <v>1.3576808762587305</v>
      </c>
      <c r="L49" s="3"/>
      <c r="M49" s="3">
        <f t="shared" si="18"/>
        <v>2.1216905375312822</v>
      </c>
      <c r="N49" s="3"/>
      <c r="O49" s="3">
        <f t="shared" si="19"/>
        <v>100.00158737343565</v>
      </c>
      <c r="P49" s="3"/>
      <c r="Q49" s="3">
        <f t="shared" si="20"/>
        <v>7.8430930685174252</v>
      </c>
      <c r="R49" s="3"/>
      <c r="S49" s="3">
        <f t="shared" si="21"/>
        <v>0</v>
      </c>
      <c r="T49" s="3"/>
      <c r="U49" s="3">
        <f t="shared" si="22"/>
        <v>0</v>
      </c>
      <c r="V49" s="3"/>
      <c r="W49" s="3">
        <f t="shared" si="23"/>
        <v>1.7566466821396824</v>
      </c>
      <c r="X49" s="11">
        <f>+W49+U49+S49+Q49+O49+M49+K49+I49+G49+E49</f>
        <v>178.21783554970625</v>
      </c>
      <c r="AA49" s="4" t="s">
        <v>90</v>
      </c>
      <c r="AB49" s="3">
        <f t="shared" si="2"/>
        <v>55.442798077902395</v>
      </c>
      <c r="AC49" s="3">
        <f t="shared" si="3"/>
        <v>9.6943389339210739</v>
      </c>
      <c r="AD49" s="3">
        <f t="shared" si="4"/>
        <v>0</v>
      </c>
      <c r="AE49" s="3">
        <f t="shared" si="5"/>
        <v>1.3576808762587305</v>
      </c>
      <c r="AF49" s="3">
        <f t="shared" si="6"/>
        <v>2.1216905375312822</v>
      </c>
      <c r="AG49" s="3">
        <f t="shared" si="7"/>
        <v>100.00158737343565</v>
      </c>
      <c r="AH49" s="3">
        <f t="shared" si="8"/>
        <v>7.8430930685174252</v>
      </c>
      <c r="AI49" s="3">
        <f t="shared" si="9"/>
        <v>0</v>
      </c>
      <c r="AJ49" s="3">
        <f t="shared" si="10"/>
        <v>0</v>
      </c>
      <c r="AK49" s="3">
        <f t="shared" si="11"/>
        <v>1.7566466821396824</v>
      </c>
      <c r="AL49" s="3">
        <f t="shared" si="24"/>
        <v>178.21783554970622</v>
      </c>
      <c r="AM49" s="4" t="s">
        <v>90</v>
      </c>
    </row>
    <row r="50" spans="1:39" ht="15.5" x14ac:dyDescent="0.35">
      <c r="A50" s="4" t="s">
        <v>91</v>
      </c>
      <c r="E50" s="3">
        <f t="shared" si="14"/>
        <v>334.61835629367141</v>
      </c>
      <c r="F50" s="3"/>
      <c r="G50" s="3">
        <f t="shared" si="15"/>
        <v>97.060577498517631</v>
      </c>
      <c r="H50" s="3"/>
      <c r="I50" s="3">
        <f t="shared" si="16"/>
        <v>39.13559451899755</v>
      </c>
      <c r="J50" s="3"/>
      <c r="K50" s="3">
        <f t="shared" si="17"/>
        <v>2.0560179534862604</v>
      </c>
      <c r="L50" s="3"/>
      <c r="M50" s="3">
        <f t="shared" si="18"/>
        <v>6.7931773971561284</v>
      </c>
      <c r="N50" s="3"/>
      <c r="O50" s="3">
        <f t="shared" si="19"/>
        <v>491.96609731150363</v>
      </c>
      <c r="P50" s="3"/>
      <c r="Q50" s="3">
        <f t="shared" si="20"/>
        <v>180.51400340382085</v>
      </c>
      <c r="R50" s="3"/>
      <c r="S50" s="3">
        <f t="shared" si="21"/>
        <v>10.792412418958051</v>
      </c>
      <c r="T50" s="3"/>
      <c r="U50" s="3">
        <f t="shared" si="22"/>
        <v>5.9639668820698457</v>
      </c>
      <c r="V50" s="3"/>
      <c r="W50" s="3">
        <f t="shared" si="23"/>
        <v>0</v>
      </c>
      <c r="X50" s="11">
        <f>+W50+U50+S50+Q50+O50+M50+K50+I50+G50+E50</f>
        <v>1168.9002036781815</v>
      </c>
      <c r="AA50" s="4" t="s">
        <v>91</v>
      </c>
      <c r="AB50" s="18">
        <f t="shared" si="2"/>
        <v>334.61835629367141</v>
      </c>
      <c r="AC50" s="18">
        <f t="shared" si="3"/>
        <v>97.060577498517631</v>
      </c>
      <c r="AD50" s="3">
        <f t="shared" si="4"/>
        <v>39.13559451899755</v>
      </c>
      <c r="AE50" s="3">
        <f t="shared" si="5"/>
        <v>2.0560179534862604</v>
      </c>
      <c r="AF50" s="18">
        <f t="shared" si="6"/>
        <v>6.7931773971561284</v>
      </c>
      <c r="AG50" s="18">
        <f t="shared" si="7"/>
        <v>491.96609731150363</v>
      </c>
      <c r="AH50" s="18">
        <f t="shared" si="8"/>
        <v>180.51400340382085</v>
      </c>
      <c r="AI50" s="18">
        <f t="shared" si="9"/>
        <v>10.792412418958051</v>
      </c>
      <c r="AJ50" s="18">
        <f t="shared" si="10"/>
        <v>5.9639668820698457</v>
      </c>
      <c r="AK50" s="18">
        <f t="shared" si="11"/>
        <v>0</v>
      </c>
      <c r="AL50" s="18">
        <f t="shared" si="24"/>
        <v>1168.9002036781812</v>
      </c>
      <c r="AM50" s="4" t="s">
        <v>91</v>
      </c>
    </row>
    <row r="51" spans="1:39" ht="15.5" x14ac:dyDescent="0.35">
      <c r="A51" s="4" t="s">
        <v>71</v>
      </c>
      <c r="E51" s="3">
        <f t="shared" si="14"/>
        <v>45.3</v>
      </c>
      <c r="F51" s="3"/>
      <c r="G51" s="3">
        <f t="shared" si="15"/>
        <v>0</v>
      </c>
      <c r="H51" s="3"/>
      <c r="I51" s="3">
        <f t="shared" si="16"/>
        <v>9.6999999999999993</v>
      </c>
      <c r="J51" s="3"/>
      <c r="K51" s="3">
        <f t="shared" si="17"/>
        <v>0</v>
      </c>
      <c r="L51" s="3"/>
      <c r="M51" s="3">
        <f t="shared" si="18"/>
        <v>0</v>
      </c>
      <c r="N51" s="3"/>
      <c r="O51" s="3">
        <f t="shared" si="19"/>
        <v>158.5</v>
      </c>
      <c r="P51" s="3"/>
      <c r="Q51" s="3">
        <f t="shared" si="20"/>
        <v>3.2</v>
      </c>
      <c r="R51" s="3"/>
      <c r="S51" s="3">
        <f t="shared" si="21"/>
        <v>0</v>
      </c>
      <c r="T51" s="3"/>
      <c r="U51" s="3">
        <f t="shared" si="22"/>
        <v>0</v>
      </c>
      <c r="V51" s="3"/>
      <c r="W51" s="3">
        <f t="shared" si="23"/>
        <v>8.4</v>
      </c>
      <c r="X51" s="11">
        <f>+W51+U51+S51+Q51+O51+M51+K51+I51+G51+E51</f>
        <v>225.09999999999997</v>
      </c>
      <c r="AA51" s="4" t="s">
        <v>71</v>
      </c>
      <c r="AB51" s="3">
        <f t="shared" si="2"/>
        <v>45.3</v>
      </c>
      <c r="AC51" s="3">
        <f t="shared" si="3"/>
        <v>0</v>
      </c>
      <c r="AD51" s="3">
        <f t="shared" si="4"/>
        <v>9.6999999999999993</v>
      </c>
      <c r="AE51" s="3">
        <f t="shared" si="5"/>
        <v>0</v>
      </c>
      <c r="AF51" s="3">
        <f t="shared" si="6"/>
        <v>0</v>
      </c>
      <c r="AG51" s="3">
        <f t="shared" si="7"/>
        <v>158.5</v>
      </c>
      <c r="AH51" s="3">
        <f t="shared" si="8"/>
        <v>3.2</v>
      </c>
      <c r="AI51" s="3">
        <f t="shared" si="9"/>
        <v>0</v>
      </c>
      <c r="AJ51" s="3">
        <f t="shared" si="10"/>
        <v>0</v>
      </c>
      <c r="AK51" s="3">
        <f t="shared" si="11"/>
        <v>8.4</v>
      </c>
      <c r="AL51" s="3">
        <f t="shared" si="24"/>
        <v>225.1</v>
      </c>
      <c r="AM51" s="4" t="s">
        <v>71</v>
      </c>
    </row>
    <row r="52" spans="1:39" ht="15.5" x14ac:dyDescent="0.35">
      <c r="A52" s="4" t="s">
        <v>72</v>
      </c>
      <c r="E52" s="3">
        <f t="shared" si="14"/>
        <v>0</v>
      </c>
      <c r="F52" s="3"/>
      <c r="G52" s="3">
        <f t="shared" si="15"/>
        <v>0</v>
      </c>
      <c r="H52" s="3"/>
      <c r="I52" s="3">
        <f t="shared" si="16"/>
        <v>0</v>
      </c>
      <c r="J52" s="3"/>
      <c r="K52" s="3">
        <f t="shared" si="17"/>
        <v>0</v>
      </c>
      <c r="L52" s="3"/>
      <c r="M52" s="3">
        <f t="shared" si="18"/>
        <v>0</v>
      </c>
      <c r="N52" s="3"/>
      <c r="O52" s="3">
        <f t="shared" si="19"/>
        <v>0</v>
      </c>
      <c r="P52" s="3"/>
      <c r="Q52" s="3">
        <f t="shared" si="20"/>
        <v>0</v>
      </c>
      <c r="R52" s="3"/>
      <c r="S52" s="3">
        <f t="shared" si="21"/>
        <v>0</v>
      </c>
      <c r="T52" s="3"/>
      <c r="U52" s="3">
        <f t="shared" si="22"/>
        <v>0</v>
      </c>
      <c r="V52" s="3"/>
      <c r="W52" s="3">
        <f t="shared" si="23"/>
        <v>0</v>
      </c>
      <c r="X52" s="11">
        <f>+W52+U52+S52+Q52+O52+M52+K52+I52+G52+E52</f>
        <v>0</v>
      </c>
      <c r="AA52" s="4" t="s">
        <v>72</v>
      </c>
      <c r="AB52" s="3">
        <f t="shared" si="2"/>
        <v>0</v>
      </c>
      <c r="AC52" s="3">
        <f t="shared" si="3"/>
        <v>0</v>
      </c>
      <c r="AD52" s="3">
        <f t="shared" si="4"/>
        <v>0</v>
      </c>
      <c r="AE52" s="3">
        <f t="shared" si="5"/>
        <v>0</v>
      </c>
      <c r="AF52" s="3">
        <f t="shared" si="6"/>
        <v>0</v>
      </c>
      <c r="AG52" s="3">
        <f t="shared" si="7"/>
        <v>0</v>
      </c>
      <c r="AH52" s="3">
        <f t="shared" si="8"/>
        <v>0</v>
      </c>
      <c r="AI52" s="3">
        <f t="shared" si="9"/>
        <v>0</v>
      </c>
      <c r="AJ52" s="3">
        <f t="shared" si="10"/>
        <v>0</v>
      </c>
      <c r="AK52" s="3">
        <f t="shared" si="11"/>
        <v>0</v>
      </c>
      <c r="AL52" s="3">
        <f t="shared" si="24"/>
        <v>0</v>
      </c>
      <c r="AM52" s="4" t="s">
        <v>72</v>
      </c>
    </row>
    <row r="53" spans="1:39" ht="15.5" x14ac:dyDescent="0.35">
      <c r="A53" s="4" t="s">
        <v>108</v>
      </c>
      <c r="E53" s="2">
        <f>0.001*(35*E43+25*E45+25*E46)</f>
        <v>15.775930846123794</v>
      </c>
      <c r="F53" s="2"/>
      <c r="G53" s="2">
        <f>0.001*(35*G43+25*G45+25*G46+35*G44*G39+25*(1-G44)*G39)</f>
        <v>6.8068787171937402</v>
      </c>
      <c r="H53" s="2"/>
      <c r="I53" s="2">
        <f>0.001*(35*I43+25*I45+25*I46+35*I44*I39+25*(1-I44)*I39)</f>
        <v>2.7789262721036132</v>
      </c>
      <c r="J53" s="2"/>
      <c r="K53" s="2">
        <f>0.001*(35*K43+25*K45+25*K46+35*K44*K39+25*(1-K44)*K39)</f>
        <v>0.23464644684326832</v>
      </c>
      <c r="L53" s="2"/>
      <c r="M53" s="2">
        <f>0.001*(35*M43+25*M45+25*M46+35*M44*M39+25*(1-M44)*M39)</f>
        <v>0.47901500963151356</v>
      </c>
      <c r="N53" s="2"/>
      <c r="O53" s="2">
        <f>0.001*(35*O43+25*O45+25*O46+35*O44*O39+25*(1-O44)*O39)</f>
        <v>38.040741250609386</v>
      </c>
      <c r="P53" s="2"/>
      <c r="Q53" s="2">
        <f>0.001*(35*Q43+25*Q45+25*Q46+35*Q44*Q39+25*(1-Q44)*Q39)</f>
        <v>11.560784020139257</v>
      </c>
      <c r="R53" s="2"/>
      <c r="S53" s="2">
        <f>0.001*(35*S43+25*S45+25*S46+35*S44*S39+25*(1-S44)*S39)</f>
        <v>0.52419505977804304</v>
      </c>
      <c r="T53" s="2"/>
      <c r="U53" s="2">
        <f>0.001*(35*U43+25*U45+25*U46+35*U44*U39+25*(1-U44)*U39)</f>
        <v>0.21563359357647299</v>
      </c>
      <c r="V53" s="2"/>
      <c r="W53" s="2">
        <f>0.001*(35*W43+25*W45+25*W46+35*W44*W39+25*(1-W44)*W39)</f>
        <v>0.86599513292302743</v>
      </c>
      <c r="X53" s="2">
        <f>SUM(E53:W53)</f>
        <v>77.282746348922103</v>
      </c>
      <c r="AA53" s="4" t="s">
        <v>109</v>
      </c>
      <c r="AB53" s="2">
        <f>+E54</f>
        <v>16.053949084097741</v>
      </c>
      <c r="AC53" s="2">
        <f>+G54</f>
        <v>4.6522033532333431</v>
      </c>
      <c r="AD53" s="2">
        <f>+I54</f>
        <v>2.0198647821567075</v>
      </c>
      <c r="AE53" s="2">
        <f>+K54</f>
        <v>0.17881740920779571</v>
      </c>
      <c r="AF53" s="2">
        <f>+M54</f>
        <v>0.3358651843232755</v>
      </c>
      <c r="AG53" s="2">
        <f>+O54</f>
        <v>27.534386057263593</v>
      </c>
      <c r="AH53" s="2">
        <f>+Q54</f>
        <v>8.5355006085979248</v>
      </c>
      <c r="AI53" s="2">
        <f>+S54</f>
        <v>0.45672177959804539</v>
      </c>
      <c r="AJ53" s="2">
        <f>+U54</f>
        <v>0.19220639695275499</v>
      </c>
      <c r="AK53" s="2">
        <f>+W54</f>
        <v>1.7504237545177854</v>
      </c>
      <c r="AL53" s="3">
        <f t="shared" si="24"/>
        <v>61.709938409948968</v>
      </c>
      <c r="AM53" s="4" t="s">
        <v>109</v>
      </c>
    </row>
    <row r="54" spans="1:39" ht="15.5" x14ac:dyDescent="0.35">
      <c r="A54" s="4" t="s">
        <v>110</v>
      </c>
      <c r="E54" s="2">
        <f>+(E44*E42*35+(1-E44)*E42*25)/1000</f>
        <v>16.053949084097741</v>
      </c>
      <c r="F54" s="3"/>
      <c r="G54" s="2">
        <f>+(G44*G42*35+(1-G44)*G42*25)/1000</f>
        <v>4.6522033532333431</v>
      </c>
      <c r="H54" s="3"/>
      <c r="I54" s="2">
        <f>+(I44*I42*35+(1-I44)*I42*25)/1000</f>
        <v>2.0198647821567075</v>
      </c>
      <c r="J54" s="3"/>
      <c r="K54" s="2">
        <f>+(K44*K42*35+(1-K44)*K42*25)/1000</f>
        <v>0.17881740920779571</v>
      </c>
      <c r="L54" s="3"/>
      <c r="M54" s="2">
        <f>+(M44*M42*35+(1-M44)*M42*25)/1000</f>
        <v>0.3358651843232755</v>
      </c>
      <c r="N54" s="3"/>
      <c r="O54" s="2">
        <f>+(O44*O42*35+(1-O44)*O42*25)/1000</f>
        <v>27.534386057263593</v>
      </c>
      <c r="P54" s="3"/>
      <c r="Q54" s="2">
        <f>+(Q44*Q42*35+(1-Q44)*Q42*25)/1000</f>
        <v>8.5355006085979248</v>
      </c>
      <c r="R54" s="3"/>
      <c r="S54" s="2">
        <f>+(S44*S42*35+(1-S44)*S42*25)/1000</f>
        <v>0.45672177959804539</v>
      </c>
      <c r="T54" s="3"/>
      <c r="U54" s="2">
        <f>+(U44*U42*35+(1-U44)*U42*25)/1000</f>
        <v>0.19220639695275499</v>
      </c>
      <c r="V54" s="3"/>
      <c r="W54" s="2">
        <f>+(W44*W42*35+(1-W44)*W42*25)/1000</f>
        <v>1.7504237545177854</v>
      </c>
      <c r="X54" s="39">
        <f>+E54+G54+I54+K54+M54+O54+Q54+S54+U54+W54</f>
        <v>61.709938409948968</v>
      </c>
    </row>
    <row r="55" spans="1:39" ht="15.5" x14ac:dyDescent="0.35">
      <c r="A55" s="4" t="s">
        <v>111</v>
      </c>
    </row>
    <row r="56" spans="1:39" ht="15.5" x14ac:dyDescent="0.35">
      <c r="A56" s="4" t="s">
        <v>112</v>
      </c>
      <c r="E56" s="3">
        <f>0.002*E41</f>
        <v>0.7801223087431477</v>
      </c>
      <c r="F56" s="3"/>
      <c r="G56" s="3">
        <f>0.002*G41</f>
        <v>0.2135098328648774</v>
      </c>
      <c r="H56" s="3"/>
      <c r="I56" s="3">
        <f>0.002*I41</f>
        <v>7.8271189037995098E-2</v>
      </c>
      <c r="J56" s="3"/>
      <c r="K56" s="3">
        <f>0.002*K41</f>
        <v>6.8273976594899824E-3</v>
      </c>
      <c r="L56" s="3"/>
      <c r="M56" s="3">
        <f>0.002*M41</f>
        <v>1.7829735869374821E-2</v>
      </c>
      <c r="N56" s="3"/>
      <c r="O56" s="3">
        <f>0.002*O41</f>
        <v>1.1839353693698786</v>
      </c>
      <c r="P56" s="3"/>
      <c r="Q56" s="3">
        <f>0.002*Q41</f>
        <v>0.37671419294467656</v>
      </c>
      <c r="R56" s="3"/>
      <c r="S56" s="3">
        <f>0.002*S41</f>
        <v>2.1584824837916104E-2</v>
      </c>
      <c r="T56" s="3"/>
      <c r="U56" s="3">
        <f>0.002*U41</f>
        <v>1.1927933764139692E-2</v>
      </c>
      <c r="V56" s="3"/>
      <c r="W56" s="3">
        <f>0.002*W41</f>
        <v>7.8968630353163163E-2</v>
      </c>
      <c r="X56" s="3">
        <f>0.002*X41</f>
        <v>2.769691415444659</v>
      </c>
    </row>
    <row r="57" spans="1:39" ht="15.5" x14ac:dyDescent="0.35">
      <c r="A57" s="4" t="s">
        <v>113</v>
      </c>
      <c r="B57" s="20">
        <f>+E57/(E57+E58)</f>
        <v>0.1421387324949753</v>
      </c>
      <c r="E57" s="27">
        <f>E47/100*E56</f>
        <v>0.1108855961558048</v>
      </c>
      <c r="F57" s="27"/>
      <c r="G57" s="27">
        <f t="shared" ref="G57:W57" si="25">G47/100*G56</f>
        <v>1.9388677867842145E-2</v>
      </c>
      <c r="H57" s="27"/>
      <c r="I57" s="27">
        <f t="shared" si="25"/>
        <v>0</v>
      </c>
      <c r="J57" s="27"/>
      <c r="K57" s="27">
        <f t="shared" si="25"/>
        <v>2.715361752517461E-3</v>
      </c>
      <c r="L57" s="27"/>
      <c r="M57" s="27">
        <f t="shared" si="25"/>
        <v>4.2433810750625647E-3</v>
      </c>
      <c r="N57" s="27"/>
      <c r="O57" s="27">
        <f t="shared" si="25"/>
        <v>0.20000317474687132</v>
      </c>
      <c r="P57" s="27"/>
      <c r="Q57" s="27">
        <f t="shared" si="25"/>
        <v>1.5686186137034853E-2</v>
      </c>
      <c r="R57" s="27"/>
      <c r="S57" s="27">
        <f>S47/100*S56</f>
        <v>0</v>
      </c>
      <c r="T57" s="27"/>
      <c r="U57" s="27">
        <f t="shared" si="25"/>
        <v>0</v>
      </c>
      <c r="V57" s="27"/>
      <c r="W57" s="27">
        <f t="shared" si="25"/>
        <v>3.5132933642793647E-3</v>
      </c>
      <c r="X57" s="27">
        <f>+W57+U57+S57+Q57+O57+M57+K57+I57+G57+E57</f>
        <v>0.35643567109941249</v>
      </c>
      <c r="Y57" s="3"/>
    </row>
    <row r="58" spans="1:39" ht="15.5" x14ac:dyDescent="0.35">
      <c r="A58" s="28" t="s">
        <v>114</v>
      </c>
      <c r="B58" s="20">
        <f>1-B57</f>
        <v>0.85786126750502467</v>
      </c>
      <c r="E58" s="29">
        <f>E56-E57</f>
        <v>0.66923671258734285</v>
      </c>
      <c r="F58" s="29"/>
      <c r="G58" s="29">
        <f t="shared" ref="G58:W58" si="26">G56-G57</f>
        <v>0.19412115499703525</v>
      </c>
      <c r="H58" s="29"/>
      <c r="I58" s="29">
        <f t="shared" si="26"/>
        <v>7.8271189037995098E-2</v>
      </c>
      <c r="J58" s="29"/>
      <c r="K58" s="29">
        <f t="shared" si="26"/>
        <v>4.1120359069725214E-3</v>
      </c>
      <c r="L58" s="29"/>
      <c r="M58" s="29">
        <f t="shared" si="26"/>
        <v>1.3586354794312257E-2</v>
      </c>
      <c r="N58" s="29"/>
      <c r="O58" s="29">
        <f t="shared" si="26"/>
        <v>0.98393219462300729</v>
      </c>
      <c r="P58" s="29"/>
      <c r="Q58" s="29">
        <f t="shared" si="26"/>
        <v>0.36102800680764169</v>
      </c>
      <c r="R58" s="29"/>
      <c r="S58" s="29">
        <f t="shared" si="26"/>
        <v>2.1584824837916104E-2</v>
      </c>
      <c r="T58" s="29"/>
      <c r="U58" s="29">
        <f t="shared" si="26"/>
        <v>1.1927933764139692E-2</v>
      </c>
      <c r="V58" s="29"/>
      <c r="W58" s="29">
        <f t="shared" si="26"/>
        <v>7.5455336988883792E-2</v>
      </c>
      <c r="X58" s="27">
        <f t="shared" ref="X58:X60" si="27">+W58+U58+S58+Q58+O58+M58+K58+I58+G58+E58</f>
        <v>2.4132557443452463</v>
      </c>
    </row>
    <row r="59" spans="1:39" ht="15.5" x14ac:dyDescent="0.35">
      <c r="A59" s="28" t="s">
        <v>115</v>
      </c>
      <c r="E59" s="3">
        <f t="shared" ref="E59:U59" si="28">+E41-E56</f>
        <v>389.28103206283066</v>
      </c>
      <c r="F59" s="3"/>
      <c r="G59" s="3">
        <f t="shared" si="28"/>
        <v>106.54140659957383</v>
      </c>
      <c r="H59" s="3"/>
      <c r="I59" s="3">
        <f t="shared" si="28"/>
        <v>39.057323329959551</v>
      </c>
      <c r="J59" s="3"/>
      <c r="K59" s="3">
        <f t="shared" si="28"/>
        <v>3.4068714320855009</v>
      </c>
      <c r="L59" s="3"/>
      <c r="M59" s="3">
        <f t="shared" si="28"/>
        <v>8.897038198818036</v>
      </c>
      <c r="N59" s="3"/>
      <c r="O59" s="3">
        <f t="shared" si="28"/>
        <v>590.78374931556937</v>
      </c>
      <c r="P59" s="3"/>
      <c r="Q59" s="3">
        <f t="shared" si="28"/>
        <v>187.98038227939358</v>
      </c>
      <c r="R59" s="3"/>
      <c r="S59" s="3">
        <f t="shared" si="28"/>
        <v>10.770827594120135</v>
      </c>
      <c r="T59" s="3"/>
      <c r="U59" s="3">
        <f t="shared" si="28"/>
        <v>5.9520389483057059</v>
      </c>
      <c r="V59" s="3"/>
      <c r="W59" s="3">
        <f t="shared" ref="W59" si="29">+W41-W56</f>
        <v>39.405346546228415</v>
      </c>
      <c r="X59" s="27">
        <f t="shared" si="27"/>
        <v>1382.0760163068849</v>
      </c>
    </row>
    <row r="60" spans="1:39" ht="15.5" x14ac:dyDescent="0.35">
      <c r="A60" s="4" t="s">
        <v>116</v>
      </c>
      <c r="B60" s="20">
        <f>+E60/(E60+E61)</f>
        <v>0.1421387324949753</v>
      </c>
      <c r="E60" s="27">
        <f>E47/100*E59</f>
        <v>55.331912481746592</v>
      </c>
      <c r="F60" s="27"/>
      <c r="G60" s="27">
        <f t="shared" ref="G60:W60" si="30">G47/100*G59</f>
        <v>9.674950256053231</v>
      </c>
      <c r="H60" s="27"/>
      <c r="I60" s="27">
        <f t="shared" si="30"/>
        <v>0</v>
      </c>
      <c r="J60" s="27"/>
      <c r="K60" s="27">
        <f t="shared" si="30"/>
        <v>1.3549655145062129</v>
      </c>
      <c r="L60" s="27"/>
      <c r="M60" s="27">
        <f t="shared" si="30"/>
        <v>2.1174471564562198</v>
      </c>
      <c r="N60" s="27"/>
      <c r="O60" s="27">
        <f t="shared" si="30"/>
        <v>99.801584198688772</v>
      </c>
      <c r="P60" s="27"/>
      <c r="Q60" s="27">
        <f t="shared" si="30"/>
        <v>7.8274068823803908</v>
      </c>
      <c r="R60" s="27"/>
      <c r="S60" s="27">
        <f t="shared" si="30"/>
        <v>0</v>
      </c>
      <c r="T60" s="27"/>
      <c r="U60" s="27">
        <f t="shared" si="30"/>
        <v>0</v>
      </c>
      <c r="V60" s="27"/>
      <c r="W60" s="27">
        <f t="shared" si="30"/>
        <v>1.7531333887754028</v>
      </c>
      <c r="X60" s="27">
        <f t="shared" si="27"/>
        <v>177.86139987860685</v>
      </c>
    </row>
    <row r="61" spans="1:39" ht="15.5" x14ac:dyDescent="0.35">
      <c r="A61" s="28" t="s">
        <v>114</v>
      </c>
      <c r="B61" s="20">
        <f>1-B60</f>
        <v>0.85786126750502467</v>
      </c>
      <c r="E61" s="29">
        <f>E59-E60</f>
        <v>333.94911958108406</v>
      </c>
      <c r="F61" s="29"/>
      <c r="G61" s="29">
        <f t="shared" ref="G61:W61" si="31">G59-G60</f>
        <v>96.866456343520596</v>
      </c>
      <c r="H61" s="29"/>
      <c r="I61" s="29">
        <f t="shared" si="31"/>
        <v>39.057323329959551</v>
      </c>
      <c r="J61" s="29"/>
      <c r="K61" s="29">
        <f t="shared" si="31"/>
        <v>2.0519059175792878</v>
      </c>
      <c r="L61" s="29"/>
      <c r="M61" s="29">
        <f t="shared" si="31"/>
        <v>6.7795910423618162</v>
      </c>
      <c r="N61" s="29"/>
      <c r="O61" s="29">
        <f t="shared" si="31"/>
        <v>490.98216511688059</v>
      </c>
      <c r="P61" s="29"/>
      <c r="Q61" s="29">
        <f t="shared" si="31"/>
        <v>180.15297539701319</v>
      </c>
      <c r="R61" s="29"/>
      <c r="S61" s="29">
        <f t="shared" si="31"/>
        <v>10.770827594120135</v>
      </c>
      <c r="T61" s="29"/>
      <c r="U61" s="29">
        <f t="shared" si="31"/>
        <v>5.9520389483057059</v>
      </c>
      <c r="V61" s="29"/>
      <c r="W61" s="29">
        <f t="shared" si="31"/>
        <v>37.652213157453012</v>
      </c>
      <c r="X61" s="29">
        <f>X59-X60</f>
        <v>1204.2146164282781</v>
      </c>
      <c r="Y61" s="3"/>
    </row>
    <row r="62" spans="1:39" ht="15.5" x14ac:dyDescent="0.35">
      <c r="A62" s="28" t="s">
        <v>117</v>
      </c>
      <c r="B62" s="20"/>
      <c r="E62" s="3">
        <f>0.002*E40</f>
        <v>0.29968150091887019</v>
      </c>
      <c r="F62" s="3"/>
      <c r="G62" s="3">
        <f>0.002*G40</f>
        <v>0.10532296453775357</v>
      </c>
      <c r="H62" s="3"/>
      <c r="I62" s="3">
        <f>0.002*I40</f>
        <v>4.7760423865631341E-2</v>
      </c>
      <c r="J62" s="3"/>
      <c r="K62" s="3">
        <f>0.002*K40</f>
        <v>4.4926331589854292E-3</v>
      </c>
      <c r="L62" s="3"/>
      <c r="M62" s="3">
        <f>0.002*M40</f>
        <v>8.5615086367868895E-3</v>
      </c>
      <c r="N62" s="3"/>
      <c r="O62" s="3">
        <f>0.002*O40</f>
        <v>0.62720472712947262</v>
      </c>
      <c r="P62" s="3"/>
      <c r="Q62" s="3">
        <f>0.002*Q40</f>
        <v>0.19889174143564473</v>
      </c>
      <c r="R62" s="3"/>
      <c r="S62" s="3">
        <f>0.002*S40</f>
        <v>1.0788915741875077E-2</v>
      </c>
      <c r="T62" s="3"/>
      <c r="U62" s="3">
        <f>0.002*U40</f>
        <v>3.1905790222488467E-3</v>
      </c>
      <c r="V62" s="3"/>
      <c r="W62" s="3">
        <f>0.002*W40</f>
        <v>6.1065270008259676E-2</v>
      </c>
      <c r="X62" s="3">
        <f>0.002*X40</f>
        <v>1.3669602644555283</v>
      </c>
      <c r="Y62" s="3"/>
    </row>
    <row r="63" spans="1:39" ht="15.5" x14ac:dyDescent="0.35">
      <c r="A63" s="28" t="s">
        <v>118</v>
      </c>
      <c r="B63" s="20"/>
      <c r="E63" s="3">
        <f>0.002*E39</f>
        <v>0.34770296860690281</v>
      </c>
      <c r="F63" s="3"/>
      <c r="G63" s="3">
        <f>0.002*G39</f>
        <v>0.150557584173866</v>
      </c>
      <c r="H63" s="3"/>
      <c r="I63" s="3">
        <f>0.002*I39</f>
        <v>4.7362424877740054E-2</v>
      </c>
      <c r="J63" s="3"/>
      <c r="K63" s="3">
        <f>0.002*K39</f>
        <v>3.5342515394884253E-3</v>
      </c>
      <c r="L63" s="3"/>
      <c r="M63" s="3">
        <f>0.002*M39</f>
        <v>1.2839176651369614E-2</v>
      </c>
      <c r="N63" s="3"/>
      <c r="O63" s="3">
        <f>0.002*O39</f>
        <v>0.71609029083868381</v>
      </c>
      <c r="P63" s="3"/>
      <c r="Q63" s="3">
        <f>0.002*Q39</f>
        <v>0.23932479322224826</v>
      </c>
      <c r="R63" s="3"/>
      <c r="S63" s="3">
        <f>0.002*S39</f>
        <v>1.0227411421033394E-2</v>
      </c>
      <c r="T63" s="3"/>
      <c r="U63" s="3">
        <f>0.002*U39</f>
        <v>4.0438225756636286E-3</v>
      </c>
      <c r="V63" s="3"/>
      <c r="W63" s="3">
        <f>0.002*W39</f>
        <v>6.9279610633842192E-2</v>
      </c>
      <c r="X63" s="3">
        <f>0.002*X39</f>
        <v>1.6009623345408381</v>
      </c>
      <c r="Y63" s="3"/>
    </row>
    <row r="64" spans="1:39" ht="15.5" x14ac:dyDescent="0.35">
      <c r="A64" s="28" t="s">
        <v>119</v>
      </c>
      <c r="B64" s="20"/>
      <c r="E64" s="3">
        <f>+E62+E56+E63</f>
        <v>1.4275067782689208</v>
      </c>
      <c r="F64" s="3"/>
      <c r="G64" s="3">
        <f>+G62+G56+G63</f>
        <v>0.46939038157649698</v>
      </c>
      <c r="H64" s="3"/>
      <c r="I64" s="3">
        <f>+I62+I56+I63</f>
        <v>0.1733940377813665</v>
      </c>
      <c r="J64" s="3"/>
      <c r="K64" s="3">
        <f>+K62+K56+K63</f>
        <v>1.4854282357963836E-2</v>
      </c>
      <c r="L64" s="3"/>
      <c r="M64" s="3">
        <f>+M62+M56+M63</f>
        <v>3.9230421157531323E-2</v>
      </c>
      <c r="N64" s="3"/>
      <c r="O64" s="3">
        <f>+O62+O56+O63</f>
        <v>2.5272303873380348</v>
      </c>
      <c r="P64" s="3"/>
      <c r="Q64" s="3">
        <f>+Q62+Q56+Q63</f>
        <v>0.81493072760256946</v>
      </c>
      <c r="R64" s="3"/>
      <c r="S64" s="3">
        <f>+S62+S56+S63</f>
        <v>4.2601152000824573E-2</v>
      </c>
      <c r="T64" s="3"/>
      <c r="U64" s="3">
        <f>+U62+U56+U63</f>
        <v>1.9162335362052169E-2</v>
      </c>
      <c r="V64" s="3"/>
      <c r="W64" s="3">
        <f>+W62+W56+W63</f>
        <v>0.20931351099526502</v>
      </c>
      <c r="X64" s="3">
        <f>+X62+X56+X63</f>
        <v>5.737614014441025</v>
      </c>
      <c r="Y64" s="1">
        <f>+X64/X42</f>
        <v>2.7740377766490927E-3</v>
      </c>
    </row>
    <row r="65" spans="1:52" ht="15.5" x14ac:dyDescent="0.35">
      <c r="A65" s="28" t="s">
        <v>120</v>
      </c>
      <c r="B65" s="20"/>
      <c r="E65" s="7">
        <v>2E-3</v>
      </c>
      <c r="F65" s="3"/>
      <c r="G65" s="7">
        <v>2E-3</v>
      </c>
      <c r="H65" s="3"/>
      <c r="I65" s="7">
        <v>2E-3</v>
      </c>
      <c r="J65" s="3"/>
      <c r="K65" s="7">
        <v>2E-3</v>
      </c>
      <c r="L65" s="3"/>
      <c r="M65" s="7">
        <v>2E-3</v>
      </c>
      <c r="N65" s="3"/>
      <c r="O65" s="7">
        <v>2E-3</v>
      </c>
      <c r="P65" s="3"/>
      <c r="Q65" s="7">
        <v>2E-3</v>
      </c>
      <c r="R65" s="3"/>
      <c r="S65" s="7">
        <v>2E-3</v>
      </c>
      <c r="T65" s="3"/>
      <c r="U65" s="7">
        <v>2E-3</v>
      </c>
      <c r="V65" s="3"/>
      <c r="W65" s="7">
        <v>2E-3</v>
      </c>
      <c r="X65" s="7">
        <v>2E-3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0.1108855961558048</v>
      </c>
      <c r="F73" s="15">
        <v>1</v>
      </c>
      <c r="G73" s="3">
        <f>+$D73*G57</f>
        <v>1.9388677867842145E-2</v>
      </c>
      <c r="H73" s="15">
        <v>1</v>
      </c>
      <c r="I73" s="3">
        <f>+$D73*I57</f>
        <v>0</v>
      </c>
      <c r="J73" s="15">
        <v>1</v>
      </c>
      <c r="K73" s="3">
        <f>+$D73*K57</f>
        <v>2.715361752517461E-3</v>
      </c>
      <c r="L73" s="15">
        <v>1</v>
      </c>
      <c r="M73" s="3">
        <f>+$D73*M57</f>
        <v>4.2433810750625647E-3</v>
      </c>
      <c r="N73" s="15">
        <v>1</v>
      </c>
      <c r="O73" s="3">
        <f>+$D73*O57</f>
        <v>0.20000317474687132</v>
      </c>
      <c r="P73" s="15">
        <v>1</v>
      </c>
      <c r="Q73" s="3">
        <f>+$D73*Q57</f>
        <v>1.5686186137034853E-2</v>
      </c>
      <c r="R73" s="15">
        <v>1</v>
      </c>
      <c r="S73" s="3">
        <f>+$D73*S57</f>
        <v>0</v>
      </c>
      <c r="T73" s="15">
        <v>1</v>
      </c>
      <c r="U73" s="3">
        <f>+$D73*U57</f>
        <v>0</v>
      </c>
      <c r="V73" s="15">
        <v>1</v>
      </c>
      <c r="W73" s="3">
        <f>+$D73*W57</f>
        <v>3.5132933642793647E-3</v>
      </c>
      <c r="X73" s="3">
        <f>+E73+G73+I73+K73+M73+O73+Q73+S73+U73+W73</f>
        <v>0.35643567109941249</v>
      </c>
      <c r="AA73" s="5" t="s">
        <v>131</v>
      </c>
      <c r="AB73" s="3">
        <f>+E73</f>
        <v>0.1108855961558048</v>
      </c>
      <c r="AC73" s="3">
        <f>+G73</f>
        <v>1.9388677867842145E-2</v>
      </c>
      <c r="AD73" s="3">
        <f>+I73</f>
        <v>0</v>
      </c>
      <c r="AE73" s="3">
        <f>+K73</f>
        <v>2.715361752517461E-3</v>
      </c>
      <c r="AF73" s="3">
        <f>+M73</f>
        <v>4.2433810750625647E-3</v>
      </c>
      <c r="AG73" s="3">
        <f>+O73</f>
        <v>0.20000317474687132</v>
      </c>
      <c r="AH73" s="3">
        <f>+Q73</f>
        <v>1.5686186137034853E-2</v>
      </c>
      <c r="AI73" s="3">
        <f>+S73</f>
        <v>0</v>
      </c>
      <c r="AJ73" s="3">
        <f>+U73</f>
        <v>0</v>
      </c>
      <c r="AK73" s="3">
        <f>+W73</f>
        <v>3.5132933642793647E-3</v>
      </c>
      <c r="AL73" s="3">
        <f>SUM(AB73:AK73)</f>
        <v>0.35643567109941249</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0.1108855961558048</v>
      </c>
      <c r="F77" s="15">
        <f t="shared" si="33"/>
        <v>1</v>
      </c>
      <c r="G77" s="27">
        <f>SUM(G73:G76)</f>
        <v>1.9388677867842145E-2</v>
      </c>
      <c r="H77" s="15">
        <f t="shared" si="33"/>
        <v>1</v>
      </c>
      <c r="I77" s="27">
        <f>SUM(I73:I76)</f>
        <v>0</v>
      </c>
      <c r="J77" s="15">
        <f t="shared" si="33"/>
        <v>1</v>
      </c>
      <c r="K77" s="27">
        <f>SUM(K73:K76)</f>
        <v>2.715361752517461E-3</v>
      </c>
      <c r="L77" s="15">
        <f t="shared" si="33"/>
        <v>1</v>
      </c>
      <c r="M77" s="27">
        <f>SUM(M73:M76)</f>
        <v>4.2433810750625647E-3</v>
      </c>
      <c r="N77" s="15">
        <f t="shared" si="33"/>
        <v>1</v>
      </c>
      <c r="O77" s="27">
        <f>SUM(O73:O76)</f>
        <v>0.20000317474687132</v>
      </c>
      <c r="P77" s="15">
        <f t="shared" si="33"/>
        <v>1</v>
      </c>
      <c r="Q77" s="27">
        <f>SUM(Q73:Q76)</f>
        <v>1.5686186137034853E-2</v>
      </c>
      <c r="R77" s="15">
        <f t="shared" si="33"/>
        <v>1</v>
      </c>
      <c r="S77" s="27">
        <f>SUM(S73:S76)</f>
        <v>0</v>
      </c>
      <c r="T77" s="15">
        <f t="shared" si="33"/>
        <v>1</v>
      </c>
      <c r="U77" s="27">
        <f>SUM(U73:U76)</f>
        <v>0</v>
      </c>
      <c r="V77" s="15">
        <f t="shared" si="33"/>
        <v>1</v>
      </c>
      <c r="W77" s="27">
        <f>SUM(W73:W76)</f>
        <v>3.5132933642793647E-3</v>
      </c>
      <c r="X77" s="3">
        <f t="shared" si="32"/>
        <v>0.35643567109941249</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55.331912481746592</v>
      </c>
      <c r="AC78" s="3">
        <f>+G60</f>
        <v>9.674950256053231</v>
      </c>
      <c r="AD78" s="3">
        <f>+I60</f>
        <v>0</v>
      </c>
      <c r="AE78" s="3">
        <f>+K60</f>
        <v>1.3549655145062129</v>
      </c>
      <c r="AF78" s="3">
        <f>+M60</f>
        <v>2.1174471564562198</v>
      </c>
      <c r="AG78" s="3">
        <f>+O60</f>
        <v>99.801584198688772</v>
      </c>
      <c r="AH78" s="3">
        <f>+Q60</f>
        <v>7.8274068823803908</v>
      </c>
      <c r="AI78" s="3">
        <f>+S60</f>
        <v>0</v>
      </c>
      <c r="AJ78" s="3">
        <f>+U60</f>
        <v>0</v>
      </c>
      <c r="AK78" s="3">
        <f>+W60</f>
        <v>1.7531333887754028</v>
      </c>
      <c r="AL78" s="3">
        <f>+X60</f>
        <v>177.86139987860685</v>
      </c>
      <c r="AN78" t="s">
        <v>137</v>
      </c>
      <c r="AO78" s="3">
        <f>+AB$78*AB79</f>
        <v>27.665956240873296</v>
      </c>
      <c r="AP78" s="3">
        <f t="shared" ref="AP78:AX78" si="34">+AC$78*AC79</f>
        <v>4.8374751280266155</v>
      </c>
      <c r="AQ78" s="3">
        <f t="shared" si="34"/>
        <v>0</v>
      </c>
      <c r="AR78" s="3">
        <f t="shared" si="34"/>
        <v>0.67748275725310647</v>
      </c>
      <c r="AS78" s="3">
        <f t="shared" si="34"/>
        <v>1.0587235782281099</v>
      </c>
      <c r="AT78" s="3">
        <f t="shared" si="34"/>
        <v>49.900792099344386</v>
      </c>
      <c r="AU78" s="3">
        <f t="shared" si="34"/>
        <v>3.9137034411901954</v>
      </c>
      <c r="AV78" s="3">
        <f t="shared" si="34"/>
        <v>0</v>
      </c>
      <c r="AW78" s="3">
        <f t="shared" si="34"/>
        <v>0</v>
      </c>
      <c r="AX78" s="3">
        <f t="shared" si="34"/>
        <v>1.7531333887754028</v>
      </c>
      <c r="AY78" s="3">
        <f>SUM(AO78:AX78)</f>
        <v>89.8072666336911</v>
      </c>
      <c r="AZ78" t="s">
        <v>138</v>
      </c>
    </row>
    <row r="79" spans="1:52" ht="15.5" x14ac:dyDescent="0.35">
      <c r="A79" s="5" t="s">
        <v>139</v>
      </c>
      <c r="B79" t="s">
        <v>140</v>
      </c>
      <c r="C79">
        <v>3</v>
      </c>
      <c r="D79" s="15">
        <v>0.5</v>
      </c>
      <c r="E79" s="3">
        <f t="shared" ref="E79:E84" si="35">+$D79*E$60</f>
        <v>27.665956240873296</v>
      </c>
      <c r="F79" s="15">
        <v>0.5</v>
      </c>
      <c r="G79" s="3">
        <f>+$F79*G$60</f>
        <v>4.8374751280266155</v>
      </c>
      <c r="H79" s="15">
        <v>0.5</v>
      </c>
      <c r="I79" s="3">
        <f t="shared" ref="I79:I84" si="36">+$H79*I$60</f>
        <v>0</v>
      </c>
      <c r="J79" s="15">
        <v>0.5</v>
      </c>
      <c r="K79" s="3">
        <f t="shared" ref="K79:K84" si="37">+$J79*K$60</f>
        <v>0.67748275725310647</v>
      </c>
      <c r="L79" s="15">
        <v>0.5</v>
      </c>
      <c r="M79" s="3">
        <f t="shared" ref="M79:M84" si="38">+$L79*M$60</f>
        <v>1.0587235782281099</v>
      </c>
      <c r="N79" s="15">
        <v>0.5</v>
      </c>
      <c r="O79" s="3">
        <f t="shared" ref="O79:O84" si="39">+$N79*O$60</f>
        <v>49.900792099344386</v>
      </c>
      <c r="P79" s="15">
        <v>0.5</v>
      </c>
      <c r="Q79" s="3">
        <f t="shared" ref="Q79:Q84" si="40">+$P79*Q$60</f>
        <v>3.9137034411901954</v>
      </c>
      <c r="R79" s="15">
        <v>1</v>
      </c>
      <c r="S79" s="3">
        <f t="shared" ref="S79:S84" si="41">+$R79*S$60</f>
        <v>0</v>
      </c>
      <c r="T79" s="15">
        <v>1</v>
      </c>
      <c r="U79" s="3">
        <f t="shared" ref="U79:U84" si="42">+$T79*U$60</f>
        <v>0</v>
      </c>
      <c r="V79" s="15">
        <v>1</v>
      </c>
      <c r="W79" s="3">
        <f t="shared" ref="W79:W84" si="43">+$V79*W$60</f>
        <v>1.7531333887754028</v>
      </c>
      <c r="X79" s="3">
        <f t="shared" ref="X79:X85" si="44">+E79+G79+I79+K79+M79+O79+Q79+S79+U79+W79</f>
        <v>89.8072666336911</v>
      </c>
      <c r="AA79" t="s">
        <v>139</v>
      </c>
      <c r="AB79" s="15">
        <f t="shared" ref="AB79:AB84" si="45">+D79</f>
        <v>0.5</v>
      </c>
      <c r="AC79" s="15">
        <f t="shared" ref="AC79:AC84" si="46">+F79</f>
        <v>0.5</v>
      </c>
      <c r="AD79" s="15">
        <f t="shared" ref="AD79:AD84" si="47">+H79</f>
        <v>0.5</v>
      </c>
      <c r="AE79" s="15">
        <f t="shared" ref="AE79:AE84" si="48">+J79</f>
        <v>0.5</v>
      </c>
      <c r="AF79" s="15">
        <f t="shared" ref="AF79:AF84" si="49">+L79</f>
        <v>0.5</v>
      </c>
      <c r="AG79" s="15">
        <f t="shared" ref="AG79:AG84" si="50">+N79</f>
        <v>0.5</v>
      </c>
      <c r="AH79" s="15">
        <f t="shared" ref="AH79:AH84" si="51">+P79</f>
        <v>0.5</v>
      </c>
      <c r="AI79" s="15">
        <f t="shared" ref="AI79:AI84" si="52">+R79</f>
        <v>1</v>
      </c>
      <c r="AJ79" s="15">
        <f t="shared" ref="AJ79:AJ84" si="53">+T79</f>
        <v>1</v>
      </c>
      <c r="AK79" s="15">
        <f t="shared" ref="AK79:AK84" si="54">+V79</f>
        <v>1</v>
      </c>
      <c r="AN79" t="s">
        <v>141</v>
      </c>
      <c r="AO79" s="3">
        <f t="shared" ref="AO79:AX84" si="55">+AB79*AO$78</f>
        <v>13.832978120436648</v>
      </c>
      <c r="AP79" s="3">
        <f t="shared" si="55"/>
        <v>2.4187375640133078</v>
      </c>
      <c r="AQ79" s="3">
        <f t="shared" si="55"/>
        <v>0</v>
      </c>
      <c r="AR79" s="3">
        <f t="shared" si="55"/>
        <v>0.33874137862655324</v>
      </c>
      <c r="AS79" s="3">
        <f t="shared" si="55"/>
        <v>0.52936178911405496</v>
      </c>
      <c r="AT79" s="3">
        <f t="shared" si="55"/>
        <v>24.950396049672193</v>
      </c>
      <c r="AU79" s="3">
        <f t="shared" si="55"/>
        <v>1.9568517205950977</v>
      </c>
      <c r="AV79" s="3">
        <f t="shared" si="55"/>
        <v>0</v>
      </c>
      <c r="AW79" s="3">
        <f t="shared" si="55"/>
        <v>0</v>
      </c>
      <c r="AX79" s="3">
        <f t="shared" si="55"/>
        <v>1.7531333887754028</v>
      </c>
      <c r="AY79" s="3">
        <f t="shared" ref="AY79:AY84" si="56">SUM(AO79:AX79)</f>
        <v>45.780200011233255</v>
      </c>
      <c r="AZ79" t="s">
        <v>141</v>
      </c>
    </row>
    <row r="80" spans="1:52" ht="15.5" x14ac:dyDescent="0.35">
      <c r="A80" s="5" t="s">
        <v>142</v>
      </c>
      <c r="B80" t="s">
        <v>143</v>
      </c>
      <c r="C80">
        <v>15</v>
      </c>
      <c r="D80" s="15">
        <v>0.5</v>
      </c>
      <c r="E80" s="3">
        <f t="shared" si="35"/>
        <v>27.665956240873296</v>
      </c>
      <c r="F80" s="15">
        <v>0.5</v>
      </c>
      <c r="G80" s="3">
        <f>+$F80*G$60</f>
        <v>4.8374751280266155</v>
      </c>
      <c r="H80" s="15">
        <v>0</v>
      </c>
      <c r="I80" s="3">
        <f t="shared" si="36"/>
        <v>0</v>
      </c>
      <c r="J80" s="15">
        <v>0</v>
      </c>
      <c r="K80" s="3">
        <f t="shared" si="37"/>
        <v>0</v>
      </c>
      <c r="L80" s="15">
        <v>0.5</v>
      </c>
      <c r="M80" s="3">
        <f t="shared" si="38"/>
        <v>1.0587235782281099</v>
      </c>
      <c r="N80" s="15">
        <v>0</v>
      </c>
      <c r="O80" s="3">
        <f t="shared" si="39"/>
        <v>0</v>
      </c>
      <c r="P80" s="15">
        <v>0</v>
      </c>
      <c r="Q80" s="3">
        <f t="shared" si="40"/>
        <v>0</v>
      </c>
      <c r="R80" s="15">
        <v>0</v>
      </c>
      <c r="S80" s="3">
        <f t="shared" si="41"/>
        <v>0</v>
      </c>
      <c r="T80" s="15">
        <v>0</v>
      </c>
      <c r="U80" s="3">
        <f t="shared" si="42"/>
        <v>0</v>
      </c>
      <c r="V80" s="15">
        <v>0</v>
      </c>
      <c r="W80" s="3">
        <f t="shared" si="43"/>
        <v>0</v>
      </c>
      <c r="X80" s="3">
        <f t="shared" si="44"/>
        <v>33.562154947128022</v>
      </c>
      <c r="AA80" t="s">
        <v>142</v>
      </c>
      <c r="AB80" s="15">
        <f t="shared" si="45"/>
        <v>0.5</v>
      </c>
      <c r="AC80" s="15">
        <f t="shared" si="46"/>
        <v>0.5</v>
      </c>
      <c r="AD80" s="15">
        <f t="shared" si="47"/>
        <v>0</v>
      </c>
      <c r="AE80" s="15">
        <f t="shared" si="48"/>
        <v>0</v>
      </c>
      <c r="AF80" s="15">
        <f t="shared" si="49"/>
        <v>0.5</v>
      </c>
      <c r="AG80" s="15">
        <f t="shared" si="50"/>
        <v>0</v>
      </c>
      <c r="AH80" s="15">
        <f t="shared" si="51"/>
        <v>0</v>
      </c>
      <c r="AI80" s="15">
        <f t="shared" si="52"/>
        <v>0</v>
      </c>
      <c r="AJ80" s="15">
        <f t="shared" si="53"/>
        <v>0</v>
      </c>
      <c r="AK80" s="15">
        <f t="shared" si="54"/>
        <v>0</v>
      </c>
      <c r="AN80" t="s">
        <v>144</v>
      </c>
      <c r="AO80" s="3">
        <f t="shared" si="55"/>
        <v>13.832978120436648</v>
      </c>
      <c r="AP80" s="3">
        <f t="shared" si="55"/>
        <v>2.4187375640133078</v>
      </c>
      <c r="AQ80" s="3">
        <f t="shared" si="55"/>
        <v>0</v>
      </c>
      <c r="AR80" s="3">
        <f t="shared" si="55"/>
        <v>0</v>
      </c>
      <c r="AS80" s="3">
        <f t="shared" si="55"/>
        <v>0.52936178911405496</v>
      </c>
      <c r="AT80" s="3">
        <f t="shared" si="55"/>
        <v>0</v>
      </c>
      <c r="AU80" s="3">
        <f t="shared" si="55"/>
        <v>0</v>
      </c>
      <c r="AV80" s="3">
        <f t="shared" si="55"/>
        <v>0</v>
      </c>
      <c r="AW80" s="3">
        <f t="shared" si="55"/>
        <v>0</v>
      </c>
      <c r="AX80" s="3">
        <f t="shared" si="55"/>
        <v>0</v>
      </c>
      <c r="AY80" s="3">
        <f t="shared" si="56"/>
        <v>16.781077473564011</v>
      </c>
      <c r="AZ80" t="s">
        <v>144</v>
      </c>
    </row>
    <row r="81" spans="1:52" ht="15.5" x14ac:dyDescent="0.35">
      <c r="A81" s="5" t="s">
        <v>145</v>
      </c>
      <c r="B81" t="s">
        <v>146</v>
      </c>
      <c r="C81">
        <v>20</v>
      </c>
      <c r="D81" s="15">
        <v>0</v>
      </c>
      <c r="E81" s="3">
        <f t="shared" si="35"/>
        <v>0</v>
      </c>
      <c r="F81" s="15">
        <v>0</v>
      </c>
      <c r="G81" s="3">
        <f>+$F81*G$60</f>
        <v>0</v>
      </c>
      <c r="H81" s="15">
        <v>0.5</v>
      </c>
      <c r="I81" s="3">
        <f t="shared" si="36"/>
        <v>0</v>
      </c>
      <c r="J81" s="15">
        <v>0.5</v>
      </c>
      <c r="K81" s="3">
        <f t="shared" si="37"/>
        <v>0.67748275725310647</v>
      </c>
      <c r="L81" s="15">
        <v>0</v>
      </c>
      <c r="M81" s="3">
        <f t="shared" si="38"/>
        <v>0</v>
      </c>
      <c r="N81" s="15">
        <v>0.5</v>
      </c>
      <c r="O81" s="3">
        <f t="shared" si="39"/>
        <v>49.900792099344386</v>
      </c>
      <c r="P81" s="15">
        <v>0.5</v>
      </c>
      <c r="Q81" s="3">
        <f t="shared" si="40"/>
        <v>3.9137034411901954</v>
      </c>
      <c r="R81" s="15">
        <v>0</v>
      </c>
      <c r="S81" s="3">
        <f t="shared" si="41"/>
        <v>0</v>
      </c>
      <c r="T81" s="15">
        <v>0</v>
      </c>
      <c r="U81" s="3">
        <f t="shared" si="42"/>
        <v>0</v>
      </c>
      <c r="V81" s="15">
        <v>0</v>
      </c>
      <c r="W81" s="3">
        <f t="shared" si="43"/>
        <v>0</v>
      </c>
      <c r="X81" s="3">
        <f t="shared" si="44"/>
        <v>54.491978297787689</v>
      </c>
      <c r="AA81" t="s">
        <v>145</v>
      </c>
      <c r="AB81" s="15">
        <f t="shared" si="45"/>
        <v>0</v>
      </c>
      <c r="AC81" s="15">
        <f t="shared" si="46"/>
        <v>0</v>
      </c>
      <c r="AD81" s="15">
        <f t="shared" si="47"/>
        <v>0.5</v>
      </c>
      <c r="AE81" s="15">
        <f t="shared" si="48"/>
        <v>0.5</v>
      </c>
      <c r="AF81" s="15">
        <f t="shared" si="49"/>
        <v>0</v>
      </c>
      <c r="AG81" s="15">
        <f t="shared" si="50"/>
        <v>0.5</v>
      </c>
      <c r="AH81" s="15">
        <f t="shared" si="51"/>
        <v>0.5</v>
      </c>
      <c r="AI81" s="15">
        <f t="shared" si="52"/>
        <v>0</v>
      </c>
      <c r="AJ81" s="15">
        <f t="shared" si="53"/>
        <v>0</v>
      </c>
      <c r="AK81" s="15">
        <f t="shared" si="54"/>
        <v>0</v>
      </c>
      <c r="AN81" t="s">
        <v>145</v>
      </c>
      <c r="AO81" s="3">
        <f t="shared" si="55"/>
        <v>0</v>
      </c>
      <c r="AP81" s="3">
        <f t="shared" si="55"/>
        <v>0</v>
      </c>
      <c r="AQ81" s="3">
        <f t="shared" si="55"/>
        <v>0</v>
      </c>
      <c r="AR81" s="3">
        <f t="shared" si="55"/>
        <v>0.33874137862655324</v>
      </c>
      <c r="AS81" s="3">
        <f t="shared" si="55"/>
        <v>0</v>
      </c>
      <c r="AT81" s="3">
        <f t="shared" si="55"/>
        <v>24.950396049672193</v>
      </c>
      <c r="AU81" s="3">
        <f t="shared" si="55"/>
        <v>1.9568517205950977</v>
      </c>
      <c r="AV81" s="3">
        <f t="shared" si="55"/>
        <v>0</v>
      </c>
      <c r="AW81" s="3">
        <f t="shared" si="55"/>
        <v>0</v>
      </c>
      <c r="AX81" s="3">
        <f t="shared" si="55"/>
        <v>0</v>
      </c>
      <c r="AY81" s="3">
        <f t="shared" si="56"/>
        <v>27.245989148893845</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v>
      </c>
      <c r="I83" s="3">
        <f t="shared" si="36"/>
        <v>0</v>
      </c>
      <c r="J83" s="15">
        <v>0</v>
      </c>
      <c r="K83" s="3">
        <f t="shared" si="37"/>
        <v>0</v>
      </c>
      <c r="L83" s="15">
        <v>0</v>
      </c>
      <c r="M83" s="3">
        <f t="shared" si="38"/>
        <v>0</v>
      </c>
      <c r="N83" s="15">
        <v>0</v>
      </c>
      <c r="O83" s="3">
        <f t="shared" si="39"/>
        <v>0</v>
      </c>
      <c r="P83" s="15">
        <v>0</v>
      </c>
      <c r="Q83" s="3">
        <f t="shared" si="40"/>
        <v>0</v>
      </c>
      <c r="R83" s="15">
        <v>0</v>
      </c>
      <c r="S83" s="3">
        <f t="shared" si="41"/>
        <v>0</v>
      </c>
      <c r="T83" s="15">
        <v>0</v>
      </c>
      <c r="U83" s="3">
        <f t="shared" si="42"/>
        <v>0</v>
      </c>
      <c r="V83" s="15">
        <v>0</v>
      </c>
      <c r="W83" s="3">
        <f t="shared" si="43"/>
        <v>0</v>
      </c>
      <c r="X83" s="3">
        <f t="shared" si="44"/>
        <v>0</v>
      </c>
      <c r="AA83" t="s">
        <v>148</v>
      </c>
      <c r="AB83" s="15">
        <f t="shared" si="45"/>
        <v>0</v>
      </c>
      <c r="AC83" s="15">
        <f t="shared" si="46"/>
        <v>0</v>
      </c>
      <c r="AD83" s="15">
        <f t="shared" si="47"/>
        <v>0</v>
      </c>
      <c r="AE83" s="15">
        <f t="shared" si="48"/>
        <v>0</v>
      </c>
      <c r="AF83" s="15">
        <f t="shared" si="49"/>
        <v>0</v>
      </c>
      <c r="AG83" s="15">
        <f t="shared" si="50"/>
        <v>0</v>
      </c>
      <c r="AH83" s="15">
        <f t="shared" si="51"/>
        <v>0</v>
      </c>
      <c r="AI83" s="15">
        <f t="shared" si="52"/>
        <v>0</v>
      </c>
      <c r="AJ83" s="15">
        <f t="shared" si="53"/>
        <v>0</v>
      </c>
      <c r="AK83" s="15">
        <f t="shared" si="54"/>
        <v>0</v>
      </c>
      <c r="AN83" t="s">
        <v>148</v>
      </c>
      <c r="AO83" s="3">
        <f t="shared" si="55"/>
        <v>0</v>
      </c>
      <c r="AP83" s="3">
        <f t="shared" si="55"/>
        <v>0</v>
      </c>
      <c r="AQ83" s="3">
        <f t="shared" si="55"/>
        <v>0</v>
      </c>
      <c r="AR83" s="3">
        <f t="shared" si="55"/>
        <v>0</v>
      </c>
      <c r="AS83" s="3">
        <f t="shared" si="55"/>
        <v>0</v>
      </c>
      <c r="AT83" s="3">
        <f t="shared" si="55"/>
        <v>0</v>
      </c>
      <c r="AU83" s="3">
        <f t="shared" si="55"/>
        <v>0</v>
      </c>
      <c r="AV83" s="3">
        <f t="shared" si="55"/>
        <v>0</v>
      </c>
      <c r="AW83" s="3">
        <f t="shared" si="55"/>
        <v>0</v>
      </c>
      <c r="AX83" s="3">
        <f t="shared" si="55"/>
        <v>0</v>
      </c>
      <c r="AY83" s="3">
        <f t="shared" si="56"/>
        <v>0</v>
      </c>
      <c r="AZ83" t="s">
        <v>148</v>
      </c>
    </row>
    <row r="84" spans="1:52" ht="15.5" x14ac:dyDescent="0.35">
      <c r="A84" s="5" t="s">
        <v>149</v>
      </c>
      <c r="B84" t="s">
        <v>143</v>
      </c>
      <c r="C84">
        <v>25</v>
      </c>
      <c r="D84" s="15">
        <v>0</v>
      </c>
      <c r="E84" s="3">
        <f t="shared" si="35"/>
        <v>0</v>
      </c>
      <c r="F84" s="15">
        <v>0</v>
      </c>
      <c r="G84" s="3">
        <f t="shared" ref="G84" si="57">+$F84*G$60</f>
        <v>0</v>
      </c>
      <c r="H84" s="15">
        <v>0</v>
      </c>
      <c r="I84" s="3">
        <f t="shared" si="36"/>
        <v>0</v>
      </c>
      <c r="J84" s="15">
        <v>0</v>
      </c>
      <c r="K84" s="3">
        <f t="shared" si="37"/>
        <v>0</v>
      </c>
      <c r="L84" s="15">
        <v>0</v>
      </c>
      <c r="M84" s="3">
        <f t="shared" si="38"/>
        <v>0</v>
      </c>
      <c r="N84" s="15">
        <v>0</v>
      </c>
      <c r="O84" s="3">
        <f t="shared" si="39"/>
        <v>0</v>
      </c>
      <c r="P84" s="15">
        <v>0</v>
      </c>
      <c r="Q84" s="3">
        <f t="shared" si="40"/>
        <v>0</v>
      </c>
      <c r="R84" s="15">
        <v>0</v>
      </c>
      <c r="S84" s="3">
        <f t="shared" si="41"/>
        <v>0</v>
      </c>
      <c r="T84" s="15">
        <v>0</v>
      </c>
      <c r="U84" s="3">
        <f t="shared" si="42"/>
        <v>0</v>
      </c>
      <c r="V84" s="15">
        <v>0</v>
      </c>
      <c r="W84" s="3">
        <f t="shared" si="43"/>
        <v>0</v>
      </c>
      <c r="X84" s="3">
        <f t="shared" si="44"/>
        <v>0</v>
      </c>
      <c r="AA84" t="s">
        <v>149</v>
      </c>
      <c r="AB84" s="15">
        <f t="shared" si="45"/>
        <v>0</v>
      </c>
      <c r="AC84" s="15">
        <f t="shared" si="46"/>
        <v>0</v>
      </c>
      <c r="AD84" s="15">
        <f t="shared" si="47"/>
        <v>0</v>
      </c>
      <c r="AE84" s="15">
        <f t="shared" si="48"/>
        <v>0</v>
      </c>
      <c r="AF84" s="15">
        <f t="shared" si="49"/>
        <v>0</v>
      </c>
      <c r="AG84" s="15">
        <f t="shared" si="50"/>
        <v>0</v>
      </c>
      <c r="AH84" s="15">
        <f t="shared" si="51"/>
        <v>0</v>
      </c>
      <c r="AI84" s="15">
        <f t="shared" si="52"/>
        <v>0</v>
      </c>
      <c r="AJ84" s="15">
        <f t="shared" si="53"/>
        <v>0</v>
      </c>
      <c r="AK84" s="15">
        <f t="shared" si="54"/>
        <v>0</v>
      </c>
      <c r="AN84" t="s">
        <v>149</v>
      </c>
      <c r="AO84" s="3">
        <f t="shared" si="55"/>
        <v>0</v>
      </c>
      <c r="AP84" s="3">
        <f t="shared" si="55"/>
        <v>0</v>
      </c>
      <c r="AQ84" s="3">
        <f t="shared" si="55"/>
        <v>0</v>
      </c>
      <c r="AR84" s="3">
        <f t="shared" si="55"/>
        <v>0</v>
      </c>
      <c r="AS84" s="3">
        <f t="shared" si="55"/>
        <v>0</v>
      </c>
      <c r="AT84" s="3">
        <f t="shared" si="55"/>
        <v>0</v>
      </c>
      <c r="AU84" s="3">
        <f t="shared" si="55"/>
        <v>0</v>
      </c>
      <c r="AV84" s="3">
        <f t="shared" si="55"/>
        <v>0</v>
      </c>
      <c r="AW84" s="3">
        <f t="shared" si="55"/>
        <v>0</v>
      </c>
      <c r="AX84" s="3">
        <f t="shared" si="55"/>
        <v>0</v>
      </c>
      <c r="AY84" s="3">
        <f t="shared" si="56"/>
        <v>0</v>
      </c>
      <c r="AZ84" t="s">
        <v>149</v>
      </c>
    </row>
    <row r="85" spans="1:52" ht="15.5" x14ac:dyDescent="0.35">
      <c r="A85" s="5" t="s">
        <v>150</v>
      </c>
      <c r="D85" s="15">
        <f>SUM(D79:D84)</f>
        <v>1</v>
      </c>
      <c r="E85" s="27">
        <f>SUM(E79:E84)</f>
        <v>55.331912481746592</v>
      </c>
      <c r="F85" s="15">
        <f>SUM(F79:F84)</f>
        <v>1</v>
      </c>
      <c r="G85" s="27">
        <f t="shared" ref="G85:U85" si="58">SUM(G79:G84)</f>
        <v>9.674950256053231</v>
      </c>
      <c r="H85" s="15">
        <f>SUM(H79:H84)</f>
        <v>1</v>
      </c>
      <c r="I85" s="27">
        <f t="shared" si="58"/>
        <v>0</v>
      </c>
      <c r="J85" s="15">
        <f>SUM(J79:J84)</f>
        <v>1</v>
      </c>
      <c r="K85" s="27">
        <f t="shared" si="58"/>
        <v>1.3549655145062129</v>
      </c>
      <c r="L85" s="15">
        <f>SUM(L79:L84)</f>
        <v>1</v>
      </c>
      <c r="M85" s="27">
        <f>SUM(M79:M84)</f>
        <v>2.1174471564562198</v>
      </c>
      <c r="N85" s="15">
        <f>SUM(N79:N84)</f>
        <v>1</v>
      </c>
      <c r="O85" s="27">
        <f t="shared" si="58"/>
        <v>99.801584198688772</v>
      </c>
      <c r="P85" s="15">
        <f>SUM(P79:P84)</f>
        <v>1</v>
      </c>
      <c r="Q85" s="27">
        <f t="shared" si="58"/>
        <v>7.8274068823803908</v>
      </c>
      <c r="R85" s="15">
        <f>SUM(R79:R84)</f>
        <v>1</v>
      </c>
      <c r="S85" s="27">
        <f t="shared" si="58"/>
        <v>0</v>
      </c>
      <c r="T85" s="15">
        <f>SUM(T79:T84)</f>
        <v>1</v>
      </c>
      <c r="U85" s="27">
        <f t="shared" si="58"/>
        <v>0</v>
      </c>
      <c r="V85" s="15">
        <f>SUM(V79:V84)</f>
        <v>1</v>
      </c>
      <c r="W85" s="27">
        <f t="shared" ref="W85" si="59">SUM(W79:W84)</f>
        <v>1.7531333887754028</v>
      </c>
      <c r="X85" s="3">
        <f t="shared" si="44"/>
        <v>177.86139987860682</v>
      </c>
      <c r="AA85" t="s">
        <v>150</v>
      </c>
      <c r="AB85" s="15">
        <f>SUM(AB79:AB84)</f>
        <v>1</v>
      </c>
      <c r="AC85" s="15">
        <f t="shared" ref="AC85:AK85" si="60">SUM(AC79:AC84)</f>
        <v>1</v>
      </c>
      <c r="AD85" s="15">
        <f t="shared" si="60"/>
        <v>1</v>
      </c>
      <c r="AE85" s="15">
        <f t="shared" si="60"/>
        <v>1</v>
      </c>
      <c r="AF85" s="15">
        <f t="shared" si="60"/>
        <v>1</v>
      </c>
      <c r="AG85" s="15">
        <f t="shared" si="60"/>
        <v>1</v>
      </c>
      <c r="AH85" s="15">
        <f t="shared" si="60"/>
        <v>1</v>
      </c>
      <c r="AI85" s="15">
        <f t="shared" si="60"/>
        <v>1</v>
      </c>
      <c r="AJ85" s="15">
        <f t="shared" si="60"/>
        <v>1</v>
      </c>
      <c r="AK85" s="15">
        <f t="shared" si="60"/>
        <v>1</v>
      </c>
      <c r="AN85" t="s">
        <v>150</v>
      </c>
      <c r="AO85" s="3">
        <f t="shared" ref="AO85:AX85" si="61">SUM(AO79:AO84)</f>
        <v>27.665956240873296</v>
      </c>
      <c r="AP85" s="3">
        <f t="shared" si="61"/>
        <v>4.8374751280266155</v>
      </c>
      <c r="AQ85" s="3">
        <f t="shared" si="61"/>
        <v>0</v>
      </c>
      <c r="AR85" s="3">
        <f t="shared" si="61"/>
        <v>0.67748275725310647</v>
      </c>
      <c r="AS85" s="3">
        <f t="shared" si="61"/>
        <v>1.0587235782281099</v>
      </c>
      <c r="AT85" s="3">
        <f t="shared" si="61"/>
        <v>49.900792099344386</v>
      </c>
      <c r="AU85" s="3">
        <f t="shared" si="61"/>
        <v>3.9137034411901954</v>
      </c>
      <c r="AV85" s="3">
        <f t="shared" si="61"/>
        <v>0</v>
      </c>
      <c r="AW85" s="3">
        <f t="shared" si="61"/>
        <v>0</v>
      </c>
      <c r="AX85" s="3">
        <f t="shared" si="61"/>
        <v>1.7531333887754028</v>
      </c>
      <c r="AY85" s="3">
        <f>SUM(AO85:AX85)</f>
        <v>89.8072666336911</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0.5353893700698743</v>
      </c>
      <c r="F88" s="15">
        <v>0.8</v>
      </c>
      <c r="G88" s="3">
        <f>+$F88*G$58</f>
        <v>0.15529692399762821</v>
      </c>
      <c r="H88" s="15">
        <v>0.8</v>
      </c>
      <c r="I88" s="3">
        <f>+$H88*I$58</f>
        <v>6.2616951230396081E-2</v>
      </c>
      <c r="J88" s="15">
        <v>0.8</v>
      </c>
      <c r="K88" s="3">
        <f>+$J88*K$58</f>
        <v>3.2896287255780171E-3</v>
      </c>
      <c r="L88" s="15">
        <v>0.8</v>
      </c>
      <c r="M88" s="3">
        <f>+$L88*M$58</f>
        <v>1.0869083835449806E-2</v>
      </c>
      <c r="N88" s="15">
        <v>0.8</v>
      </c>
      <c r="O88" s="3">
        <f>+$N88*O$58</f>
        <v>0.78714575569840584</v>
      </c>
      <c r="P88" s="15">
        <v>0.8</v>
      </c>
      <c r="Q88" s="3">
        <f>+$P88*Q$58</f>
        <v>0.28882240544611337</v>
      </c>
      <c r="R88" s="15">
        <v>0.8</v>
      </c>
      <c r="S88" s="3">
        <f>+$R88*S$58</f>
        <v>1.7267859870332882E-2</v>
      </c>
      <c r="T88" s="15">
        <v>0.8</v>
      </c>
      <c r="U88" s="3">
        <f>+$T88*U$58</f>
        <v>9.542347011311755E-3</v>
      </c>
      <c r="V88" s="15">
        <v>0.8</v>
      </c>
      <c r="W88" s="3">
        <f>+$V88*W$58</f>
        <v>6.0364269591107036E-2</v>
      </c>
      <c r="X88" s="3">
        <f>+E88+G88+I88+K88+M88+O88+Q88+S88+U88+W88</f>
        <v>1.9306045954761972</v>
      </c>
    </row>
    <row r="89" spans="1:52" ht="15.5" x14ac:dyDescent="0.35">
      <c r="A89" s="5" t="s">
        <v>153</v>
      </c>
      <c r="C89">
        <v>18</v>
      </c>
      <c r="D89" s="15">
        <v>0.2</v>
      </c>
      <c r="E89" s="3">
        <f>+$D89*E$58</f>
        <v>0.13384734251746858</v>
      </c>
      <c r="F89" s="15">
        <v>0.2</v>
      </c>
      <c r="G89" s="3">
        <f>+$F89*G$58</f>
        <v>3.8824230999407051E-2</v>
      </c>
      <c r="H89" s="15">
        <v>0.2</v>
      </c>
      <c r="I89" s="3">
        <f>+$H89*I$58</f>
        <v>1.565423780759902E-2</v>
      </c>
      <c r="J89" s="15">
        <v>0.2</v>
      </c>
      <c r="K89" s="3">
        <f>+$J89*K$58</f>
        <v>8.2240718139450428E-4</v>
      </c>
      <c r="L89" s="15">
        <v>0.2</v>
      </c>
      <c r="M89" s="3">
        <f>+$L89*M$58</f>
        <v>2.7172709588624516E-3</v>
      </c>
      <c r="N89" s="15">
        <v>0.2</v>
      </c>
      <c r="O89" s="3">
        <f>+$N89*O$58</f>
        <v>0.19678643892460146</v>
      </c>
      <c r="P89" s="15">
        <v>0.2</v>
      </c>
      <c r="Q89" s="3">
        <f>+$P89*Q$58</f>
        <v>7.2205601361528343E-2</v>
      </c>
      <c r="R89" s="15">
        <v>0.2</v>
      </c>
      <c r="S89" s="3">
        <f>+$R89*S$58</f>
        <v>4.3169649675832205E-3</v>
      </c>
      <c r="T89" s="15">
        <v>0.2</v>
      </c>
      <c r="U89" s="3">
        <f>+$T89*U$58</f>
        <v>2.3855867528279387E-3</v>
      </c>
      <c r="V89" s="15">
        <v>0.2</v>
      </c>
      <c r="W89" s="3">
        <f>+$V89*W$58</f>
        <v>1.5091067397776759E-2</v>
      </c>
      <c r="X89" s="3">
        <f>+E89+G89+I89+K89+M89+O89+Q89+S89+U89+W89</f>
        <v>0.48265114886904931</v>
      </c>
    </row>
    <row r="90" spans="1:52" ht="15.5" x14ac:dyDescent="0.35">
      <c r="A90" s="5" t="s">
        <v>10</v>
      </c>
      <c r="D90" s="15">
        <f>SUM(D88:D89)</f>
        <v>1</v>
      </c>
      <c r="E90" s="29">
        <f>SUM(E88:E89)</f>
        <v>0.66923671258734285</v>
      </c>
      <c r="F90" s="31">
        <f>SUM(F88:F89)</f>
        <v>1</v>
      </c>
      <c r="G90" s="29">
        <f t="shared" ref="G90:U90" si="62">SUM(G88:G89)</f>
        <v>0.19412115499703525</v>
      </c>
      <c r="H90" s="31">
        <f>SUM(H88:H89)</f>
        <v>1</v>
      </c>
      <c r="I90" s="29">
        <f t="shared" si="62"/>
        <v>7.8271189037995098E-2</v>
      </c>
      <c r="J90" s="31">
        <f>SUM(J88:J89)</f>
        <v>1</v>
      </c>
      <c r="K90" s="29">
        <f t="shared" si="62"/>
        <v>4.1120359069725214E-3</v>
      </c>
      <c r="L90" s="31">
        <f>SUM(L88:L89)</f>
        <v>1</v>
      </c>
      <c r="M90" s="29">
        <f t="shared" si="62"/>
        <v>1.3586354794312258E-2</v>
      </c>
      <c r="N90" s="31">
        <f>SUM(N88:N89)</f>
        <v>1</v>
      </c>
      <c r="O90" s="29">
        <f t="shared" si="62"/>
        <v>0.98393219462300729</v>
      </c>
      <c r="P90" s="31">
        <f>SUM(P88:P89)</f>
        <v>1</v>
      </c>
      <c r="Q90" s="29">
        <f t="shared" si="62"/>
        <v>0.36102800680764169</v>
      </c>
      <c r="R90" s="31">
        <f>SUM(R88:R89)</f>
        <v>1</v>
      </c>
      <c r="S90" s="29">
        <f t="shared" si="62"/>
        <v>2.1584824837916104E-2</v>
      </c>
      <c r="T90" s="31">
        <f>SUM(T88:T89)</f>
        <v>1</v>
      </c>
      <c r="U90" s="29">
        <f t="shared" si="62"/>
        <v>1.1927933764139694E-2</v>
      </c>
      <c r="V90" s="31">
        <f>SUM(V88:V89)</f>
        <v>1</v>
      </c>
      <c r="W90" s="29">
        <f t="shared" ref="W90" si="63">SUM(W88:W89)</f>
        <v>7.5455336988883792E-2</v>
      </c>
      <c r="X90" s="3">
        <f>+E90+G90+I90+K90+M90+O90+Q90+S90+U90+W90</f>
        <v>2.4132557443452463</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333.94911958108406</v>
      </c>
      <c r="AC91" s="3">
        <f>+G61</f>
        <v>96.866456343520596</v>
      </c>
      <c r="AD91" s="3">
        <f>+I61</f>
        <v>39.057323329959551</v>
      </c>
      <c r="AE91" s="3">
        <f>+K61</f>
        <v>2.0519059175792878</v>
      </c>
      <c r="AF91" s="3">
        <f>+M61</f>
        <v>6.7795910423618162</v>
      </c>
      <c r="AG91" s="3">
        <f>+O61</f>
        <v>490.98216511688059</v>
      </c>
      <c r="AH91" s="3">
        <f>+Q61</f>
        <v>180.15297539701319</v>
      </c>
      <c r="AI91" s="3">
        <f>+S61</f>
        <v>10.770827594120135</v>
      </c>
      <c r="AJ91" s="3">
        <f>+U61</f>
        <v>5.9520389483057059</v>
      </c>
      <c r="AK91" s="3">
        <f>+W61</f>
        <v>37.652213157453012</v>
      </c>
      <c r="AL91" s="3">
        <f>SUM(AB91:AK91)</f>
        <v>1204.2146164282781</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33.394911958108409</v>
      </c>
      <c r="F92" s="15">
        <v>0.1</v>
      </c>
      <c r="G92" s="3">
        <f>+$F92*G$61</f>
        <v>9.6866456343520611</v>
      </c>
      <c r="H92" s="15">
        <v>0</v>
      </c>
      <c r="I92" s="3">
        <f t="shared" ref="I92:I97" si="65">+$H92*I$61</f>
        <v>0</v>
      </c>
      <c r="J92" s="15">
        <v>0</v>
      </c>
      <c r="K92" s="3">
        <f>+$J92*K$61</f>
        <v>0</v>
      </c>
      <c r="L92" s="15">
        <v>0.1</v>
      </c>
      <c r="M92" s="3">
        <f>+$L92*M$61</f>
        <v>0.67795910423618166</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43.75951669669665</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33.394911958108409</v>
      </c>
      <c r="AP92" s="3">
        <f t="shared" ref="AP92:AP98" si="78">+G92</f>
        <v>9.6866456343520611</v>
      </c>
      <c r="AQ92" s="3">
        <f t="shared" ref="AQ92:AQ98" si="79">+I92</f>
        <v>0</v>
      </c>
      <c r="AR92" s="3">
        <f t="shared" ref="AR92:AR98" si="80">+K92</f>
        <v>0</v>
      </c>
      <c r="AS92" s="3">
        <f t="shared" ref="AS92:AS98" si="81">+M92</f>
        <v>0.67795910423618166</v>
      </c>
      <c r="AT92" s="3">
        <f t="shared" ref="AT92:AT98" si="82">+O92</f>
        <v>0</v>
      </c>
      <c r="AU92" s="3">
        <f t="shared" ref="AU92:AU98" si="83">+Q92</f>
        <v>0</v>
      </c>
      <c r="AV92" s="3">
        <f t="shared" ref="AV92:AV98" si="84">+S92</f>
        <v>0</v>
      </c>
      <c r="AW92" s="3">
        <f t="shared" ref="AW92:AW98" si="85">+U92</f>
        <v>0</v>
      </c>
      <c r="AX92" s="3">
        <f t="shared" ref="AX92:AX98" si="86">+W92</f>
        <v>0</v>
      </c>
      <c r="AY92" s="3">
        <f>SUM(AO92:AX92)</f>
        <v>43.75951669669665</v>
      </c>
    </row>
    <row r="93" spans="1:52" ht="15.5" x14ac:dyDescent="0.35">
      <c r="A93" s="5" t="s">
        <v>156</v>
      </c>
      <c r="B93" t="s">
        <v>140</v>
      </c>
      <c r="C93">
        <v>25</v>
      </c>
      <c r="D93" s="15">
        <v>0.1</v>
      </c>
      <c r="E93" s="3">
        <f t="shared" si="64"/>
        <v>33.394911958108409</v>
      </c>
      <c r="F93" s="15">
        <v>0.1</v>
      </c>
      <c r="G93" s="3">
        <f t="shared" ref="G93:G97" si="87">+$F93*G$61</f>
        <v>9.6866456343520611</v>
      </c>
      <c r="H93" s="15">
        <v>0.15</v>
      </c>
      <c r="I93" s="3">
        <f t="shared" si="65"/>
        <v>5.8585984994939322</v>
      </c>
      <c r="J93" s="15">
        <v>0.15</v>
      </c>
      <c r="K93" s="3">
        <f>+$J93*K$61</f>
        <v>0.30778588763689313</v>
      </c>
      <c r="L93" s="15">
        <v>0.1</v>
      </c>
      <c r="M93" s="3">
        <f t="shared" ref="M93:M97" si="88">+$L93*M$61</f>
        <v>0.67795910423618166</v>
      </c>
      <c r="N93" s="15">
        <v>0.3</v>
      </c>
      <c r="O93" s="3">
        <f t="shared" ref="O93:O97" si="89">+$N93*O$61</f>
        <v>147.29464953506417</v>
      </c>
      <c r="P93" s="15">
        <v>0.3</v>
      </c>
      <c r="Q93" s="3">
        <f t="shared" ref="Q93:Q97" si="90">+$P93*Q$61</f>
        <v>54.045892619103959</v>
      </c>
      <c r="R93" s="15">
        <v>0.25</v>
      </c>
      <c r="S93" s="3">
        <f t="shared" ref="S93:S97" si="91">+$R93*S$61</f>
        <v>2.6927068985300338</v>
      </c>
      <c r="T93" s="15">
        <v>0.25</v>
      </c>
      <c r="U93" s="3">
        <f t="shared" ref="U93:U97" si="92">+$T93*U$61</f>
        <v>1.4880097370764265</v>
      </c>
      <c r="V93" s="15">
        <v>0.25</v>
      </c>
      <c r="W93" s="3">
        <f t="shared" ref="W93:W97" si="93">+$V93*W$61</f>
        <v>9.413053289363253</v>
      </c>
      <c r="X93" s="3">
        <f t="shared" si="66"/>
        <v>264.86021316296529</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33.394911958108409</v>
      </c>
      <c r="AP93" s="3">
        <f t="shared" si="78"/>
        <v>9.6866456343520611</v>
      </c>
      <c r="AQ93" s="3">
        <f t="shared" si="79"/>
        <v>5.8585984994939322</v>
      </c>
      <c r="AR93" s="3">
        <f t="shared" si="80"/>
        <v>0.30778588763689313</v>
      </c>
      <c r="AS93" s="3">
        <f t="shared" si="81"/>
        <v>0.67795910423618166</v>
      </c>
      <c r="AT93" s="3">
        <f t="shared" si="82"/>
        <v>147.29464953506417</v>
      </c>
      <c r="AU93" s="3">
        <f t="shared" si="83"/>
        <v>54.045892619103959</v>
      </c>
      <c r="AV93" s="3">
        <f t="shared" si="84"/>
        <v>2.6927068985300338</v>
      </c>
      <c r="AW93" s="3">
        <f t="shared" si="85"/>
        <v>1.4880097370764265</v>
      </c>
      <c r="AX93" s="3">
        <f t="shared" si="86"/>
        <v>9.413053289363253</v>
      </c>
      <c r="AY93" s="3">
        <f t="shared" ref="AY93:AY98" si="94">SUM(AO93:AX93)</f>
        <v>264.86021316296529</v>
      </c>
    </row>
    <row r="94" spans="1:52" ht="15.5" x14ac:dyDescent="0.35">
      <c r="A94" s="5" t="s">
        <v>157</v>
      </c>
      <c r="B94" t="s">
        <v>143</v>
      </c>
      <c r="C94">
        <v>25</v>
      </c>
      <c r="D94" s="15">
        <v>0.15</v>
      </c>
      <c r="E94" s="3">
        <f t="shared" si="64"/>
        <v>50.092367937162606</v>
      </c>
      <c r="F94" s="15">
        <v>0.15</v>
      </c>
      <c r="G94" s="3">
        <f t="shared" si="87"/>
        <v>14.529968451528088</v>
      </c>
      <c r="H94" s="15">
        <v>0</v>
      </c>
      <c r="I94" s="3">
        <f t="shared" si="65"/>
        <v>0</v>
      </c>
      <c r="J94" s="15">
        <v>0</v>
      </c>
      <c r="K94" s="3">
        <f t="shared" ref="K94:K97" si="95">+$J94*K$61</f>
        <v>0</v>
      </c>
      <c r="L94" s="15">
        <v>0.15</v>
      </c>
      <c r="M94" s="3">
        <f t="shared" si="88"/>
        <v>1.0169386563542724</v>
      </c>
      <c r="N94" s="15">
        <v>0.3</v>
      </c>
      <c r="O94" s="3">
        <f t="shared" si="89"/>
        <v>147.29464953506417</v>
      </c>
      <c r="P94" s="15">
        <v>0.3</v>
      </c>
      <c r="Q94" s="3">
        <f t="shared" si="90"/>
        <v>54.045892619103959</v>
      </c>
      <c r="R94" s="15">
        <v>0.3</v>
      </c>
      <c r="S94" s="3">
        <f t="shared" si="91"/>
        <v>3.2312482782360403</v>
      </c>
      <c r="T94" s="15">
        <v>0.3</v>
      </c>
      <c r="U94" s="3">
        <f t="shared" si="92"/>
        <v>1.7856116844917118</v>
      </c>
      <c r="V94" s="15">
        <v>0.3</v>
      </c>
      <c r="W94" s="3">
        <f t="shared" si="93"/>
        <v>11.295663947235903</v>
      </c>
      <c r="X94" s="3">
        <f t="shared" si="66"/>
        <v>283.29234110917668</v>
      </c>
      <c r="AA94" s="5" t="s">
        <v>157</v>
      </c>
      <c r="AB94" s="15">
        <f t="shared" si="67"/>
        <v>0.15</v>
      </c>
      <c r="AC94" s="15">
        <f t="shared" si="68"/>
        <v>0.15</v>
      </c>
      <c r="AD94" s="15">
        <f t="shared" si="69"/>
        <v>0</v>
      </c>
      <c r="AE94" s="15">
        <f t="shared" si="70"/>
        <v>0</v>
      </c>
      <c r="AF94" s="15">
        <f t="shared" si="71"/>
        <v>0.15</v>
      </c>
      <c r="AG94" s="15">
        <f t="shared" si="72"/>
        <v>0.3</v>
      </c>
      <c r="AH94" s="15">
        <f t="shared" si="73"/>
        <v>0.3</v>
      </c>
      <c r="AI94" s="15">
        <f t="shared" si="74"/>
        <v>0.3</v>
      </c>
      <c r="AJ94" s="15">
        <f t="shared" si="75"/>
        <v>0.3</v>
      </c>
      <c r="AK94" s="15">
        <f t="shared" si="76"/>
        <v>0.3</v>
      </c>
      <c r="AN94" s="5" t="s">
        <v>157</v>
      </c>
      <c r="AO94" s="3">
        <f t="shared" si="77"/>
        <v>50.092367937162606</v>
      </c>
      <c r="AP94" s="3">
        <f t="shared" si="78"/>
        <v>14.529968451528088</v>
      </c>
      <c r="AQ94" s="3">
        <f t="shared" si="79"/>
        <v>0</v>
      </c>
      <c r="AR94" s="3">
        <f t="shared" si="80"/>
        <v>0</v>
      </c>
      <c r="AS94" s="3">
        <f t="shared" si="81"/>
        <v>1.0169386563542724</v>
      </c>
      <c r="AT94" s="3">
        <f t="shared" si="82"/>
        <v>147.29464953506417</v>
      </c>
      <c r="AU94" s="3">
        <f t="shared" si="83"/>
        <v>54.045892619103959</v>
      </c>
      <c r="AV94" s="3">
        <f t="shared" si="84"/>
        <v>3.2312482782360403</v>
      </c>
      <c r="AW94" s="3">
        <f t="shared" si="85"/>
        <v>1.7856116844917118</v>
      </c>
      <c r="AX94" s="3">
        <f t="shared" si="86"/>
        <v>11.295663947235903</v>
      </c>
      <c r="AY94" s="3">
        <f t="shared" si="94"/>
        <v>283.29234110917668</v>
      </c>
    </row>
    <row r="95" spans="1:52" ht="15.5" x14ac:dyDescent="0.35">
      <c r="A95" s="5" t="s">
        <v>158</v>
      </c>
      <c r="B95" t="s">
        <v>143</v>
      </c>
      <c r="C95">
        <v>25</v>
      </c>
      <c r="D95" s="15">
        <v>0.05</v>
      </c>
      <c r="E95" s="3">
        <f t="shared" si="64"/>
        <v>16.697455979054205</v>
      </c>
      <c r="F95" s="15">
        <v>0.2</v>
      </c>
      <c r="G95" s="3">
        <f t="shared" si="87"/>
        <v>19.373291268704122</v>
      </c>
      <c r="H95" s="15">
        <v>0</v>
      </c>
      <c r="I95" s="3">
        <f t="shared" si="65"/>
        <v>0</v>
      </c>
      <c r="J95" s="15">
        <v>0</v>
      </c>
      <c r="K95" s="3">
        <f t="shared" si="95"/>
        <v>0</v>
      </c>
      <c r="L95" s="15">
        <v>0</v>
      </c>
      <c r="M95" s="3">
        <f t="shared" si="88"/>
        <v>0</v>
      </c>
      <c r="N95" s="15">
        <v>0.02</v>
      </c>
      <c r="O95" s="3">
        <f t="shared" si="89"/>
        <v>9.819643302337612</v>
      </c>
      <c r="P95" s="15">
        <v>0.02</v>
      </c>
      <c r="Q95" s="3">
        <f t="shared" si="90"/>
        <v>3.6030595079402641</v>
      </c>
      <c r="R95" s="15">
        <v>0.05</v>
      </c>
      <c r="S95" s="3">
        <f t="shared" si="91"/>
        <v>0.5385413797060068</v>
      </c>
      <c r="T95" s="15">
        <v>0.05</v>
      </c>
      <c r="U95" s="3">
        <f t="shared" si="92"/>
        <v>0.29760194741528528</v>
      </c>
      <c r="V95" s="15">
        <v>0.05</v>
      </c>
      <c r="W95" s="3">
        <f t="shared" si="93"/>
        <v>1.8826106578726507</v>
      </c>
      <c r="X95" s="3">
        <f t="shared" si="66"/>
        <v>52.212204043030148</v>
      </c>
      <c r="AA95" s="5" t="s">
        <v>158</v>
      </c>
      <c r="AB95" s="15">
        <f t="shared" si="67"/>
        <v>0.05</v>
      </c>
      <c r="AC95" s="15">
        <f t="shared" si="68"/>
        <v>0.2</v>
      </c>
      <c r="AD95" s="15">
        <f t="shared" si="69"/>
        <v>0</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16.697455979054205</v>
      </c>
      <c r="AP95" s="3">
        <f t="shared" si="78"/>
        <v>19.373291268704122</v>
      </c>
      <c r="AQ95" s="3">
        <f t="shared" si="79"/>
        <v>0</v>
      </c>
      <c r="AR95" s="3">
        <f t="shared" si="80"/>
        <v>0</v>
      </c>
      <c r="AS95" s="3">
        <f t="shared" si="81"/>
        <v>0</v>
      </c>
      <c r="AT95" s="3">
        <f t="shared" si="82"/>
        <v>9.819643302337612</v>
      </c>
      <c r="AU95" s="3">
        <f t="shared" si="83"/>
        <v>3.6030595079402641</v>
      </c>
      <c r="AV95" s="3">
        <f t="shared" si="84"/>
        <v>0.5385413797060068</v>
      </c>
      <c r="AW95" s="3">
        <f t="shared" si="85"/>
        <v>0.29760194741528528</v>
      </c>
      <c r="AX95" s="3">
        <f t="shared" si="86"/>
        <v>1.8826106578726507</v>
      </c>
      <c r="AY95" s="3">
        <f t="shared" si="94"/>
        <v>52.212204043030148</v>
      </c>
    </row>
    <row r="96" spans="1:52" ht="15.5" x14ac:dyDescent="0.35">
      <c r="A96" s="5" t="s">
        <v>148</v>
      </c>
      <c r="B96" t="s">
        <v>146</v>
      </c>
      <c r="C96">
        <v>35</v>
      </c>
      <c r="D96" s="15">
        <v>0.5</v>
      </c>
      <c r="E96" s="3">
        <f t="shared" si="64"/>
        <v>166.97455979054203</v>
      </c>
      <c r="F96" s="15">
        <v>0.25</v>
      </c>
      <c r="G96" s="3">
        <f t="shared" si="87"/>
        <v>24.216614085880149</v>
      </c>
      <c r="H96" s="15">
        <v>0.3</v>
      </c>
      <c r="I96" s="3">
        <f t="shared" si="65"/>
        <v>11.717196998987864</v>
      </c>
      <c r="J96" s="15">
        <v>0.3</v>
      </c>
      <c r="K96" s="3">
        <f t="shared" si="95"/>
        <v>0.61557177527378626</v>
      </c>
      <c r="L96" s="15">
        <v>0.05</v>
      </c>
      <c r="M96" s="3">
        <f t="shared" si="88"/>
        <v>0.33897955211809083</v>
      </c>
      <c r="N96" s="15">
        <v>0.25</v>
      </c>
      <c r="O96" s="3">
        <f t="shared" si="89"/>
        <v>122.74554127922015</v>
      </c>
      <c r="P96" s="15">
        <v>0.15</v>
      </c>
      <c r="Q96" s="3">
        <f t="shared" si="90"/>
        <v>27.02294630955198</v>
      </c>
      <c r="R96" s="15">
        <v>0</v>
      </c>
      <c r="S96" s="3">
        <f t="shared" si="91"/>
        <v>0</v>
      </c>
      <c r="T96" s="15">
        <v>0</v>
      </c>
      <c r="U96" s="3">
        <f t="shared" si="92"/>
        <v>0</v>
      </c>
      <c r="V96" s="15">
        <v>0</v>
      </c>
      <c r="W96" s="3">
        <f t="shared" si="93"/>
        <v>0</v>
      </c>
      <c r="X96" s="3">
        <f t="shared" si="66"/>
        <v>353.63140979157407</v>
      </c>
      <c r="AA96" s="5" t="s">
        <v>148</v>
      </c>
      <c r="AB96" s="15">
        <f t="shared" si="67"/>
        <v>0.5</v>
      </c>
      <c r="AC96" s="15">
        <f t="shared" si="68"/>
        <v>0.25</v>
      </c>
      <c r="AD96" s="15">
        <f t="shared" si="69"/>
        <v>0.3</v>
      </c>
      <c r="AE96" s="15">
        <f t="shared" si="70"/>
        <v>0.3</v>
      </c>
      <c r="AF96" s="15">
        <f t="shared" si="71"/>
        <v>0.05</v>
      </c>
      <c r="AG96" s="15">
        <f t="shared" si="72"/>
        <v>0.25</v>
      </c>
      <c r="AH96" s="15">
        <f t="shared" si="73"/>
        <v>0.15</v>
      </c>
      <c r="AI96" s="15">
        <f t="shared" si="74"/>
        <v>0</v>
      </c>
      <c r="AJ96" s="15">
        <f t="shared" si="75"/>
        <v>0</v>
      </c>
      <c r="AK96" s="15">
        <f t="shared" si="76"/>
        <v>0</v>
      </c>
      <c r="AN96" s="5" t="s">
        <v>148</v>
      </c>
      <c r="AO96" s="3">
        <f t="shared" si="77"/>
        <v>166.97455979054203</v>
      </c>
      <c r="AP96" s="3">
        <f t="shared" si="78"/>
        <v>24.216614085880149</v>
      </c>
      <c r="AQ96" s="3">
        <f t="shared" si="79"/>
        <v>11.717196998987864</v>
      </c>
      <c r="AR96" s="3">
        <f t="shared" si="80"/>
        <v>0.61557177527378626</v>
      </c>
      <c r="AS96" s="3">
        <f t="shared" si="81"/>
        <v>0.33897955211809083</v>
      </c>
      <c r="AT96" s="3">
        <f t="shared" si="82"/>
        <v>122.74554127922015</v>
      </c>
      <c r="AU96" s="3">
        <f t="shared" si="83"/>
        <v>27.02294630955198</v>
      </c>
      <c r="AV96" s="3">
        <f t="shared" si="84"/>
        <v>0</v>
      </c>
      <c r="AW96" s="3">
        <f t="shared" si="85"/>
        <v>0</v>
      </c>
      <c r="AX96" s="3">
        <f t="shared" si="86"/>
        <v>0</v>
      </c>
      <c r="AY96" s="3">
        <f t="shared" si="94"/>
        <v>353.63140979157407</v>
      </c>
    </row>
    <row r="97" spans="1:51" ht="15.5" x14ac:dyDescent="0.35">
      <c r="A97" s="5" t="s">
        <v>149</v>
      </c>
      <c r="B97" t="s">
        <v>143</v>
      </c>
      <c r="C97">
        <v>25</v>
      </c>
      <c r="D97" s="15">
        <v>0.1</v>
      </c>
      <c r="E97" s="3">
        <f t="shared" si="64"/>
        <v>33.394911958108409</v>
      </c>
      <c r="F97" s="15">
        <v>0.2</v>
      </c>
      <c r="G97" s="3">
        <f t="shared" si="87"/>
        <v>19.373291268704122</v>
      </c>
      <c r="H97" s="15">
        <v>0.55000000000000004</v>
      </c>
      <c r="I97" s="3">
        <f t="shared" si="65"/>
        <v>21.481527831477756</v>
      </c>
      <c r="J97" s="15">
        <v>0.55000000000000004</v>
      </c>
      <c r="K97" s="3">
        <f t="shared" si="95"/>
        <v>1.1285482546686083</v>
      </c>
      <c r="L97" s="15">
        <v>0.6</v>
      </c>
      <c r="M97" s="3">
        <f t="shared" si="88"/>
        <v>4.0677546254170895</v>
      </c>
      <c r="N97" s="15">
        <v>0.13</v>
      </c>
      <c r="O97" s="3">
        <f t="shared" si="89"/>
        <v>63.82768146519448</v>
      </c>
      <c r="P97" s="15">
        <v>0.23</v>
      </c>
      <c r="Q97" s="3">
        <f t="shared" si="90"/>
        <v>41.43518434131304</v>
      </c>
      <c r="R97" s="15">
        <v>0.4</v>
      </c>
      <c r="S97" s="3">
        <f t="shared" si="91"/>
        <v>4.3083310376480544</v>
      </c>
      <c r="T97" s="15">
        <v>0.4</v>
      </c>
      <c r="U97" s="3">
        <f t="shared" si="92"/>
        <v>2.3808155793222823</v>
      </c>
      <c r="V97" s="15">
        <v>0.4</v>
      </c>
      <c r="W97" s="3">
        <f t="shared" si="93"/>
        <v>15.060885262981206</v>
      </c>
      <c r="X97" s="3">
        <f t="shared" si="66"/>
        <v>206.45893162483503</v>
      </c>
      <c r="AA97" s="5" t="s">
        <v>149</v>
      </c>
      <c r="AB97" s="15">
        <f t="shared" si="67"/>
        <v>0.1</v>
      </c>
      <c r="AC97" s="15">
        <f t="shared" si="68"/>
        <v>0.2</v>
      </c>
      <c r="AD97" s="15">
        <f t="shared" si="69"/>
        <v>0.55000000000000004</v>
      </c>
      <c r="AE97" s="15">
        <f t="shared" si="70"/>
        <v>0.55000000000000004</v>
      </c>
      <c r="AF97" s="15">
        <f t="shared" si="71"/>
        <v>0.6</v>
      </c>
      <c r="AG97" s="15">
        <f t="shared" si="72"/>
        <v>0.13</v>
      </c>
      <c r="AH97" s="15">
        <f t="shared" si="73"/>
        <v>0.23</v>
      </c>
      <c r="AI97" s="15">
        <f t="shared" si="74"/>
        <v>0.4</v>
      </c>
      <c r="AJ97" s="15">
        <f t="shared" si="75"/>
        <v>0.4</v>
      </c>
      <c r="AK97" s="15">
        <f t="shared" si="76"/>
        <v>0.4</v>
      </c>
      <c r="AN97" s="5" t="s">
        <v>149</v>
      </c>
      <c r="AO97" s="3">
        <f t="shared" si="77"/>
        <v>33.394911958108409</v>
      </c>
      <c r="AP97" s="3">
        <f t="shared" si="78"/>
        <v>19.373291268704122</v>
      </c>
      <c r="AQ97" s="3">
        <f t="shared" si="79"/>
        <v>21.481527831477756</v>
      </c>
      <c r="AR97" s="3">
        <f t="shared" si="80"/>
        <v>1.1285482546686083</v>
      </c>
      <c r="AS97" s="3">
        <f t="shared" si="81"/>
        <v>4.0677546254170895</v>
      </c>
      <c r="AT97" s="3">
        <f t="shared" si="82"/>
        <v>63.82768146519448</v>
      </c>
      <c r="AU97" s="3">
        <f t="shared" si="83"/>
        <v>41.43518434131304</v>
      </c>
      <c r="AV97" s="3">
        <f t="shared" si="84"/>
        <v>4.3083310376480544</v>
      </c>
      <c r="AW97" s="3">
        <f t="shared" si="85"/>
        <v>2.3808155793222823</v>
      </c>
      <c r="AX97" s="3">
        <f t="shared" si="86"/>
        <v>15.060885262981206</v>
      </c>
      <c r="AY97" s="3">
        <f t="shared" si="94"/>
        <v>206.45893162483503</v>
      </c>
    </row>
    <row r="98" spans="1:51" ht="15.5" x14ac:dyDescent="0.35">
      <c r="A98" s="5" t="s">
        <v>10</v>
      </c>
      <c r="D98" s="15">
        <f>SUM(D92:D97)</f>
        <v>0.99999999999999989</v>
      </c>
      <c r="E98" s="29">
        <f t="shared" ref="E98:U98" si="96">SUM(E92:E97)</f>
        <v>333.94911958108412</v>
      </c>
      <c r="F98" s="15">
        <f>SUM(F92:F97)</f>
        <v>1</v>
      </c>
      <c r="G98" s="29">
        <f t="shared" si="96"/>
        <v>96.866456343520611</v>
      </c>
      <c r="H98" s="15">
        <f>SUM(H92:H97)</f>
        <v>1</v>
      </c>
      <c r="I98" s="29">
        <f t="shared" si="96"/>
        <v>39.057323329959551</v>
      </c>
      <c r="J98" s="15">
        <f>SUM(J92:J97)</f>
        <v>1</v>
      </c>
      <c r="K98" s="29">
        <f t="shared" si="96"/>
        <v>2.0519059175792878</v>
      </c>
      <c r="L98" s="15">
        <f>SUM(L92:L97)</f>
        <v>1</v>
      </c>
      <c r="M98" s="29">
        <f t="shared" si="96"/>
        <v>6.7795910423618162</v>
      </c>
      <c r="N98" s="15">
        <f>SUM(N92:N97)</f>
        <v>1</v>
      </c>
      <c r="O98" s="29">
        <f t="shared" si="96"/>
        <v>490.98216511688059</v>
      </c>
      <c r="P98" s="15">
        <f>SUM(P92:P97)</f>
        <v>1</v>
      </c>
      <c r="Q98" s="29">
        <f t="shared" si="96"/>
        <v>180.15297539701319</v>
      </c>
      <c r="R98" s="15">
        <f>SUM(R92:R97)</f>
        <v>1</v>
      </c>
      <c r="S98" s="29">
        <f t="shared" si="96"/>
        <v>10.770827594120135</v>
      </c>
      <c r="T98" s="15">
        <f>SUM(T92:T97)</f>
        <v>1</v>
      </c>
      <c r="U98" s="29">
        <f t="shared" si="96"/>
        <v>5.9520389483057059</v>
      </c>
      <c r="V98" s="15">
        <f>SUM(V92:V97)</f>
        <v>1</v>
      </c>
      <c r="W98" s="29">
        <f t="shared" ref="W98" si="97">SUM(W92:W97)</f>
        <v>37.652213157453012</v>
      </c>
      <c r="X98" s="3">
        <f t="shared" si="66"/>
        <v>1204.2146164282781</v>
      </c>
      <c r="AA98" s="5" t="s">
        <v>10</v>
      </c>
      <c r="AB98" s="15">
        <f t="shared" si="67"/>
        <v>0.99999999999999989</v>
      </c>
      <c r="AC98" s="15">
        <f t="shared" si="68"/>
        <v>1</v>
      </c>
      <c r="AD98" s="15">
        <v>1</v>
      </c>
      <c r="AE98" s="15">
        <f>+H98</f>
        <v>1</v>
      </c>
      <c r="AF98" s="15">
        <f t="shared" si="71"/>
        <v>1</v>
      </c>
      <c r="AG98" s="15">
        <f t="shared" si="72"/>
        <v>1</v>
      </c>
      <c r="AH98" s="15">
        <f t="shared" si="73"/>
        <v>1</v>
      </c>
      <c r="AI98" s="15">
        <f t="shared" si="74"/>
        <v>1</v>
      </c>
      <c r="AJ98" s="15">
        <f t="shared" si="75"/>
        <v>1</v>
      </c>
      <c r="AK98" s="15">
        <f t="shared" si="76"/>
        <v>1</v>
      </c>
      <c r="AN98" s="5" t="s">
        <v>10</v>
      </c>
      <c r="AO98" s="3">
        <f t="shared" si="77"/>
        <v>333.94911958108412</v>
      </c>
      <c r="AP98" s="3">
        <f t="shared" si="78"/>
        <v>96.866456343520611</v>
      </c>
      <c r="AQ98" s="3">
        <f t="shared" si="79"/>
        <v>39.057323329959551</v>
      </c>
      <c r="AR98" s="3">
        <f t="shared" si="80"/>
        <v>2.0519059175792878</v>
      </c>
      <c r="AS98" s="3">
        <f t="shared" si="81"/>
        <v>6.7795910423618162</v>
      </c>
      <c r="AT98" s="3">
        <f t="shared" si="82"/>
        <v>490.98216511688059</v>
      </c>
      <c r="AU98" s="3">
        <f t="shared" si="83"/>
        <v>180.15297539701319</v>
      </c>
      <c r="AV98" s="3">
        <f t="shared" si="84"/>
        <v>10.770827594120135</v>
      </c>
      <c r="AW98" s="3">
        <f t="shared" si="85"/>
        <v>5.9520389483057059</v>
      </c>
      <c r="AX98" s="3">
        <f t="shared" si="86"/>
        <v>37.652213157453012</v>
      </c>
      <c r="AY98" s="3">
        <f t="shared" si="94"/>
        <v>1204.2146164282781</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0.23974520073509617</v>
      </c>
      <c r="F101" s="15">
        <v>0.8</v>
      </c>
      <c r="G101" s="3">
        <f>+F101*G$62</f>
        <v>8.4258371630202861E-2</v>
      </c>
      <c r="H101" s="15">
        <v>0.8</v>
      </c>
      <c r="I101" s="3">
        <f>+H101*I$62</f>
        <v>3.8208339092505074E-2</v>
      </c>
      <c r="J101" s="15">
        <v>0.8</v>
      </c>
      <c r="K101" s="3">
        <f>+J101*K$62</f>
        <v>3.5941065271883435E-3</v>
      </c>
      <c r="L101" s="15">
        <v>0.8</v>
      </c>
      <c r="M101" s="3">
        <f>+L101*M$62</f>
        <v>6.8492069094295118E-3</v>
      </c>
      <c r="N101" s="15">
        <v>0.8</v>
      </c>
      <c r="O101" s="3">
        <f>+N101*O$62</f>
        <v>0.50176378170357816</v>
      </c>
      <c r="P101" s="15">
        <v>0.8</v>
      </c>
      <c r="Q101" s="3">
        <f>+P101*Q$62</f>
        <v>0.1591133931485158</v>
      </c>
      <c r="R101" s="15">
        <v>0.2</v>
      </c>
      <c r="S101" s="3">
        <f>+R101*S$62</f>
        <v>2.1577831483750153E-3</v>
      </c>
      <c r="T101" s="15">
        <v>0.8</v>
      </c>
      <c r="U101" s="3">
        <f>+T101*U$62</f>
        <v>2.5524632177990774E-3</v>
      </c>
      <c r="V101" s="15">
        <v>0.8</v>
      </c>
      <c r="W101" s="3">
        <f>+V101*W$62</f>
        <v>4.8852216006607746E-2</v>
      </c>
      <c r="X101" s="3">
        <f>+W101+U101+S101+Q101+O101+M101+K101+I101+G101+E101</f>
        <v>1.0870948621192977</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5.9936300183774043E-2</v>
      </c>
      <c r="F102" s="15">
        <v>0.2</v>
      </c>
      <c r="G102" s="3">
        <f>+F102*G$62</f>
        <v>2.1064592907550715E-2</v>
      </c>
      <c r="H102" s="15">
        <v>0.2</v>
      </c>
      <c r="I102" s="3">
        <f>+H102*I$62</f>
        <v>9.5520847731262685E-3</v>
      </c>
      <c r="J102" s="15">
        <v>0.2</v>
      </c>
      <c r="K102" s="3">
        <f>+J102*K$62</f>
        <v>8.9852663179708586E-4</v>
      </c>
      <c r="L102" s="15">
        <v>0.2</v>
      </c>
      <c r="M102" s="3">
        <f>+L102*M$62</f>
        <v>1.7123017273573779E-3</v>
      </c>
      <c r="N102" s="15">
        <v>0.2</v>
      </c>
      <c r="O102" s="3">
        <f>+N102*O$62</f>
        <v>0.12544094542589454</v>
      </c>
      <c r="P102" s="15">
        <v>0.2</v>
      </c>
      <c r="Q102" s="3">
        <f>+P102*Q$62</f>
        <v>3.9778348287128951E-2</v>
      </c>
      <c r="R102" s="15">
        <v>0.8</v>
      </c>
      <c r="S102" s="3">
        <f>+R102*S$62</f>
        <v>8.6311325935000613E-3</v>
      </c>
      <c r="T102" s="15">
        <v>0.2</v>
      </c>
      <c r="U102" s="3">
        <f>+T102*U$62</f>
        <v>6.3811580444976936E-4</v>
      </c>
      <c r="V102" s="15">
        <v>0.2</v>
      </c>
      <c r="W102" s="3">
        <f>+V102*W$62</f>
        <v>1.2213054001651936E-2</v>
      </c>
      <c r="X102" s="3">
        <f>+W102+U102+S102+Q102+O102+M102+K102+I102+G102+E102</f>
        <v>0.27986540233623075</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0.29968150091887019</v>
      </c>
      <c r="F103" s="15">
        <f t="shared" si="98"/>
        <v>1</v>
      </c>
      <c r="G103" s="3">
        <f t="shared" si="98"/>
        <v>0.10532296453775358</v>
      </c>
      <c r="H103" s="15">
        <f t="shared" si="98"/>
        <v>1</v>
      </c>
      <c r="I103" s="3">
        <f t="shared" si="98"/>
        <v>4.7760423865631341E-2</v>
      </c>
      <c r="J103" s="15">
        <f t="shared" si="98"/>
        <v>1</v>
      </c>
      <c r="K103" s="3">
        <f t="shared" si="98"/>
        <v>4.4926331589854292E-3</v>
      </c>
      <c r="L103" s="15">
        <f t="shared" si="98"/>
        <v>1</v>
      </c>
      <c r="M103" s="3">
        <f t="shared" si="98"/>
        <v>8.5615086367868895E-3</v>
      </c>
      <c r="N103" s="15">
        <f t="shared" si="98"/>
        <v>1</v>
      </c>
      <c r="O103" s="3">
        <f t="shared" si="98"/>
        <v>0.62720472712947273</v>
      </c>
      <c r="P103" s="15">
        <f t="shared" si="98"/>
        <v>1</v>
      </c>
      <c r="Q103" s="3">
        <f t="shared" si="98"/>
        <v>0.19889174143564475</v>
      </c>
      <c r="R103" s="15">
        <f t="shared" ref="R103" si="99">SUM(R101:R102)</f>
        <v>1</v>
      </c>
      <c r="S103" s="3">
        <f t="shared" si="98"/>
        <v>1.0788915741875077E-2</v>
      </c>
      <c r="T103" s="15">
        <f t="shared" ref="T103" si="100">SUM(T101:T102)</f>
        <v>1</v>
      </c>
      <c r="U103" s="3">
        <f t="shared" si="98"/>
        <v>3.1905790222488467E-3</v>
      </c>
      <c r="V103" s="15">
        <f t="shared" ref="V103" si="101">SUM(V101:V102)</f>
        <v>1</v>
      </c>
      <c r="W103" s="3">
        <f t="shared" si="98"/>
        <v>6.1065270008259682E-2</v>
      </c>
      <c r="X103" s="3">
        <f t="shared" si="98"/>
        <v>1.3669602644555285</v>
      </c>
      <c r="AA103" s="5" t="s">
        <v>10</v>
      </c>
      <c r="AB103" s="15">
        <f>+D103</f>
        <v>1</v>
      </c>
      <c r="AC103" s="15">
        <f>+F103</f>
        <v>1</v>
      </c>
      <c r="AD103" s="15">
        <f>+G103</f>
        <v>0.10532296453775358</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0.5</v>
      </c>
      <c r="E106" s="3">
        <f t="shared" ref="E106:E113" si="102">+D106*(E$40-E$103)</f>
        <v>74.770534479258117</v>
      </c>
      <c r="F106" s="15">
        <v>0.4</v>
      </c>
      <c r="G106" s="3">
        <f t="shared" ref="G106:G113" si="103">+F106*(G$40-G$103)</f>
        <v>21.022463721735612</v>
      </c>
      <c r="H106" s="15">
        <v>0</v>
      </c>
      <c r="I106" s="3">
        <f t="shared" ref="I106:I113" si="104">+H106*(I$40-I$103)</f>
        <v>0</v>
      </c>
      <c r="J106" s="15">
        <v>0</v>
      </c>
      <c r="K106" s="3">
        <f t="shared" ref="K106:K113" si="105">+J106*(K$40-K$103)</f>
        <v>0</v>
      </c>
      <c r="L106" s="15">
        <v>0.5</v>
      </c>
      <c r="M106" s="3">
        <f t="shared" ref="M106:M113" si="106">+L106*(M$40-M$103)</f>
        <v>2.1360964048783289</v>
      </c>
      <c r="N106" s="15">
        <v>0.1</v>
      </c>
      <c r="O106" s="3">
        <f t="shared" ref="O106:O113" si="107">+N106*(O$40-O$103)</f>
        <v>31.297515883760685</v>
      </c>
      <c r="P106" s="15">
        <v>0.1</v>
      </c>
      <c r="Q106" s="3">
        <f t="shared" ref="Q106:Q113" si="108">+P106*(Q$40-Q$103)</f>
        <v>9.9246978976386728</v>
      </c>
      <c r="R106" s="15">
        <v>0</v>
      </c>
      <c r="S106" s="3">
        <f t="shared" ref="S106:S113" si="109">+R106*(S$40-S$103)</f>
        <v>0</v>
      </c>
      <c r="T106" s="15">
        <v>0</v>
      </c>
      <c r="U106" s="3">
        <f t="shared" ref="U106:U113" si="110">+T106*(U$40-U$103)</f>
        <v>0</v>
      </c>
      <c r="V106" s="15">
        <v>0</v>
      </c>
      <c r="W106" s="3">
        <f t="shared" ref="W106:W113" si="111">+V106*(W$40-W$103)</f>
        <v>0</v>
      </c>
      <c r="X106" s="3">
        <f>+W106+U106+S106+Q106+O106+M106+K106+I106+G106+E106</f>
        <v>139.15130838727143</v>
      </c>
      <c r="AA106" s="5" t="s">
        <v>164</v>
      </c>
      <c r="AB106" s="15">
        <f t="shared" ref="AB106:AB113" si="112">+D106</f>
        <v>0.5</v>
      </c>
      <c r="AC106" s="15">
        <f t="shared" ref="AC106:AC113" si="113">+F106</f>
        <v>0.4</v>
      </c>
      <c r="AD106" s="15">
        <f t="shared" ref="AD106:AD111" si="114">+H106</f>
        <v>0</v>
      </c>
      <c r="AE106" s="15">
        <f t="shared" ref="AE106:AE111" si="115">+J106</f>
        <v>0</v>
      </c>
      <c r="AF106" s="15">
        <f t="shared" ref="AF106:AF113" si="116">+L106</f>
        <v>0.5</v>
      </c>
      <c r="AG106" s="15">
        <f t="shared" ref="AG106:AG113" si="117">+N106</f>
        <v>0.1</v>
      </c>
      <c r="AH106" s="15">
        <f t="shared" ref="AH106:AH113" si="118">+P106</f>
        <v>0.1</v>
      </c>
      <c r="AI106" s="15">
        <f t="shared" ref="AI106:AI113" si="119">+R106</f>
        <v>0</v>
      </c>
      <c r="AJ106" s="15">
        <f t="shared" ref="AJ106:AJ113" si="120">+T106</f>
        <v>0</v>
      </c>
      <c r="AK106" s="15">
        <f t="shared" ref="AK106:AK113" si="121">+V106</f>
        <v>0</v>
      </c>
      <c r="AN106" s="5" t="s">
        <v>164</v>
      </c>
      <c r="AO106" s="3">
        <f t="shared" ref="AO106:AO113" si="122">+E106</f>
        <v>74.770534479258117</v>
      </c>
      <c r="AP106" s="3">
        <f t="shared" ref="AP106:AP113" si="123">+G106</f>
        <v>21.022463721735612</v>
      </c>
      <c r="AQ106" s="3">
        <f t="shared" ref="AQ106:AQ113" si="124">+I106</f>
        <v>0</v>
      </c>
      <c r="AR106" s="3">
        <f t="shared" ref="AR106:AR113" si="125">+K106</f>
        <v>0</v>
      </c>
      <c r="AS106" s="3">
        <f t="shared" ref="AS106:AS113" si="126">+M106</f>
        <v>2.1360964048783289</v>
      </c>
      <c r="AT106" s="3">
        <f t="shared" ref="AT106:AT113" si="127">+O106</f>
        <v>31.297515883760685</v>
      </c>
      <c r="AU106" s="3">
        <f t="shared" ref="AU106:AU113" si="128">+Q106</f>
        <v>9.9246978976386728</v>
      </c>
      <c r="AV106" s="3">
        <f t="shared" ref="AV106:AV113" si="129">+S106</f>
        <v>0</v>
      </c>
      <c r="AW106" s="3">
        <f t="shared" ref="AW106:AW113" si="130">+U106</f>
        <v>0</v>
      </c>
      <c r="AX106" s="3">
        <f t="shared" ref="AX106:AX113" si="131">+W106</f>
        <v>0</v>
      </c>
      <c r="AY106" s="3">
        <f>SUM(AO106:AX106)</f>
        <v>139.15130838727143</v>
      </c>
    </row>
    <row r="107" spans="1:51" ht="15.5" x14ac:dyDescent="0.35">
      <c r="A107" s="5" t="s">
        <v>166</v>
      </c>
      <c r="B107" t="s">
        <v>167</v>
      </c>
      <c r="C107">
        <v>25</v>
      </c>
      <c r="D107" s="15">
        <v>0</v>
      </c>
      <c r="E107" s="3">
        <f t="shared" si="102"/>
        <v>0</v>
      </c>
      <c r="F107" s="15">
        <v>0</v>
      </c>
      <c r="G107" s="3">
        <f t="shared" si="103"/>
        <v>0</v>
      </c>
      <c r="H107" s="15">
        <v>0.2</v>
      </c>
      <c r="I107" s="3">
        <f t="shared" si="104"/>
        <v>4.7664903017900073</v>
      </c>
      <c r="J107" s="15">
        <v>0.2</v>
      </c>
      <c r="K107" s="3">
        <f t="shared" si="105"/>
        <v>0.44836478926674578</v>
      </c>
      <c r="L107" s="15">
        <v>0</v>
      </c>
      <c r="M107" s="3">
        <f t="shared" si="106"/>
        <v>0</v>
      </c>
      <c r="N107" s="15">
        <v>0.25</v>
      </c>
      <c r="O107" s="3">
        <f t="shared" si="107"/>
        <v>78.24378970940171</v>
      </c>
      <c r="P107" s="15">
        <v>0.1</v>
      </c>
      <c r="Q107" s="3">
        <f t="shared" si="108"/>
        <v>9.9246978976386728</v>
      </c>
      <c r="R107" s="15">
        <v>0</v>
      </c>
      <c r="S107" s="3">
        <f t="shared" si="109"/>
        <v>0</v>
      </c>
      <c r="T107" s="15">
        <v>0</v>
      </c>
      <c r="U107" s="3">
        <f t="shared" si="110"/>
        <v>0</v>
      </c>
      <c r="V107" s="15">
        <v>0</v>
      </c>
      <c r="W107" s="3">
        <f t="shared" si="111"/>
        <v>0</v>
      </c>
      <c r="X107" s="3">
        <f>+W107+U107+S107+Q107+O107+M107+K107+I107+G107+E107</f>
        <v>93.383342698097152</v>
      </c>
      <c r="Y107" s="3">
        <f>+X106+X107</f>
        <v>232.53465108536858</v>
      </c>
      <c r="Z107" s="23">
        <f>+Y107/(X$48-X$49-X77-X85)</f>
        <v>0.36764783275098761</v>
      </c>
      <c r="AA107" s="5" t="s">
        <v>166</v>
      </c>
      <c r="AB107" s="15">
        <f t="shared" si="112"/>
        <v>0</v>
      </c>
      <c r="AC107" s="15">
        <f t="shared" si="113"/>
        <v>0</v>
      </c>
      <c r="AD107" s="15">
        <f t="shared" si="114"/>
        <v>0.2</v>
      </c>
      <c r="AE107" s="15">
        <f t="shared" si="115"/>
        <v>0.2</v>
      </c>
      <c r="AF107" s="15">
        <f t="shared" si="116"/>
        <v>0</v>
      </c>
      <c r="AG107" s="15">
        <f t="shared" si="117"/>
        <v>0.25</v>
      </c>
      <c r="AH107" s="15">
        <f t="shared" si="118"/>
        <v>0.1</v>
      </c>
      <c r="AI107" s="15">
        <f t="shared" si="119"/>
        <v>0</v>
      </c>
      <c r="AJ107" s="15">
        <f t="shared" si="120"/>
        <v>0</v>
      </c>
      <c r="AK107" s="15">
        <f t="shared" si="121"/>
        <v>0</v>
      </c>
      <c r="AN107" s="5" t="s">
        <v>166</v>
      </c>
      <c r="AO107" s="3">
        <f t="shared" si="122"/>
        <v>0</v>
      </c>
      <c r="AP107" s="3">
        <f t="shared" si="123"/>
        <v>0</v>
      </c>
      <c r="AQ107" s="3">
        <f t="shared" si="124"/>
        <v>4.7664903017900073</v>
      </c>
      <c r="AR107" s="3">
        <f t="shared" si="125"/>
        <v>0.44836478926674578</v>
      </c>
      <c r="AS107" s="3">
        <f t="shared" si="126"/>
        <v>0</v>
      </c>
      <c r="AT107" s="3">
        <f t="shared" si="127"/>
        <v>78.24378970940171</v>
      </c>
      <c r="AU107" s="3">
        <f t="shared" si="128"/>
        <v>9.9246978976386728</v>
      </c>
      <c r="AV107" s="3">
        <f t="shared" si="129"/>
        <v>0</v>
      </c>
      <c r="AW107" s="3">
        <f t="shared" si="130"/>
        <v>0</v>
      </c>
      <c r="AX107" s="3">
        <f t="shared" si="131"/>
        <v>0</v>
      </c>
      <c r="AY107" s="3">
        <f t="shared" ref="AY107:AY113" si="132">SUM(AO107:AX107)</f>
        <v>93.383342698097124</v>
      </c>
    </row>
    <row r="108" spans="1:51" ht="15.5" x14ac:dyDescent="0.35">
      <c r="A108" s="5" t="s">
        <v>155</v>
      </c>
      <c r="B108" t="s">
        <v>143</v>
      </c>
      <c r="C108">
        <v>25</v>
      </c>
      <c r="D108" s="15">
        <v>0.05</v>
      </c>
      <c r="E108" s="3">
        <f t="shared" si="102"/>
        <v>7.4770534479258117</v>
      </c>
      <c r="F108" s="15">
        <v>0.05</v>
      </c>
      <c r="G108" s="3">
        <f t="shared" si="103"/>
        <v>2.6278079652169515</v>
      </c>
      <c r="H108" s="15">
        <v>0</v>
      </c>
      <c r="I108" s="3">
        <f t="shared" si="104"/>
        <v>0</v>
      </c>
      <c r="J108" s="15">
        <v>0</v>
      </c>
      <c r="K108" s="3">
        <f t="shared" si="105"/>
        <v>0</v>
      </c>
      <c r="L108" s="15">
        <v>0.1</v>
      </c>
      <c r="M108" s="3">
        <f t="shared" si="106"/>
        <v>0.4272192809756658</v>
      </c>
      <c r="N108" s="15">
        <v>0</v>
      </c>
      <c r="O108" s="3">
        <f t="shared" si="107"/>
        <v>0</v>
      </c>
      <c r="P108" s="15">
        <v>0.1</v>
      </c>
      <c r="Q108" s="3">
        <f t="shared" si="108"/>
        <v>9.9246978976386728</v>
      </c>
      <c r="R108" s="15">
        <v>0.05</v>
      </c>
      <c r="S108" s="3">
        <f t="shared" si="109"/>
        <v>0.26918344775978315</v>
      </c>
      <c r="T108" s="15">
        <v>0.2</v>
      </c>
      <c r="U108" s="3">
        <f t="shared" si="110"/>
        <v>0.31841978642043495</v>
      </c>
      <c r="V108" s="15">
        <v>0.2</v>
      </c>
      <c r="W108" s="3">
        <f t="shared" si="111"/>
        <v>6.0943139468243155</v>
      </c>
      <c r="X108" s="3">
        <f>+W108+U108+S108+Q108+O108+M108+K108+I108+G108+E108</f>
        <v>27.138695772761636</v>
      </c>
      <c r="AA108" s="5" t="s">
        <v>155</v>
      </c>
      <c r="AB108" s="15">
        <f t="shared" si="112"/>
        <v>0.05</v>
      </c>
      <c r="AC108" s="15">
        <f t="shared" si="113"/>
        <v>0.05</v>
      </c>
      <c r="AD108" s="15">
        <f t="shared" si="114"/>
        <v>0</v>
      </c>
      <c r="AE108" s="15">
        <f t="shared" si="115"/>
        <v>0</v>
      </c>
      <c r="AF108" s="15">
        <f t="shared" si="116"/>
        <v>0.1</v>
      </c>
      <c r="AG108" s="15">
        <f t="shared" si="117"/>
        <v>0</v>
      </c>
      <c r="AH108" s="15">
        <f t="shared" si="118"/>
        <v>0.1</v>
      </c>
      <c r="AI108" s="15">
        <f t="shared" si="119"/>
        <v>0.05</v>
      </c>
      <c r="AJ108" s="15">
        <f t="shared" si="120"/>
        <v>0.2</v>
      </c>
      <c r="AK108" s="15">
        <f t="shared" si="121"/>
        <v>0.2</v>
      </c>
      <c r="AN108" s="5" t="s">
        <v>155</v>
      </c>
      <c r="AO108" s="3">
        <f t="shared" si="122"/>
        <v>7.4770534479258117</v>
      </c>
      <c r="AP108" s="3">
        <f t="shared" si="123"/>
        <v>2.6278079652169515</v>
      </c>
      <c r="AQ108" s="3">
        <f t="shared" si="124"/>
        <v>0</v>
      </c>
      <c r="AR108" s="3">
        <f t="shared" si="125"/>
        <v>0</v>
      </c>
      <c r="AS108" s="3">
        <f t="shared" si="126"/>
        <v>0.4272192809756658</v>
      </c>
      <c r="AT108" s="3">
        <f t="shared" si="127"/>
        <v>0</v>
      </c>
      <c r="AU108" s="3">
        <f t="shared" si="128"/>
        <v>9.9246978976386728</v>
      </c>
      <c r="AV108" s="3">
        <f t="shared" si="129"/>
        <v>0.26918344775978315</v>
      </c>
      <c r="AW108" s="3">
        <f t="shared" si="130"/>
        <v>0.31841978642043495</v>
      </c>
      <c r="AX108" s="3">
        <f t="shared" si="131"/>
        <v>6.0943139468243155</v>
      </c>
      <c r="AY108" s="3">
        <f t="shared" si="132"/>
        <v>27.138695772761633</v>
      </c>
    </row>
    <row r="109" spans="1:51" ht="15.5" x14ac:dyDescent="0.35">
      <c r="A109" s="5" t="s">
        <v>168</v>
      </c>
      <c r="B109" t="s">
        <v>140</v>
      </c>
      <c r="C109">
        <v>25</v>
      </c>
      <c r="D109" s="15">
        <v>0.05</v>
      </c>
      <c r="E109" s="3">
        <f t="shared" si="102"/>
        <v>7.4770534479258117</v>
      </c>
      <c r="F109" s="15">
        <v>0.05</v>
      </c>
      <c r="G109" s="3">
        <f t="shared" si="103"/>
        <v>2.6278079652169515</v>
      </c>
      <c r="H109" s="15">
        <v>0</v>
      </c>
      <c r="I109" s="3">
        <f t="shared" si="104"/>
        <v>0</v>
      </c>
      <c r="J109" s="15">
        <v>0</v>
      </c>
      <c r="K109" s="3">
        <f t="shared" si="105"/>
        <v>0</v>
      </c>
      <c r="L109" s="15">
        <v>0.1</v>
      </c>
      <c r="M109" s="3">
        <f t="shared" si="106"/>
        <v>0.4272192809756658</v>
      </c>
      <c r="N109" s="15">
        <v>0</v>
      </c>
      <c r="O109" s="3">
        <f t="shared" si="107"/>
        <v>0</v>
      </c>
      <c r="P109" s="15">
        <v>0.05</v>
      </c>
      <c r="Q109" s="3">
        <f t="shared" si="108"/>
        <v>4.9623489488193364</v>
      </c>
      <c r="R109" s="15">
        <v>0.05</v>
      </c>
      <c r="S109" s="3">
        <f t="shared" si="109"/>
        <v>0.26918344775978315</v>
      </c>
      <c r="T109" s="15">
        <v>0.1</v>
      </c>
      <c r="U109" s="3">
        <f t="shared" si="110"/>
        <v>0.15920989321021747</v>
      </c>
      <c r="V109" s="15">
        <v>0.1</v>
      </c>
      <c r="W109" s="3">
        <f t="shared" si="111"/>
        <v>3.0471569734121577</v>
      </c>
      <c r="X109" s="3">
        <f t="shared" ref="X109:X113" si="133">+W109+U109+S109+Q109+O109+M109+K109+I109+G109+E109</f>
        <v>18.969979957319921</v>
      </c>
      <c r="AA109" s="5" t="s">
        <v>168</v>
      </c>
      <c r="AB109" s="15">
        <f t="shared" si="112"/>
        <v>0.05</v>
      </c>
      <c r="AC109" s="15">
        <f t="shared" si="113"/>
        <v>0.05</v>
      </c>
      <c r="AD109" s="15">
        <f t="shared" si="114"/>
        <v>0</v>
      </c>
      <c r="AE109" s="15">
        <f t="shared" si="115"/>
        <v>0</v>
      </c>
      <c r="AF109" s="15">
        <f t="shared" si="116"/>
        <v>0.1</v>
      </c>
      <c r="AG109" s="15">
        <f t="shared" si="117"/>
        <v>0</v>
      </c>
      <c r="AH109" s="15">
        <f t="shared" si="118"/>
        <v>0.05</v>
      </c>
      <c r="AI109" s="15">
        <f t="shared" si="119"/>
        <v>0.05</v>
      </c>
      <c r="AJ109" s="15">
        <f t="shared" si="120"/>
        <v>0.1</v>
      </c>
      <c r="AK109" s="15">
        <f t="shared" si="121"/>
        <v>0.1</v>
      </c>
      <c r="AN109" s="5" t="s">
        <v>168</v>
      </c>
      <c r="AO109" s="3">
        <f t="shared" si="122"/>
        <v>7.4770534479258117</v>
      </c>
      <c r="AP109" s="3">
        <f t="shared" si="123"/>
        <v>2.6278079652169515</v>
      </c>
      <c r="AQ109" s="3">
        <f t="shared" si="124"/>
        <v>0</v>
      </c>
      <c r="AR109" s="3">
        <f t="shared" si="125"/>
        <v>0</v>
      </c>
      <c r="AS109" s="3">
        <f t="shared" si="126"/>
        <v>0.4272192809756658</v>
      </c>
      <c r="AT109" s="3">
        <f t="shared" si="127"/>
        <v>0</v>
      </c>
      <c r="AU109" s="3">
        <f t="shared" si="128"/>
        <v>4.9623489488193364</v>
      </c>
      <c r="AV109" s="3">
        <f t="shared" si="129"/>
        <v>0.26918344775978315</v>
      </c>
      <c r="AW109" s="3">
        <f t="shared" si="130"/>
        <v>0.15920989321021747</v>
      </c>
      <c r="AX109" s="3">
        <f t="shared" si="131"/>
        <v>3.0471569734121577</v>
      </c>
      <c r="AY109" s="3">
        <f t="shared" si="132"/>
        <v>18.969979957319925</v>
      </c>
    </row>
    <row r="110" spans="1:51" ht="15.5" x14ac:dyDescent="0.35">
      <c r="A110" s="5" t="s">
        <v>157</v>
      </c>
      <c r="B110" t="s">
        <v>143</v>
      </c>
      <c r="C110">
        <v>25</v>
      </c>
      <c r="D110" s="15">
        <v>0.1</v>
      </c>
      <c r="E110" s="3">
        <f t="shared" si="102"/>
        <v>14.954106895851623</v>
      </c>
      <c r="F110" s="15">
        <v>0.05</v>
      </c>
      <c r="G110" s="3">
        <f t="shared" si="103"/>
        <v>2.6278079652169515</v>
      </c>
      <c r="H110" s="15">
        <v>0</v>
      </c>
      <c r="I110" s="3">
        <f t="shared" si="104"/>
        <v>0</v>
      </c>
      <c r="J110" s="15">
        <v>0</v>
      </c>
      <c r="K110" s="3">
        <f t="shared" si="105"/>
        <v>0</v>
      </c>
      <c r="L110" s="15">
        <v>0.1</v>
      </c>
      <c r="M110" s="3">
        <f t="shared" si="106"/>
        <v>0.4272192809756658</v>
      </c>
      <c r="N110" s="15">
        <v>0.1</v>
      </c>
      <c r="O110" s="3">
        <f t="shared" si="107"/>
        <v>31.297515883760685</v>
      </c>
      <c r="P110" s="15">
        <v>0.1</v>
      </c>
      <c r="Q110" s="3">
        <f t="shared" si="108"/>
        <v>9.9246978976386728</v>
      </c>
      <c r="R110" s="15">
        <v>0.1</v>
      </c>
      <c r="S110" s="3">
        <f t="shared" si="109"/>
        <v>0.53836689551956629</v>
      </c>
      <c r="T110" s="15">
        <v>0.1</v>
      </c>
      <c r="U110" s="3">
        <f t="shared" si="110"/>
        <v>0.15920989321021747</v>
      </c>
      <c r="V110" s="15">
        <v>0.1</v>
      </c>
      <c r="W110" s="3">
        <f t="shared" si="111"/>
        <v>3.0471569734121577</v>
      </c>
      <c r="X110" s="3">
        <f t="shared" si="133"/>
        <v>62.976081685585534</v>
      </c>
      <c r="AA110" s="5" t="s">
        <v>157</v>
      </c>
      <c r="AB110" s="15">
        <f t="shared" si="112"/>
        <v>0.1</v>
      </c>
      <c r="AC110" s="15">
        <f t="shared" si="113"/>
        <v>0.05</v>
      </c>
      <c r="AD110" s="15">
        <f t="shared" si="114"/>
        <v>0</v>
      </c>
      <c r="AE110" s="15">
        <f t="shared" si="115"/>
        <v>0</v>
      </c>
      <c r="AF110" s="15">
        <f t="shared" si="116"/>
        <v>0.1</v>
      </c>
      <c r="AG110" s="15">
        <f t="shared" si="117"/>
        <v>0.1</v>
      </c>
      <c r="AH110" s="15">
        <f t="shared" si="118"/>
        <v>0.1</v>
      </c>
      <c r="AI110" s="15">
        <f t="shared" si="119"/>
        <v>0.1</v>
      </c>
      <c r="AJ110" s="15">
        <f t="shared" si="120"/>
        <v>0.1</v>
      </c>
      <c r="AK110" s="15">
        <f t="shared" si="121"/>
        <v>0.1</v>
      </c>
      <c r="AN110" s="5" t="s">
        <v>157</v>
      </c>
      <c r="AO110" s="3">
        <f t="shared" si="122"/>
        <v>14.954106895851623</v>
      </c>
      <c r="AP110" s="3">
        <f t="shared" si="123"/>
        <v>2.6278079652169515</v>
      </c>
      <c r="AQ110" s="3">
        <f t="shared" si="124"/>
        <v>0</v>
      </c>
      <c r="AR110" s="3">
        <f t="shared" si="125"/>
        <v>0</v>
      </c>
      <c r="AS110" s="3">
        <f t="shared" si="126"/>
        <v>0.4272192809756658</v>
      </c>
      <c r="AT110" s="3">
        <f t="shared" si="127"/>
        <v>31.297515883760685</v>
      </c>
      <c r="AU110" s="3">
        <f t="shared" si="128"/>
        <v>9.9246978976386728</v>
      </c>
      <c r="AV110" s="3">
        <f t="shared" si="129"/>
        <v>0.53836689551956629</v>
      </c>
      <c r="AW110" s="3">
        <f t="shared" si="130"/>
        <v>0.15920989321021747</v>
      </c>
      <c r="AX110" s="3">
        <f t="shared" si="131"/>
        <v>3.0471569734121577</v>
      </c>
      <c r="AY110" s="3">
        <f t="shared" si="132"/>
        <v>62.976081685585541</v>
      </c>
    </row>
    <row r="111" spans="1:51" ht="15.5" x14ac:dyDescent="0.35">
      <c r="A111" s="5" t="s">
        <v>158</v>
      </c>
      <c r="B111" t="s">
        <v>143</v>
      </c>
      <c r="C111">
        <v>25</v>
      </c>
      <c r="D111" s="15">
        <v>0</v>
      </c>
      <c r="E111" s="3">
        <f t="shared" si="102"/>
        <v>0</v>
      </c>
      <c r="F111" s="15">
        <v>0</v>
      </c>
      <c r="G111" s="3">
        <f t="shared" si="103"/>
        <v>0</v>
      </c>
      <c r="H111" s="15">
        <v>0</v>
      </c>
      <c r="I111" s="3">
        <f t="shared" si="104"/>
        <v>0</v>
      </c>
      <c r="J111" s="15">
        <v>0</v>
      </c>
      <c r="K111" s="3">
        <f t="shared" si="105"/>
        <v>0</v>
      </c>
      <c r="L111" s="15">
        <v>0</v>
      </c>
      <c r="M111" s="3">
        <f t="shared" si="106"/>
        <v>0</v>
      </c>
      <c r="N111" s="15">
        <v>0</v>
      </c>
      <c r="O111" s="3">
        <f t="shared" si="107"/>
        <v>0</v>
      </c>
      <c r="P111" s="15">
        <v>0.2</v>
      </c>
      <c r="Q111" s="3">
        <f t="shared" si="108"/>
        <v>19.849395795277346</v>
      </c>
      <c r="R111" s="15">
        <v>0</v>
      </c>
      <c r="S111" s="3">
        <f t="shared" si="109"/>
        <v>0</v>
      </c>
      <c r="T111" s="15">
        <v>0</v>
      </c>
      <c r="U111" s="3">
        <f t="shared" si="110"/>
        <v>0</v>
      </c>
      <c r="V111" s="15">
        <v>0</v>
      </c>
      <c r="W111" s="3">
        <f t="shared" si="111"/>
        <v>0</v>
      </c>
      <c r="X111" s="3">
        <f t="shared" si="133"/>
        <v>19.849395795277346</v>
      </c>
      <c r="AA111" s="5" t="s">
        <v>158</v>
      </c>
      <c r="AB111" s="15">
        <f t="shared" si="112"/>
        <v>0</v>
      </c>
      <c r="AC111" s="15">
        <f t="shared" si="113"/>
        <v>0</v>
      </c>
      <c r="AD111" s="15">
        <f t="shared" si="114"/>
        <v>0</v>
      </c>
      <c r="AE111" s="15">
        <f t="shared" si="115"/>
        <v>0</v>
      </c>
      <c r="AF111" s="15">
        <f t="shared" si="116"/>
        <v>0</v>
      </c>
      <c r="AG111" s="15">
        <f t="shared" si="117"/>
        <v>0</v>
      </c>
      <c r="AH111" s="15">
        <f t="shared" si="118"/>
        <v>0.2</v>
      </c>
      <c r="AI111" s="15">
        <f t="shared" si="119"/>
        <v>0</v>
      </c>
      <c r="AJ111" s="15">
        <f t="shared" si="120"/>
        <v>0</v>
      </c>
      <c r="AK111" s="15">
        <f t="shared" si="121"/>
        <v>0</v>
      </c>
      <c r="AN111" s="5" t="s">
        <v>158</v>
      </c>
      <c r="AO111" s="3">
        <f t="shared" si="122"/>
        <v>0</v>
      </c>
      <c r="AP111" s="3">
        <f t="shared" si="123"/>
        <v>0</v>
      </c>
      <c r="AQ111" s="3">
        <f t="shared" si="124"/>
        <v>0</v>
      </c>
      <c r="AR111" s="3">
        <f t="shared" si="125"/>
        <v>0</v>
      </c>
      <c r="AS111" s="3">
        <f t="shared" si="126"/>
        <v>0</v>
      </c>
      <c r="AT111" s="3">
        <f t="shared" si="127"/>
        <v>0</v>
      </c>
      <c r="AU111" s="3">
        <f t="shared" si="128"/>
        <v>19.849395795277346</v>
      </c>
      <c r="AV111" s="3">
        <f t="shared" si="129"/>
        <v>0</v>
      </c>
      <c r="AW111" s="3">
        <f t="shared" si="130"/>
        <v>0</v>
      </c>
      <c r="AX111" s="3">
        <f t="shared" si="131"/>
        <v>0</v>
      </c>
      <c r="AY111" s="3">
        <f t="shared" si="132"/>
        <v>19.849395795277346</v>
      </c>
    </row>
    <row r="112" spans="1:51" ht="15.5" x14ac:dyDescent="0.35">
      <c r="A112" s="5" t="s">
        <v>148</v>
      </c>
      <c r="B112" t="s">
        <v>146</v>
      </c>
      <c r="C112">
        <v>35</v>
      </c>
      <c r="D112" s="15">
        <v>0</v>
      </c>
      <c r="E112" s="3">
        <f t="shared" si="102"/>
        <v>0</v>
      </c>
      <c r="F112" s="15">
        <v>0</v>
      </c>
      <c r="G112" s="3">
        <f t="shared" si="103"/>
        <v>0</v>
      </c>
      <c r="H112" s="15">
        <v>0.8</v>
      </c>
      <c r="I112" s="3">
        <f t="shared" si="104"/>
        <v>19.065961207160029</v>
      </c>
      <c r="J112" s="15">
        <v>0.5</v>
      </c>
      <c r="K112" s="3">
        <f t="shared" si="105"/>
        <v>1.1209119731668644</v>
      </c>
      <c r="L112" s="15">
        <v>0.05</v>
      </c>
      <c r="M112" s="3">
        <f t="shared" si="106"/>
        <v>0.2136096404878329</v>
      </c>
      <c r="N112" s="15">
        <v>0.45</v>
      </c>
      <c r="O112" s="3">
        <f t="shared" si="107"/>
        <v>140.83882147692307</v>
      </c>
      <c r="P112" s="15">
        <v>0.35</v>
      </c>
      <c r="Q112" s="3">
        <f t="shared" si="108"/>
        <v>34.736442641735344</v>
      </c>
      <c r="R112" s="15">
        <v>0</v>
      </c>
      <c r="S112" s="3">
        <f t="shared" si="109"/>
        <v>0</v>
      </c>
      <c r="T112" s="15">
        <v>0</v>
      </c>
      <c r="U112" s="3">
        <f t="shared" si="110"/>
        <v>0</v>
      </c>
      <c r="V112" s="15">
        <v>0</v>
      </c>
      <c r="W112" s="3">
        <f t="shared" si="111"/>
        <v>0</v>
      </c>
      <c r="X112" s="3">
        <f t="shared" si="133"/>
        <v>195.97574693947317</v>
      </c>
      <c r="AA112" s="5" t="s">
        <v>148</v>
      </c>
      <c r="AB112" s="15">
        <f t="shared" si="112"/>
        <v>0</v>
      </c>
      <c r="AC112" s="15">
        <f t="shared" si="113"/>
        <v>0</v>
      </c>
      <c r="AD112" s="15">
        <f>+G112</f>
        <v>0</v>
      </c>
      <c r="AE112" s="15">
        <f>+H112</f>
        <v>0.8</v>
      </c>
      <c r="AF112" s="15">
        <f t="shared" si="116"/>
        <v>0.05</v>
      </c>
      <c r="AG112" s="15">
        <f t="shared" si="117"/>
        <v>0.45</v>
      </c>
      <c r="AH112" s="15">
        <f t="shared" si="118"/>
        <v>0.35</v>
      </c>
      <c r="AI112" s="15">
        <f t="shared" si="119"/>
        <v>0</v>
      </c>
      <c r="AJ112" s="15">
        <f t="shared" si="120"/>
        <v>0</v>
      </c>
      <c r="AK112" s="15">
        <f t="shared" si="121"/>
        <v>0</v>
      </c>
      <c r="AN112" s="5" t="s">
        <v>148</v>
      </c>
      <c r="AO112" s="3">
        <f t="shared" si="122"/>
        <v>0</v>
      </c>
      <c r="AP112" s="3">
        <f t="shared" si="123"/>
        <v>0</v>
      </c>
      <c r="AQ112" s="3">
        <f t="shared" si="124"/>
        <v>19.065961207160029</v>
      </c>
      <c r="AR112" s="3">
        <f t="shared" si="125"/>
        <v>1.1209119731668644</v>
      </c>
      <c r="AS112" s="3">
        <f t="shared" si="126"/>
        <v>0.2136096404878329</v>
      </c>
      <c r="AT112" s="3">
        <f t="shared" si="127"/>
        <v>140.83882147692307</v>
      </c>
      <c r="AU112" s="3">
        <f t="shared" si="128"/>
        <v>34.736442641735344</v>
      </c>
      <c r="AV112" s="3">
        <f t="shared" si="129"/>
        <v>0</v>
      </c>
      <c r="AW112" s="3">
        <f t="shared" si="130"/>
        <v>0</v>
      </c>
      <c r="AX112" s="3">
        <f t="shared" si="131"/>
        <v>0</v>
      </c>
      <c r="AY112" s="3">
        <f t="shared" si="132"/>
        <v>195.97574693947314</v>
      </c>
    </row>
    <row r="113" spans="1:51" ht="15.5" x14ac:dyDescent="0.35">
      <c r="A113" s="5" t="s">
        <v>149</v>
      </c>
      <c r="B113" t="s">
        <v>143</v>
      </c>
      <c r="C113">
        <v>25</v>
      </c>
      <c r="D113" s="15">
        <v>0</v>
      </c>
      <c r="E113" s="3">
        <f t="shared" si="102"/>
        <v>0</v>
      </c>
      <c r="F113" s="15">
        <v>0.1</v>
      </c>
      <c r="G113" s="3">
        <f t="shared" si="103"/>
        <v>5.255615930433903</v>
      </c>
      <c r="H113" s="15">
        <v>0</v>
      </c>
      <c r="I113" s="3">
        <f t="shared" si="104"/>
        <v>0</v>
      </c>
      <c r="J113" s="15">
        <v>0.1</v>
      </c>
      <c r="K113" s="3">
        <f t="shared" si="105"/>
        <v>0.22418239463337289</v>
      </c>
      <c r="L113" s="15">
        <v>0.15</v>
      </c>
      <c r="M113" s="3">
        <f t="shared" si="106"/>
        <v>0.64082892146349868</v>
      </c>
      <c r="N113" s="15">
        <v>0.1</v>
      </c>
      <c r="O113" s="3">
        <f t="shared" si="107"/>
        <v>31.297515883760685</v>
      </c>
      <c r="P113" s="15">
        <v>0</v>
      </c>
      <c r="Q113" s="3">
        <f t="shared" si="108"/>
        <v>0</v>
      </c>
      <c r="R113" s="15">
        <v>0.6</v>
      </c>
      <c r="S113" s="3">
        <f t="shared" si="109"/>
        <v>3.230201373117398</v>
      </c>
      <c r="T113" s="15">
        <v>0.6</v>
      </c>
      <c r="U113" s="3">
        <f t="shared" si="110"/>
        <v>0.95525935926130467</v>
      </c>
      <c r="V113" s="15">
        <v>0.6</v>
      </c>
      <c r="W113" s="3">
        <f t="shared" si="111"/>
        <v>18.282941840472944</v>
      </c>
      <c r="X113" s="3">
        <f t="shared" si="133"/>
        <v>59.886545703143113</v>
      </c>
      <c r="AA113" s="5" t="s">
        <v>149</v>
      </c>
      <c r="AB113" s="15">
        <f t="shared" si="112"/>
        <v>0</v>
      </c>
      <c r="AC113" s="15">
        <f t="shared" si="113"/>
        <v>0.1</v>
      </c>
      <c r="AD113" s="15">
        <f>+G113</f>
        <v>5.255615930433903</v>
      </c>
      <c r="AE113" s="15">
        <f>+H113</f>
        <v>0</v>
      </c>
      <c r="AF113" s="15">
        <f t="shared" si="116"/>
        <v>0.15</v>
      </c>
      <c r="AG113" s="15">
        <f t="shared" si="117"/>
        <v>0.1</v>
      </c>
      <c r="AH113" s="15">
        <f t="shared" si="118"/>
        <v>0</v>
      </c>
      <c r="AI113" s="15">
        <f t="shared" si="119"/>
        <v>0.6</v>
      </c>
      <c r="AJ113" s="15">
        <f t="shared" si="120"/>
        <v>0.6</v>
      </c>
      <c r="AK113" s="15">
        <f t="shared" si="121"/>
        <v>0.6</v>
      </c>
      <c r="AN113" s="5" t="s">
        <v>149</v>
      </c>
      <c r="AO113" s="3">
        <f t="shared" si="122"/>
        <v>0</v>
      </c>
      <c r="AP113" s="3">
        <f t="shared" si="123"/>
        <v>5.255615930433903</v>
      </c>
      <c r="AQ113" s="3">
        <f t="shared" si="124"/>
        <v>0</v>
      </c>
      <c r="AR113" s="3">
        <f t="shared" si="125"/>
        <v>0.22418239463337289</v>
      </c>
      <c r="AS113" s="3">
        <f t="shared" si="126"/>
        <v>0.64082892146349868</v>
      </c>
      <c r="AT113" s="3">
        <f t="shared" si="127"/>
        <v>31.297515883760685</v>
      </c>
      <c r="AU113" s="3">
        <f t="shared" si="128"/>
        <v>0</v>
      </c>
      <c r="AV113" s="3">
        <f t="shared" si="129"/>
        <v>3.230201373117398</v>
      </c>
      <c r="AW113" s="3">
        <f t="shared" si="130"/>
        <v>0.95525935926130467</v>
      </c>
      <c r="AX113" s="3">
        <f t="shared" si="131"/>
        <v>18.282941840472944</v>
      </c>
      <c r="AY113" s="3">
        <f t="shared" si="132"/>
        <v>59.886545703143106</v>
      </c>
    </row>
    <row r="114" spans="1:51" ht="15.5" x14ac:dyDescent="0.35">
      <c r="A114" s="5" t="s">
        <v>10</v>
      </c>
      <c r="D114" s="15">
        <f t="shared" ref="D114:W114" si="134">SUM(D106:D113)</f>
        <v>0.70000000000000007</v>
      </c>
      <c r="E114" s="29">
        <f t="shared" si="134"/>
        <v>104.67874827096136</v>
      </c>
      <c r="F114" s="15">
        <f t="shared" si="134"/>
        <v>0.65</v>
      </c>
      <c r="G114" s="29">
        <f t="shared" si="134"/>
        <v>34.161503547820374</v>
      </c>
      <c r="H114" s="15">
        <f t="shared" si="134"/>
        <v>1</v>
      </c>
      <c r="I114" s="29">
        <f t="shared" si="134"/>
        <v>23.832451508950037</v>
      </c>
      <c r="J114" s="15">
        <f t="shared" si="134"/>
        <v>0.79999999999999993</v>
      </c>
      <c r="K114" s="29">
        <f t="shared" si="134"/>
        <v>1.7934591570669831</v>
      </c>
      <c r="L114" s="15">
        <f t="shared" si="134"/>
        <v>1</v>
      </c>
      <c r="M114" s="29">
        <f t="shared" si="134"/>
        <v>4.2721928097566577</v>
      </c>
      <c r="N114" s="15">
        <f t="shared" si="134"/>
        <v>0.99999999999999989</v>
      </c>
      <c r="O114" s="29">
        <f t="shared" si="134"/>
        <v>312.97515883760684</v>
      </c>
      <c r="P114" s="15">
        <f t="shared" si="134"/>
        <v>1</v>
      </c>
      <c r="Q114" s="29">
        <f t="shared" si="134"/>
        <v>99.246978976386714</v>
      </c>
      <c r="R114" s="15">
        <f t="shared" si="134"/>
        <v>0.8</v>
      </c>
      <c r="S114" s="29">
        <f t="shared" si="134"/>
        <v>4.3069351641565303</v>
      </c>
      <c r="T114" s="15">
        <f t="shared" si="134"/>
        <v>1</v>
      </c>
      <c r="U114" s="29">
        <f t="shared" si="134"/>
        <v>1.5920989321021746</v>
      </c>
      <c r="V114" s="15">
        <f t="shared" si="134"/>
        <v>1</v>
      </c>
      <c r="W114" s="29">
        <f t="shared" si="134"/>
        <v>30.471569734121573</v>
      </c>
      <c r="X114" s="3">
        <f>SUM(X106:X113)</f>
        <v>617.33109693892936</v>
      </c>
      <c r="Y114" s="3">
        <f>+X103+X114</f>
        <v>618.69805720338491</v>
      </c>
      <c r="AN114" s="5" t="s">
        <v>10</v>
      </c>
      <c r="AO114" s="3">
        <f>SUM(AO106:AO113)</f>
        <v>104.67874827096136</v>
      </c>
      <c r="AP114" s="3">
        <f t="shared" ref="AP114:AY114" si="135">SUM(AP106:AP113)</f>
        <v>34.161503547820374</v>
      </c>
      <c r="AQ114" s="3">
        <f t="shared" si="135"/>
        <v>23.832451508950037</v>
      </c>
      <c r="AR114" s="3">
        <f t="shared" si="135"/>
        <v>1.7934591570669831</v>
      </c>
      <c r="AS114" s="3">
        <f t="shared" si="135"/>
        <v>4.2721928097566577</v>
      </c>
      <c r="AT114" s="3">
        <f t="shared" si="135"/>
        <v>312.97515883760684</v>
      </c>
      <c r="AU114" s="3">
        <f t="shared" si="135"/>
        <v>99.246978976386714</v>
      </c>
      <c r="AV114" s="3">
        <f t="shared" si="135"/>
        <v>4.3069351641565303</v>
      </c>
      <c r="AW114" s="3">
        <f t="shared" si="135"/>
        <v>1.5920989321021746</v>
      </c>
      <c r="AX114" s="3">
        <f t="shared" si="135"/>
        <v>30.471569734121573</v>
      </c>
      <c r="AY114" s="3">
        <f t="shared" si="135"/>
        <v>617.33109693892925</v>
      </c>
    </row>
    <row r="115" spans="1:51"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1"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1" ht="15.5" x14ac:dyDescent="0.35">
      <c r="A117" s="5" t="s">
        <v>152</v>
      </c>
      <c r="C117">
        <v>16</v>
      </c>
      <c r="D117" s="15">
        <v>0.2</v>
      </c>
      <c r="E117" s="3">
        <f>+D117*E$63</f>
        <v>6.9540593721380564E-2</v>
      </c>
      <c r="F117" s="15">
        <v>0.2</v>
      </c>
      <c r="G117" s="3">
        <f>+F117*G$63</f>
        <v>3.01115168347732E-2</v>
      </c>
      <c r="H117" s="15">
        <v>0.2</v>
      </c>
      <c r="I117" s="3">
        <f>+H117*I$63</f>
        <v>9.4724849755480119E-3</v>
      </c>
      <c r="J117" s="15">
        <v>0.2</v>
      </c>
      <c r="K117" s="3">
        <f>+J117*K$63</f>
        <v>7.0685030789768507E-4</v>
      </c>
      <c r="L117" s="15">
        <v>0.2</v>
      </c>
      <c r="M117" s="3">
        <f>+L117*M$63</f>
        <v>2.5678353302739229E-3</v>
      </c>
      <c r="N117" s="15">
        <v>0.2</v>
      </c>
      <c r="O117" s="3">
        <f>+N117*O$63</f>
        <v>0.14321805816773678</v>
      </c>
      <c r="P117" s="15">
        <v>0.2</v>
      </c>
      <c r="Q117" s="3">
        <f>+P117*Q$63</f>
        <v>4.7864958644449652E-2</v>
      </c>
      <c r="R117" s="15">
        <v>0.8</v>
      </c>
      <c r="S117" s="3">
        <f>+R117*S$63</f>
        <v>8.1819291368267159E-3</v>
      </c>
      <c r="T117" s="15">
        <v>0.2</v>
      </c>
      <c r="U117" s="3">
        <f>+T117*U$63</f>
        <v>8.0876451513272577E-4</v>
      </c>
      <c r="V117" s="15">
        <v>0.2</v>
      </c>
      <c r="W117" s="3">
        <f>+V117*W$63</f>
        <v>1.3855922126768439E-2</v>
      </c>
      <c r="X117" s="3">
        <f>+W117+U117+S117+Q117+O117+M117+K117+I117+G117+E117</f>
        <v>0.32632891376078765</v>
      </c>
      <c r="Y117" s="3"/>
    </row>
    <row r="118" spans="1:51" ht="15.5" x14ac:dyDescent="0.35">
      <c r="A118" s="5" t="s">
        <v>153</v>
      </c>
      <c r="C118">
        <v>18</v>
      </c>
      <c r="D118" s="15">
        <v>0.8</v>
      </c>
      <c r="E118" s="29">
        <f>+D118*E$63</f>
        <v>0.27816237488552226</v>
      </c>
      <c r="F118" s="15">
        <v>0.8</v>
      </c>
      <c r="G118" s="29">
        <f>+F118*G$63</f>
        <v>0.1204460673390928</v>
      </c>
      <c r="H118" s="15">
        <v>0.8</v>
      </c>
      <c r="I118" s="29">
        <f>+H118*I$63</f>
        <v>3.7889939902192048E-2</v>
      </c>
      <c r="J118" s="15">
        <v>0.8</v>
      </c>
      <c r="K118" s="29">
        <f>+J118*K$63</f>
        <v>2.8274012315907403E-3</v>
      </c>
      <c r="L118" s="15">
        <v>0.8</v>
      </c>
      <c r="M118" s="29">
        <f>+L118*M$63</f>
        <v>1.0271341321095692E-2</v>
      </c>
      <c r="N118" s="15">
        <v>0.8</v>
      </c>
      <c r="O118" s="29">
        <f>+N118*O$63</f>
        <v>0.57287223267094711</v>
      </c>
      <c r="P118" s="15">
        <v>0.8</v>
      </c>
      <c r="Q118" s="29">
        <f>+P118*Q$63</f>
        <v>0.19145983457779861</v>
      </c>
      <c r="R118" s="15">
        <v>0.2</v>
      </c>
      <c r="S118" s="29">
        <f>+R118*S$63</f>
        <v>2.045482284206679E-3</v>
      </c>
      <c r="T118" s="15">
        <v>0.8</v>
      </c>
      <c r="U118" s="29">
        <f>+T118*U$63</f>
        <v>3.2350580605309031E-3</v>
      </c>
      <c r="V118" s="15">
        <v>0.8</v>
      </c>
      <c r="W118" s="29">
        <f>+V118*W$63</f>
        <v>5.5423688507073757E-2</v>
      </c>
      <c r="X118" s="3">
        <f>+W118+U118+S118+Q118+O118+M118+K118+I118+G118+E118</f>
        <v>1.2746334207800505</v>
      </c>
      <c r="Y118" s="3"/>
    </row>
    <row r="119" spans="1:51" ht="15.5" x14ac:dyDescent="0.35">
      <c r="A119" s="5" t="s">
        <v>10</v>
      </c>
      <c r="D119" s="15">
        <f t="shared" ref="D119:V119" si="136">SUM(D117:D118)</f>
        <v>1</v>
      </c>
      <c r="E119" s="29">
        <f>SUM(E117:E118)</f>
        <v>0.34770296860690281</v>
      </c>
      <c r="F119" s="15">
        <f t="shared" si="136"/>
        <v>1</v>
      </c>
      <c r="G119" s="29">
        <f>SUM(G117:G118)</f>
        <v>0.150557584173866</v>
      </c>
      <c r="H119" s="15">
        <f t="shared" si="136"/>
        <v>1</v>
      </c>
      <c r="I119" s="29">
        <f>SUM(I117:I118)</f>
        <v>4.7362424877740061E-2</v>
      </c>
      <c r="J119" s="15">
        <f t="shared" si="136"/>
        <v>1</v>
      </c>
      <c r="K119" s="29">
        <f>SUM(K117:K118)</f>
        <v>3.5342515394884253E-3</v>
      </c>
      <c r="L119" s="15">
        <f t="shared" si="136"/>
        <v>1</v>
      </c>
      <c r="M119" s="29">
        <f>SUM(M117:M118)</f>
        <v>1.2839176651369615E-2</v>
      </c>
      <c r="N119" s="15">
        <f t="shared" si="136"/>
        <v>1</v>
      </c>
      <c r="O119" s="29">
        <f>SUM(O117:O118)</f>
        <v>0.71609029083868392</v>
      </c>
      <c r="P119" s="15">
        <f t="shared" si="136"/>
        <v>1</v>
      </c>
      <c r="Q119" s="29">
        <f>SUM(Q117:Q118)</f>
        <v>0.23932479322224826</v>
      </c>
      <c r="R119" s="15">
        <f t="shared" si="136"/>
        <v>1</v>
      </c>
      <c r="S119" s="29">
        <f>SUM(S117:S118)</f>
        <v>1.0227411421033394E-2</v>
      </c>
      <c r="T119" s="15">
        <f t="shared" si="136"/>
        <v>1</v>
      </c>
      <c r="U119" s="29">
        <f>SUM(U117:U118)</f>
        <v>4.0438225756636286E-3</v>
      </c>
      <c r="V119" s="15">
        <f t="shared" si="136"/>
        <v>1</v>
      </c>
      <c r="W119" s="29">
        <f>SUM(W117:W118)</f>
        <v>6.9279610633842192E-2</v>
      </c>
      <c r="X119" s="3">
        <f t="shared" ref="X119" si="137">SUM(X117:X118)</f>
        <v>1.6009623345408381</v>
      </c>
      <c r="Y119" s="3"/>
    </row>
    <row r="120" spans="1:51"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177</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155</v>
      </c>
      <c r="B121" t="s">
        <v>143</v>
      </c>
      <c r="C121">
        <v>25</v>
      </c>
      <c r="D121" s="15">
        <v>0.1</v>
      </c>
      <c r="E121" s="3">
        <f t="shared" ref="E121:E127" si="138">+D121*(E$39-E$118)</f>
        <v>17.357332192856589</v>
      </c>
      <c r="F121" s="15">
        <v>0.1</v>
      </c>
      <c r="G121" s="3">
        <f t="shared" ref="G121:G127" si="139">+F121*(G$39-G$118)</f>
        <v>7.5158346019593907</v>
      </c>
      <c r="H121" s="15">
        <v>0</v>
      </c>
      <c r="I121" s="3">
        <f>+H121*(I$39-I$118)</f>
        <v>0</v>
      </c>
      <c r="J121" s="15">
        <v>0</v>
      </c>
      <c r="K121" s="3">
        <f>+J121*(K$39-K$118)</f>
        <v>0</v>
      </c>
      <c r="L121" s="15">
        <v>0.1</v>
      </c>
      <c r="M121" s="3">
        <f>+L121*(M$39-M$118)</f>
        <v>0.6409316984363711</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25.514098493252352</v>
      </c>
      <c r="Y121" s="3"/>
      <c r="AA121" s="5" t="s">
        <v>155</v>
      </c>
      <c r="AB121" s="15">
        <f t="shared" ref="AB121:AB126" si="140">+D121</f>
        <v>0.1</v>
      </c>
      <c r="AC121" s="15">
        <f t="shared" ref="AC121:AC126" si="141">+F121</f>
        <v>0.1</v>
      </c>
      <c r="AD121" s="15">
        <f t="shared" ref="AD121:AD126" si="142">+H121</f>
        <v>0</v>
      </c>
      <c r="AE121" s="15">
        <f t="shared" ref="AE121:AE126" si="143">+J121</f>
        <v>0</v>
      </c>
      <c r="AF121" s="15">
        <f t="shared" ref="AF121:AF126" si="144">+L121</f>
        <v>0.1</v>
      </c>
      <c r="AG121" s="15">
        <f t="shared" ref="AG121:AG126" si="145">+N121</f>
        <v>0</v>
      </c>
      <c r="AH121" s="15">
        <f t="shared" ref="AH121:AH126" si="146">+P121</f>
        <v>0</v>
      </c>
      <c r="AI121" s="15">
        <f t="shared" ref="AI121:AI126" si="147">+R121</f>
        <v>0</v>
      </c>
      <c r="AJ121" s="15">
        <f t="shared" ref="AJ121:AJ126" si="148">+T121</f>
        <v>0</v>
      </c>
      <c r="AK121" s="15">
        <f t="shared" ref="AK121:AK126" si="149">+V121</f>
        <v>0</v>
      </c>
      <c r="AN121" s="5" t="s">
        <v>155</v>
      </c>
      <c r="AO121" s="3">
        <f t="shared" ref="AO121:AO126" si="150">+E121</f>
        <v>17.357332192856589</v>
      </c>
      <c r="AP121" s="3">
        <f t="shared" ref="AP121:AP126" si="151">+G121</f>
        <v>7.5158346019593907</v>
      </c>
      <c r="AQ121" s="3">
        <f t="shared" ref="AQ121:AQ126" si="152">+I121</f>
        <v>0</v>
      </c>
      <c r="AR121" s="3">
        <f t="shared" ref="AR121:AR126" si="153">+K121</f>
        <v>0</v>
      </c>
      <c r="AS121" s="3">
        <f t="shared" ref="AS121:AS126" si="154">+M121</f>
        <v>0.6409316984363711</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25.514098493252352</v>
      </c>
    </row>
    <row r="122" spans="1:51" ht="15.5" x14ac:dyDescent="0.35">
      <c r="A122" s="5" t="s">
        <v>168</v>
      </c>
      <c r="B122" t="s">
        <v>140</v>
      </c>
      <c r="C122">
        <v>25</v>
      </c>
      <c r="D122" s="15">
        <v>0.1</v>
      </c>
      <c r="E122" s="3">
        <f t="shared" si="138"/>
        <v>17.357332192856589</v>
      </c>
      <c r="F122" s="15">
        <v>0.1</v>
      </c>
      <c r="G122" s="3">
        <f t="shared" si="139"/>
        <v>7.5158346019593907</v>
      </c>
      <c r="H122" s="15">
        <v>0.1</v>
      </c>
      <c r="I122" s="3">
        <f t="shared" ref="I122:I127" si="160">+H122*(I$39-I$118)</f>
        <v>2.3643322498967834</v>
      </c>
      <c r="J122" s="15">
        <v>0.1</v>
      </c>
      <c r="K122" s="3">
        <f t="shared" ref="K122:K127" si="161">+J122*(K$39-K$118)</f>
        <v>0.17642983685126221</v>
      </c>
      <c r="L122" s="15">
        <v>0.1</v>
      </c>
      <c r="M122" s="3">
        <f t="shared" ref="M122:M127" si="162">+L122*(M$39-M$118)</f>
        <v>0.6409316984363711</v>
      </c>
      <c r="N122" s="15">
        <v>0.1</v>
      </c>
      <c r="O122" s="3">
        <f t="shared" ref="O122:O127" si="163">+N122*(O$39-O$118)</f>
        <v>35.7472273186671</v>
      </c>
      <c r="P122" s="15">
        <v>0.1</v>
      </c>
      <c r="Q122" s="3">
        <f t="shared" ref="Q122:Q127" si="164">+P122*(Q$39-Q$118)</f>
        <v>11.947093677654633</v>
      </c>
      <c r="R122" s="15">
        <v>0.1</v>
      </c>
      <c r="S122" s="3">
        <f t="shared" ref="S122:S127" si="165">+R122*(S$39-S$118)</f>
        <v>0.51116602282324908</v>
      </c>
      <c r="T122" s="15">
        <v>0.1</v>
      </c>
      <c r="U122" s="3">
        <f t="shared" ref="U122:U127" si="166">+T122*(U$39-U$118)</f>
        <v>0.20186762297712835</v>
      </c>
      <c r="V122" s="15">
        <v>0.1</v>
      </c>
      <c r="W122" s="3">
        <f t="shared" ref="W122:W127" si="167">+V122*(W$39-W$118)</f>
        <v>3.4584381628414023</v>
      </c>
      <c r="X122" s="3">
        <f t="shared" ref="X122:X126" si="168">+W122+U122+S122+Q122+O122+M122+K122+I122+G122+E122</f>
        <v>79.920653384963913</v>
      </c>
      <c r="Y122" s="3"/>
      <c r="AA122" s="5" t="s">
        <v>168</v>
      </c>
      <c r="AB122" s="15">
        <f t="shared" si="140"/>
        <v>0.1</v>
      </c>
      <c r="AC122" s="15">
        <f t="shared" si="141"/>
        <v>0.1</v>
      </c>
      <c r="AD122" s="15">
        <f t="shared" si="142"/>
        <v>0.1</v>
      </c>
      <c r="AE122" s="15">
        <f t="shared" si="143"/>
        <v>0.1</v>
      </c>
      <c r="AF122" s="15">
        <f t="shared" si="144"/>
        <v>0.1</v>
      </c>
      <c r="AG122" s="15">
        <f t="shared" si="145"/>
        <v>0.1</v>
      </c>
      <c r="AH122" s="15">
        <f t="shared" si="146"/>
        <v>0.1</v>
      </c>
      <c r="AI122" s="15">
        <f t="shared" si="147"/>
        <v>0.1</v>
      </c>
      <c r="AJ122" s="15">
        <f t="shared" si="148"/>
        <v>0.1</v>
      </c>
      <c r="AK122" s="15">
        <f t="shared" si="149"/>
        <v>0.1</v>
      </c>
      <c r="AN122" s="5" t="s">
        <v>168</v>
      </c>
      <c r="AO122" s="3">
        <f t="shared" si="150"/>
        <v>17.357332192856589</v>
      </c>
      <c r="AP122" s="3">
        <f t="shared" si="151"/>
        <v>7.5158346019593907</v>
      </c>
      <c r="AQ122" s="3">
        <f t="shared" si="152"/>
        <v>2.3643322498967834</v>
      </c>
      <c r="AR122" s="3">
        <f t="shared" si="153"/>
        <v>0.17642983685126221</v>
      </c>
      <c r="AS122" s="3">
        <f t="shared" si="154"/>
        <v>0.6409316984363711</v>
      </c>
      <c r="AT122" s="3">
        <f t="shared" si="155"/>
        <v>35.7472273186671</v>
      </c>
      <c r="AU122" s="3">
        <f t="shared" si="156"/>
        <v>11.947093677654633</v>
      </c>
      <c r="AV122" s="3">
        <f t="shared" si="157"/>
        <v>0.51116602282324908</v>
      </c>
      <c r="AW122" s="3">
        <f t="shared" si="158"/>
        <v>0.20186762297712835</v>
      </c>
      <c r="AX122" s="3">
        <f t="shared" si="159"/>
        <v>3.4584381628414023</v>
      </c>
      <c r="AY122" s="3">
        <f t="shared" ref="AY122:AY126" si="169">SUM(AO122:AX122)</f>
        <v>79.920653384963913</v>
      </c>
    </row>
    <row r="123" spans="1:51" ht="15.5" x14ac:dyDescent="0.35">
      <c r="A123" s="5" t="s">
        <v>157</v>
      </c>
      <c r="B123" t="s">
        <v>143</v>
      </c>
      <c r="C123">
        <v>25</v>
      </c>
      <c r="D123" s="15">
        <v>0.1</v>
      </c>
      <c r="E123" s="3">
        <f t="shared" si="138"/>
        <v>17.357332192856589</v>
      </c>
      <c r="F123" s="15">
        <v>0.1</v>
      </c>
      <c r="G123" s="3">
        <f t="shared" si="139"/>
        <v>7.5158346019593907</v>
      </c>
      <c r="H123" s="15">
        <v>0.1</v>
      </c>
      <c r="I123" s="3">
        <f t="shared" si="160"/>
        <v>2.3643322498967834</v>
      </c>
      <c r="J123" s="15">
        <v>0.1</v>
      </c>
      <c r="K123" s="3">
        <f t="shared" si="161"/>
        <v>0.17642983685126221</v>
      </c>
      <c r="L123" s="15">
        <v>0.1</v>
      </c>
      <c r="M123" s="3">
        <f t="shared" si="162"/>
        <v>0.6409316984363711</v>
      </c>
      <c r="N123" s="15">
        <v>0.1</v>
      </c>
      <c r="O123" s="3">
        <f t="shared" si="163"/>
        <v>35.7472273186671</v>
      </c>
      <c r="P123" s="15">
        <v>0.1</v>
      </c>
      <c r="Q123" s="3">
        <f t="shared" si="164"/>
        <v>11.947093677654633</v>
      </c>
      <c r="R123" s="15">
        <v>0.1</v>
      </c>
      <c r="S123" s="3">
        <f t="shared" si="165"/>
        <v>0.51116602282324908</v>
      </c>
      <c r="T123" s="15">
        <v>0.1</v>
      </c>
      <c r="U123" s="3">
        <f t="shared" si="166"/>
        <v>0.20186762297712835</v>
      </c>
      <c r="V123" s="15">
        <v>0.1</v>
      </c>
      <c r="W123" s="3">
        <f t="shared" si="167"/>
        <v>3.4584381628414023</v>
      </c>
      <c r="X123" s="3">
        <f t="shared" si="168"/>
        <v>79.920653384963913</v>
      </c>
      <c r="Y123" s="3"/>
      <c r="AA123" s="5" t="s">
        <v>157</v>
      </c>
      <c r="AB123" s="15">
        <f t="shared" si="140"/>
        <v>0.1</v>
      </c>
      <c r="AC123" s="15">
        <f t="shared" si="141"/>
        <v>0.1</v>
      </c>
      <c r="AD123" s="15">
        <f t="shared" si="142"/>
        <v>0.1</v>
      </c>
      <c r="AE123" s="15">
        <f t="shared" si="143"/>
        <v>0.1</v>
      </c>
      <c r="AF123" s="15">
        <f t="shared" si="144"/>
        <v>0.1</v>
      </c>
      <c r="AG123" s="15">
        <f t="shared" si="145"/>
        <v>0.1</v>
      </c>
      <c r="AH123" s="15">
        <f t="shared" si="146"/>
        <v>0.1</v>
      </c>
      <c r="AI123" s="15">
        <f t="shared" si="147"/>
        <v>0.1</v>
      </c>
      <c r="AJ123" s="15">
        <f t="shared" si="148"/>
        <v>0.1</v>
      </c>
      <c r="AK123" s="15">
        <f t="shared" si="149"/>
        <v>0.1</v>
      </c>
      <c r="AN123" s="5" t="s">
        <v>157</v>
      </c>
      <c r="AO123" s="3">
        <f t="shared" si="150"/>
        <v>17.357332192856589</v>
      </c>
      <c r="AP123" s="3">
        <f t="shared" si="151"/>
        <v>7.5158346019593907</v>
      </c>
      <c r="AQ123" s="3">
        <f t="shared" si="152"/>
        <v>2.3643322498967834</v>
      </c>
      <c r="AR123" s="3">
        <f t="shared" si="153"/>
        <v>0.17642983685126221</v>
      </c>
      <c r="AS123" s="3">
        <f t="shared" si="154"/>
        <v>0.6409316984363711</v>
      </c>
      <c r="AT123" s="3">
        <f t="shared" si="155"/>
        <v>35.7472273186671</v>
      </c>
      <c r="AU123" s="3">
        <f t="shared" si="156"/>
        <v>11.947093677654633</v>
      </c>
      <c r="AV123" s="3">
        <f t="shared" si="157"/>
        <v>0.51116602282324908</v>
      </c>
      <c r="AW123" s="3">
        <f t="shared" si="158"/>
        <v>0.20186762297712835</v>
      </c>
      <c r="AX123" s="3">
        <f t="shared" si="159"/>
        <v>3.4584381628414023</v>
      </c>
      <c r="AY123" s="3">
        <f t="shared" si="169"/>
        <v>79.920653384963913</v>
      </c>
    </row>
    <row r="124" spans="1:51" ht="15.5" x14ac:dyDescent="0.35">
      <c r="A124" s="5" t="s">
        <v>158</v>
      </c>
      <c r="B124" t="s">
        <v>143</v>
      </c>
      <c r="C124">
        <v>25</v>
      </c>
      <c r="D124" s="15">
        <v>0.02</v>
      </c>
      <c r="E124" s="3">
        <f t="shared" si="138"/>
        <v>3.4714664385713179</v>
      </c>
      <c r="F124" s="15">
        <v>0.02</v>
      </c>
      <c r="G124" s="3">
        <f t="shared" si="139"/>
        <v>1.5031669203918783</v>
      </c>
      <c r="H124" s="15">
        <v>0</v>
      </c>
      <c r="I124" s="3">
        <f t="shared" si="160"/>
        <v>0</v>
      </c>
      <c r="J124" s="15">
        <v>0</v>
      </c>
      <c r="K124" s="3">
        <f t="shared" si="161"/>
        <v>0</v>
      </c>
      <c r="L124" s="15">
        <v>0.02</v>
      </c>
      <c r="M124" s="3">
        <f t="shared" si="162"/>
        <v>0.12818633968727422</v>
      </c>
      <c r="N124" s="15">
        <v>0.02</v>
      </c>
      <c r="O124" s="3">
        <f t="shared" si="163"/>
        <v>7.1494454637334197</v>
      </c>
      <c r="P124" s="15">
        <v>0</v>
      </c>
      <c r="Q124" s="3">
        <f t="shared" si="164"/>
        <v>0</v>
      </c>
      <c r="R124" s="15">
        <v>0</v>
      </c>
      <c r="S124" s="3">
        <f t="shared" si="165"/>
        <v>0</v>
      </c>
      <c r="T124" s="15">
        <v>0</v>
      </c>
      <c r="U124" s="3">
        <f t="shared" si="166"/>
        <v>0</v>
      </c>
      <c r="V124" s="15">
        <v>0</v>
      </c>
      <c r="W124" s="3">
        <f t="shared" si="167"/>
        <v>0</v>
      </c>
      <c r="X124" s="3">
        <f t="shared" si="168"/>
        <v>12.252265162383889</v>
      </c>
      <c r="Y124" s="3"/>
      <c r="AA124" s="5" t="s">
        <v>158</v>
      </c>
      <c r="AB124" s="15">
        <f t="shared" si="140"/>
        <v>0.02</v>
      </c>
      <c r="AC124" s="15">
        <f t="shared" si="141"/>
        <v>0.02</v>
      </c>
      <c r="AD124" s="15">
        <f t="shared" si="142"/>
        <v>0</v>
      </c>
      <c r="AE124" s="15">
        <f t="shared" si="143"/>
        <v>0</v>
      </c>
      <c r="AF124" s="15">
        <f t="shared" si="144"/>
        <v>0.02</v>
      </c>
      <c r="AG124" s="15">
        <f t="shared" si="145"/>
        <v>0.02</v>
      </c>
      <c r="AH124" s="15">
        <f t="shared" si="146"/>
        <v>0</v>
      </c>
      <c r="AI124" s="15">
        <f t="shared" si="147"/>
        <v>0</v>
      </c>
      <c r="AJ124" s="15">
        <f t="shared" si="148"/>
        <v>0</v>
      </c>
      <c r="AK124" s="15">
        <f t="shared" si="149"/>
        <v>0</v>
      </c>
      <c r="AN124" s="5" t="s">
        <v>158</v>
      </c>
      <c r="AO124" s="3">
        <f t="shared" si="150"/>
        <v>3.4714664385713179</v>
      </c>
      <c r="AP124" s="3">
        <f t="shared" si="151"/>
        <v>1.5031669203918783</v>
      </c>
      <c r="AQ124" s="3">
        <f t="shared" si="152"/>
        <v>0</v>
      </c>
      <c r="AR124" s="3">
        <f t="shared" si="153"/>
        <v>0</v>
      </c>
      <c r="AS124" s="3">
        <f t="shared" si="154"/>
        <v>0.12818633968727422</v>
      </c>
      <c r="AT124" s="3">
        <f t="shared" si="155"/>
        <v>7.1494454637334197</v>
      </c>
      <c r="AU124" s="3">
        <f t="shared" si="156"/>
        <v>0</v>
      </c>
      <c r="AV124" s="3">
        <f t="shared" si="157"/>
        <v>0</v>
      </c>
      <c r="AW124" s="3">
        <f t="shared" si="158"/>
        <v>0</v>
      </c>
      <c r="AX124" s="3">
        <f t="shared" si="159"/>
        <v>0</v>
      </c>
      <c r="AY124" s="3">
        <f t="shared" si="169"/>
        <v>12.252265162383889</v>
      </c>
    </row>
    <row r="125" spans="1:51" ht="15.5" x14ac:dyDescent="0.35">
      <c r="A125" s="5" t="s">
        <v>148</v>
      </c>
      <c r="B125" t="s">
        <v>146</v>
      </c>
      <c r="C125">
        <v>35</v>
      </c>
      <c r="D125" s="15">
        <v>0.1</v>
      </c>
      <c r="E125" s="3">
        <f t="shared" si="138"/>
        <v>17.357332192856589</v>
      </c>
      <c r="F125" s="15">
        <v>0</v>
      </c>
      <c r="G125" s="3">
        <f t="shared" si="139"/>
        <v>0</v>
      </c>
      <c r="H125" s="15">
        <v>0.1</v>
      </c>
      <c r="I125" s="3">
        <f t="shared" si="160"/>
        <v>2.3643322498967834</v>
      </c>
      <c r="J125" s="15">
        <v>0.1</v>
      </c>
      <c r="K125" s="3">
        <f t="shared" si="161"/>
        <v>0.17642983685126221</v>
      </c>
      <c r="L125" s="15">
        <v>0</v>
      </c>
      <c r="M125" s="3">
        <f t="shared" si="162"/>
        <v>0</v>
      </c>
      <c r="N125" s="15">
        <v>0</v>
      </c>
      <c r="O125" s="3">
        <f t="shared" si="163"/>
        <v>0</v>
      </c>
      <c r="P125" s="15">
        <v>0</v>
      </c>
      <c r="Q125" s="3">
        <f t="shared" si="164"/>
        <v>0</v>
      </c>
      <c r="R125" s="15">
        <v>0</v>
      </c>
      <c r="S125" s="3">
        <f t="shared" si="165"/>
        <v>0</v>
      </c>
      <c r="T125" s="15">
        <v>0</v>
      </c>
      <c r="U125" s="3">
        <f t="shared" si="166"/>
        <v>0</v>
      </c>
      <c r="V125" s="15">
        <v>0</v>
      </c>
      <c r="W125" s="3">
        <f t="shared" si="167"/>
        <v>0</v>
      </c>
      <c r="X125" s="3">
        <f t="shared" si="168"/>
        <v>19.898094279604635</v>
      </c>
      <c r="Y125" s="3"/>
      <c r="AA125" s="5" t="s">
        <v>148</v>
      </c>
      <c r="AB125" s="15">
        <f t="shared" si="140"/>
        <v>0.1</v>
      </c>
      <c r="AC125" s="15">
        <f t="shared" si="141"/>
        <v>0</v>
      </c>
      <c r="AD125" s="15">
        <f t="shared" si="142"/>
        <v>0.1</v>
      </c>
      <c r="AE125" s="15">
        <f t="shared" si="143"/>
        <v>0.1</v>
      </c>
      <c r="AF125" s="15">
        <f t="shared" si="144"/>
        <v>0</v>
      </c>
      <c r="AG125" s="15">
        <f t="shared" si="145"/>
        <v>0</v>
      </c>
      <c r="AH125" s="15">
        <f t="shared" si="146"/>
        <v>0</v>
      </c>
      <c r="AI125" s="15">
        <f t="shared" si="147"/>
        <v>0</v>
      </c>
      <c r="AJ125" s="15">
        <f t="shared" si="148"/>
        <v>0</v>
      </c>
      <c r="AK125" s="15">
        <f t="shared" si="149"/>
        <v>0</v>
      </c>
      <c r="AN125" s="5" t="s">
        <v>148</v>
      </c>
      <c r="AO125" s="3">
        <f t="shared" si="150"/>
        <v>17.357332192856589</v>
      </c>
      <c r="AP125" s="3">
        <f t="shared" si="151"/>
        <v>0</v>
      </c>
      <c r="AQ125" s="3">
        <f t="shared" si="152"/>
        <v>2.3643322498967834</v>
      </c>
      <c r="AR125" s="3">
        <f t="shared" si="153"/>
        <v>0.17642983685126221</v>
      </c>
      <c r="AS125" s="3">
        <f t="shared" si="154"/>
        <v>0</v>
      </c>
      <c r="AT125" s="3">
        <f t="shared" si="155"/>
        <v>0</v>
      </c>
      <c r="AU125" s="3">
        <f t="shared" si="156"/>
        <v>0</v>
      </c>
      <c r="AV125" s="3">
        <f t="shared" si="157"/>
        <v>0</v>
      </c>
      <c r="AW125" s="3">
        <f t="shared" si="158"/>
        <v>0</v>
      </c>
      <c r="AX125" s="3">
        <f t="shared" si="159"/>
        <v>0</v>
      </c>
      <c r="AY125" s="3">
        <f t="shared" si="169"/>
        <v>19.898094279604635</v>
      </c>
    </row>
    <row r="126" spans="1:51" ht="15.5" x14ac:dyDescent="0.35">
      <c r="A126" s="5" t="s">
        <v>149</v>
      </c>
      <c r="B126" t="s">
        <v>143</v>
      </c>
      <c r="C126">
        <v>25</v>
      </c>
      <c r="D126" s="15">
        <v>0.53</v>
      </c>
      <c r="E126" s="3">
        <f t="shared" si="138"/>
        <v>91.99386062213992</v>
      </c>
      <c r="F126" s="15">
        <v>0.68</v>
      </c>
      <c r="G126" s="3">
        <f t="shared" si="139"/>
        <v>51.107675293323858</v>
      </c>
      <c r="H126" s="15">
        <v>0.7</v>
      </c>
      <c r="I126" s="3">
        <f t="shared" si="160"/>
        <v>16.550325749277484</v>
      </c>
      <c r="J126" s="15">
        <v>0.9</v>
      </c>
      <c r="K126" s="3">
        <f t="shared" si="161"/>
        <v>1.5878685316613597</v>
      </c>
      <c r="L126" s="15">
        <v>0.68</v>
      </c>
      <c r="M126" s="3">
        <f t="shared" si="162"/>
        <v>4.3583355493673235</v>
      </c>
      <c r="N126" s="15">
        <v>0.78</v>
      </c>
      <c r="O126" s="3">
        <f t="shared" si="163"/>
        <v>278.82837308560335</v>
      </c>
      <c r="P126" s="15">
        <v>0.8</v>
      </c>
      <c r="Q126" s="3">
        <f t="shared" si="164"/>
        <v>95.576749421237068</v>
      </c>
      <c r="R126" s="15">
        <v>0.8</v>
      </c>
      <c r="S126" s="3">
        <f t="shared" si="165"/>
        <v>4.0893281825859926</v>
      </c>
      <c r="T126" s="15">
        <v>0.8</v>
      </c>
      <c r="U126" s="3">
        <f t="shared" si="166"/>
        <v>1.6149409838170268</v>
      </c>
      <c r="V126" s="15">
        <v>0.8</v>
      </c>
      <c r="W126" s="3">
        <f t="shared" si="167"/>
        <v>27.667505302731218</v>
      </c>
      <c r="X126" s="3">
        <f t="shared" si="168"/>
        <v>573.37496272174451</v>
      </c>
      <c r="Y126" s="3"/>
      <c r="AA126" s="5" t="s">
        <v>149</v>
      </c>
      <c r="AB126" s="15">
        <f t="shared" si="140"/>
        <v>0.53</v>
      </c>
      <c r="AC126" s="15">
        <f t="shared" si="141"/>
        <v>0.68</v>
      </c>
      <c r="AD126" s="15">
        <f t="shared" si="142"/>
        <v>0.7</v>
      </c>
      <c r="AE126" s="15">
        <f t="shared" si="143"/>
        <v>0.9</v>
      </c>
      <c r="AF126" s="15">
        <f t="shared" si="144"/>
        <v>0.68</v>
      </c>
      <c r="AG126" s="15">
        <f t="shared" si="145"/>
        <v>0.78</v>
      </c>
      <c r="AH126" s="15">
        <f t="shared" si="146"/>
        <v>0.8</v>
      </c>
      <c r="AI126" s="15">
        <f t="shared" si="147"/>
        <v>0.8</v>
      </c>
      <c r="AJ126" s="15">
        <f t="shared" si="148"/>
        <v>0.8</v>
      </c>
      <c r="AK126" s="15">
        <f t="shared" si="149"/>
        <v>0.8</v>
      </c>
      <c r="AN126" s="5" t="s">
        <v>149</v>
      </c>
      <c r="AO126" s="3">
        <f t="shared" si="150"/>
        <v>91.99386062213992</v>
      </c>
      <c r="AP126" s="3">
        <f t="shared" si="151"/>
        <v>51.107675293323858</v>
      </c>
      <c r="AQ126" s="3">
        <f t="shared" si="152"/>
        <v>16.550325749277484</v>
      </c>
      <c r="AR126" s="3">
        <f t="shared" si="153"/>
        <v>1.5878685316613597</v>
      </c>
      <c r="AS126" s="3">
        <f t="shared" si="154"/>
        <v>4.3583355493673235</v>
      </c>
      <c r="AT126" s="3">
        <f t="shared" si="155"/>
        <v>278.82837308560335</v>
      </c>
      <c r="AU126" s="3">
        <f t="shared" si="156"/>
        <v>95.576749421237068</v>
      </c>
      <c r="AV126" s="3">
        <f t="shared" si="157"/>
        <v>4.0893281825859926</v>
      </c>
      <c r="AW126" s="3">
        <f t="shared" si="158"/>
        <v>1.6149409838170268</v>
      </c>
      <c r="AX126" s="3">
        <f t="shared" si="159"/>
        <v>27.667505302731218</v>
      </c>
      <c r="AY126" s="3">
        <f t="shared" si="169"/>
        <v>573.37496272174462</v>
      </c>
    </row>
    <row r="127" spans="1:51" ht="15.5" x14ac:dyDescent="0.35">
      <c r="A127" s="5" t="s">
        <v>10</v>
      </c>
      <c r="D127" s="15">
        <f t="shared" ref="D127:F127" si="170">SUM(D121:D126)</f>
        <v>0.95000000000000007</v>
      </c>
      <c r="E127" s="3">
        <f t="shared" si="138"/>
        <v>164.8946558321376</v>
      </c>
      <c r="F127" s="15">
        <f t="shared" si="170"/>
        <v>1</v>
      </c>
      <c r="G127" s="3">
        <f t="shared" si="139"/>
        <v>75.158346019593907</v>
      </c>
      <c r="H127" s="15">
        <f t="shared" ref="H127" si="171">SUM(H121:H126)</f>
        <v>1</v>
      </c>
      <c r="I127" s="3">
        <f t="shared" si="160"/>
        <v>23.643322498967834</v>
      </c>
      <c r="J127" s="15">
        <f t="shared" ref="J127" si="172">SUM(J121:J126)</f>
        <v>1.2000000000000002</v>
      </c>
      <c r="K127" s="3">
        <f t="shared" si="161"/>
        <v>2.1171580422151468</v>
      </c>
      <c r="L127" s="15">
        <f t="shared" ref="L127" si="173">SUM(L121:L126)</f>
        <v>1</v>
      </c>
      <c r="M127" s="3">
        <f t="shared" si="162"/>
        <v>6.409316984363711</v>
      </c>
      <c r="N127" s="15">
        <f t="shared" ref="N127" si="174">SUM(N121:N126)</f>
        <v>1</v>
      </c>
      <c r="O127" s="3">
        <f t="shared" si="163"/>
        <v>357.47227318667098</v>
      </c>
      <c r="P127" s="15">
        <f t="shared" ref="P127" si="175">SUM(P121:P126)</f>
        <v>1</v>
      </c>
      <c r="Q127" s="3">
        <f t="shared" si="164"/>
        <v>119.47093677654632</v>
      </c>
      <c r="R127" s="15">
        <f t="shared" ref="R127" si="176">SUM(R121:R126)</f>
        <v>1</v>
      </c>
      <c r="S127" s="3">
        <f t="shared" si="165"/>
        <v>5.1116602282324903</v>
      </c>
      <c r="T127" s="15">
        <f t="shared" ref="T127" si="177">SUM(T121:T126)</f>
        <v>1</v>
      </c>
      <c r="U127" s="3">
        <f t="shared" si="166"/>
        <v>2.0186762297712835</v>
      </c>
      <c r="V127" s="15">
        <f t="shared" ref="V127" si="178">SUM(V121:V126)</f>
        <v>1</v>
      </c>
      <c r="W127" s="3">
        <f t="shared" si="167"/>
        <v>34.584381628414022</v>
      </c>
      <c r="X127" s="3">
        <f t="shared" ref="X127" si="179">SUM(X121:X126)</f>
        <v>790.88072742691315</v>
      </c>
      <c r="Y127" s="3"/>
      <c r="AA127" s="5" t="s">
        <v>10</v>
      </c>
      <c r="AN127" s="5" t="s">
        <v>10</v>
      </c>
      <c r="AO127" s="3">
        <f>SUM(AO121:AO126)</f>
        <v>164.8946558321376</v>
      </c>
      <c r="AP127" s="3">
        <f t="shared" ref="AP127:AY127" si="180">SUM(AP121:AP126)</f>
        <v>75.158346019593907</v>
      </c>
      <c r="AQ127" s="3">
        <f t="shared" si="180"/>
        <v>23.643322498967834</v>
      </c>
      <c r="AR127" s="3">
        <f t="shared" si="180"/>
        <v>2.1171580422151464</v>
      </c>
      <c r="AS127" s="3">
        <f t="shared" si="180"/>
        <v>6.409316984363711</v>
      </c>
      <c r="AT127" s="3">
        <f t="shared" si="180"/>
        <v>357.47227318667098</v>
      </c>
      <c r="AU127" s="3">
        <f t="shared" si="180"/>
        <v>119.47093677654634</v>
      </c>
      <c r="AV127" s="3">
        <f t="shared" si="180"/>
        <v>5.1116602282324912</v>
      </c>
      <c r="AW127" s="3">
        <f t="shared" si="180"/>
        <v>2.0186762297712835</v>
      </c>
      <c r="AX127" s="3">
        <f t="shared" si="180"/>
        <v>34.584381628414022</v>
      </c>
      <c r="AY127" s="3">
        <f t="shared" si="180"/>
        <v>790.88072742691327</v>
      </c>
    </row>
    <row r="128" spans="1:51"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13892.014912856055</v>
      </c>
      <c r="F129" s="11"/>
      <c r="G129" s="12">
        <f>+G36</f>
        <v>6720.1747046922937</v>
      </c>
      <c r="H129" s="11"/>
      <c r="I129" s="12">
        <f>+I36</f>
        <v>1722.9687353053382</v>
      </c>
      <c r="J129" s="11"/>
      <c r="K129" s="12">
        <f>+K36</f>
        <v>108.91035606304625</v>
      </c>
      <c r="L129" s="11"/>
      <c r="M129" s="12">
        <f>+M36</f>
        <v>562.84268716757356</v>
      </c>
      <c r="N129" s="11"/>
      <c r="O129" s="12">
        <f>+O36</f>
        <v>51710.661648573099</v>
      </c>
      <c r="P129" s="11"/>
      <c r="Q129" s="12">
        <f>+Q36</f>
        <v>20181.290220237028</v>
      </c>
      <c r="R129" s="11"/>
      <c r="S129" s="12">
        <f>+S36</f>
        <v>901.52194865446859</v>
      </c>
      <c r="T129" s="11"/>
      <c r="U129" s="12">
        <f>+U36</f>
        <v>339.04904638289622</v>
      </c>
      <c r="V129" s="11"/>
      <c r="W129" s="12">
        <f>+W36</f>
        <v>1595.6141285052984</v>
      </c>
      <c r="X129" s="12">
        <f>+X36</f>
        <v>97735.048388437106</v>
      </c>
      <c r="AA129" s="5" t="s">
        <v>30</v>
      </c>
      <c r="AB129" s="12">
        <f>+E129</f>
        <v>13892.014912856055</v>
      </c>
      <c r="AC129" s="12">
        <f>+G129</f>
        <v>6720.1747046922937</v>
      </c>
      <c r="AD129" s="12">
        <f>+I129</f>
        <v>1722.9687353053382</v>
      </c>
      <c r="AE129" s="12">
        <f>+K129</f>
        <v>108.91035606304625</v>
      </c>
      <c r="AF129" s="12">
        <f>+M129</f>
        <v>562.84268716757356</v>
      </c>
      <c r="AG129" s="12">
        <f>+O129</f>
        <v>51710.661648573099</v>
      </c>
      <c r="AH129" s="12">
        <f>+Q129</f>
        <v>20181.290220237028</v>
      </c>
      <c r="AI129" s="12">
        <f>+S129</f>
        <v>901.52194865446859</v>
      </c>
      <c r="AJ129" s="12">
        <f>+U129</f>
        <v>339.04904638289622</v>
      </c>
      <c r="AK129" s="12">
        <f>+W129</f>
        <v>1595.6141285052984</v>
      </c>
      <c r="AL129" s="12">
        <f>+X129</f>
        <v>97735.048388437106</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61</v>
      </c>
      <c r="E131" s="12">
        <f>+E114</f>
        <v>104.67874827096136</v>
      </c>
      <c r="F131" s="11"/>
      <c r="G131" s="12">
        <f>+G114</f>
        <v>34.161503547820374</v>
      </c>
      <c r="H131" s="11"/>
      <c r="I131" s="12">
        <f>+I114</f>
        <v>23.832451508950037</v>
      </c>
      <c r="J131" s="11"/>
      <c r="K131" s="12">
        <f>+K114</f>
        <v>1.7934591570669831</v>
      </c>
      <c r="L131" s="11"/>
      <c r="M131" s="12">
        <f>+M114</f>
        <v>4.2721928097566577</v>
      </c>
      <c r="N131" s="11"/>
      <c r="O131" s="12">
        <f>+O114</f>
        <v>312.97515883760684</v>
      </c>
      <c r="P131" s="11"/>
      <c r="Q131" s="12">
        <f>+Q114</f>
        <v>99.246978976386714</v>
      </c>
      <c r="R131" s="11"/>
      <c r="S131" s="12">
        <f>+S114</f>
        <v>4.3069351641565303</v>
      </c>
      <c r="T131" s="11"/>
      <c r="U131" s="12">
        <f>+U114</f>
        <v>1.5920989321021746</v>
      </c>
      <c r="V131" s="11"/>
      <c r="W131" s="12">
        <f>+W114</f>
        <v>30.471569734121573</v>
      </c>
      <c r="X131" s="12">
        <f>+X114</f>
        <v>617.33109693892936</v>
      </c>
      <c r="AA131" s="5" t="s">
        <v>61</v>
      </c>
      <c r="AB131" s="12">
        <f t="shared" si="181"/>
        <v>104.67874827096136</v>
      </c>
      <c r="AC131" s="12">
        <f t="shared" si="182"/>
        <v>34.161503547820374</v>
      </c>
      <c r="AD131" s="12">
        <f t="shared" si="183"/>
        <v>23.832451508950037</v>
      </c>
      <c r="AE131" s="12">
        <f t="shared" si="184"/>
        <v>1.7934591570669831</v>
      </c>
      <c r="AF131" s="12">
        <f t="shared" si="185"/>
        <v>4.2721928097566577</v>
      </c>
      <c r="AG131" s="12">
        <f t="shared" si="186"/>
        <v>312.97515883760684</v>
      </c>
      <c r="AH131" s="12">
        <f t="shared" si="187"/>
        <v>99.246978976386714</v>
      </c>
      <c r="AI131" s="12">
        <f t="shared" si="188"/>
        <v>4.3069351641565303</v>
      </c>
      <c r="AJ131" s="12">
        <f t="shared" si="189"/>
        <v>1.5920989321021746</v>
      </c>
      <c r="AK131" s="12">
        <f t="shared" si="190"/>
        <v>30.471569734121573</v>
      </c>
      <c r="AL131" s="12">
        <f t="shared" si="190"/>
        <v>617.33109693892936</v>
      </c>
      <c r="AM131" s="5"/>
      <c r="AN131" s="5"/>
    </row>
    <row r="132" spans="1:40" ht="15.5" x14ac:dyDescent="0.35">
      <c r="A132" s="5" t="s">
        <v>62</v>
      </c>
      <c r="E132" s="12">
        <f>+E98+E85</f>
        <v>389.28103206283072</v>
      </c>
      <c r="F132" s="11"/>
      <c r="G132" s="12">
        <f>+G98+G85</f>
        <v>106.54140659957385</v>
      </c>
      <c r="H132" s="11"/>
      <c r="I132" s="12">
        <f>+I98+I85</f>
        <v>39.057323329959551</v>
      </c>
      <c r="J132" s="11"/>
      <c r="K132" s="12">
        <f>+K98+K85</f>
        <v>3.4068714320855005</v>
      </c>
      <c r="L132" s="11"/>
      <c r="M132" s="12">
        <f>+M98+M85</f>
        <v>8.897038198818036</v>
      </c>
      <c r="N132" s="11"/>
      <c r="O132" s="12">
        <f>+O98+O85</f>
        <v>590.78374931556937</v>
      </c>
      <c r="P132" s="11"/>
      <c r="Q132" s="12">
        <f>+Q98+Q85</f>
        <v>187.98038227939358</v>
      </c>
      <c r="R132" s="11"/>
      <c r="S132" s="12">
        <f>+S98+S85</f>
        <v>10.770827594120135</v>
      </c>
      <c r="T132" s="11"/>
      <c r="U132" s="12">
        <f>+U98+U85</f>
        <v>5.9520389483057059</v>
      </c>
      <c r="V132" s="11"/>
      <c r="W132" s="12">
        <f>+W98+W85</f>
        <v>39.405346546228415</v>
      </c>
      <c r="X132" s="12">
        <f>+X98+X85</f>
        <v>1382.0760163068849</v>
      </c>
      <c r="AA132" s="5" t="s">
        <v>62</v>
      </c>
      <c r="AB132" s="12">
        <f t="shared" si="181"/>
        <v>389.28103206283072</v>
      </c>
      <c r="AC132" s="12">
        <f t="shared" si="182"/>
        <v>106.54140659957385</v>
      </c>
      <c r="AD132" s="12">
        <f t="shared" si="183"/>
        <v>39.057323329959551</v>
      </c>
      <c r="AE132" s="12">
        <f t="shared" si="184"/>
        <v>3.4068714320855005</v>
      </c>
      <c r="AF132" s="12">
        <f t="shared" si="185"/>
        <v>8.897038198818036</v>
      </c>
      <c r="AG132" s="12">
        <f t="shared" si="186"/>
        <v>590.78374931556937</v>
      </c>
      <c r="AH132" s="12">
        <f t="shared" si="187"/>
        <v>187.98038227939358</v>
      </c>
      <c r="AI132" s="12">
        <f t="shared" si="188"/>
        <v>10.770827594120135</v>
      </c>
      <c r="AJ132" s="12">
        <f t="shared" si="189"/>
        <v>5.9520389483057059</v>
      </c>
      <c r="AK132" s="12">
        <f t="shared" si="190"/>
        <v>39.405346546228415</v>
      </c>
      <c r="AL132" s="12">
        <f t="shared" si="190"/>
        <v>1382.0760163068849</v>
      </c>
      <c r="AM132" s="5"/>
      <c r="AN132" s="5"/>
    </row>
    <row r="133" spans="1:40" ht="15.5" x14ac:dyDescent="0.35">
      <c r="A133" s="5" t="s">
        <v>63</v>
      </c>
      <c r="E133" s="12">
        <f>+E130+E131+E132</f>
        <v>493.95978033379208</v>
      </c>
      <c r="F133" s="11"/>
      <c r="G133" s="12">
        <f>+G130+G131+G132</f>
        <v>140.70291014739422</v>
      </c>
      <c r="H133" s="11"/>
      <c r="I133" s="12">
        <f>+I130+I131+I132</f>
        <v>62.889774838909588</v>
      </c>
      <c r="J133" s="11"/>
      <c r="K133" s="12">
        <f>+K130+K131+K132</f>
        <v>5.2003305891524834</v>
      </c>
      <c r="L133" s="11"/>
      <c r="M133" s="12">
        <f>+M130+M131+M132</f>
        <v>13.169231008574695</v>
      </c>
      <c r="N133" s="11"/>
      <c r="O133" s="12">
        <f>+O130+O131+O132</f>
        <v>903.75890815317621</v>
      </c>
      <c r="P133" s="11"/>
      <c r="Q133" s="12">
        <f>+Q130+Q131+Q132</f>
        <v>287.22736125578029</v>
      </c>
      <c r="R133" s="11"/>
      <c r="S133" s="12">
        <f>+S130+S131+S132</f>
        <v>15.077762758276666</v>
      </c>
      <c r="T133" s="11"/>
      <c r="U133" s="12">
        <f>+U130+U131+U132</f>
        <v>7.5441378804078809</v>
      </c>
      <c r="V133" s="11"/>
      <c r="W133" s="12">
        <f>+W130+W131+W132</f>
        <v>69.876916280349988</v>
      </c>
      <c r="X133" s="12">
        <f>+X130+X131+X132</f>
        <v>1999.4071132458143</v>
      </c>
      <c r="AA133" s="5" t="s">
        <v>63</v>
      </c>
      <c r="AB133" s="12">
        <f t="shared" si="181"/>
        <v>493.95978033379208</v>
      </c>
      <c r="AC133" s="12">
        <f t="shared" si="182"/>
        <v>140.70291014739422</v>
      </c>
      <c r="AD133" s="12">
        <f t="shared" si="183"/>
        <v>62.889774838909588</v>
      </c>
      <c r="AE133" s="12">
        <f t="shared" si="184"/>
        <v>5.2003305891524834</v>
      </c>
      <c r="AF133" s="12">
        <f t="shared" si="185"/>
        <v>13.169231008574695</v>
      </c>
      <c r="AG133" s="12">
        <f t="shared" si="186"/>
        <v>903.75890815317621</v>
      </c>
      <c r="AH133" s="12">
        <f t="shared" si="187"/>
        <v>287.22736125578029</v>
      </c>
      <c r="AI133" s="12">
        <f t="shared" si="188"/>
        <v>15.077762758276666</v>
      </c>
      <c r="AJ133" s="12">
        <f t="shared" si="189"/>
        <v>7.5441378804078809</v>
      </c>
      <c r="AK133" s="12">
        <f t="shared" si="190"/>
        <v>69.876916280349988</v>
      </c>
      <c r="AL133" s="12">
        <f t="shared" si="190"/>
        <v>1999.4071132458143</v>
      </c>
      <c r="AM133" s="5"/>
      <c r="AN133" s="5"/>
    </row>
    <row r="134" spans="1:40" ht="15.5" x14ac:dyDescent="0.35">
      <c r="A134" s="5" t="s">
        <v>12</v>
      </c>
      <c r="E134" s="12">
        <f>+E73+E79</f>
        <v>27.776841837029099</v>
      </c>
      <c r="F134" s="4"/>
      <c r="G134" s="12">
        <f>+G73+G79</f>
        <v>4.8568638058944575</v>
      </c>
      <c r="H134" s="4"/>
      <c r="I134" s="12">
        <f>+I73+I79</f>
        <v>0</v>
      </c>
      <c r="J134" s="4"/>
      <c r="K134" s="12">
        <f>+K73+K79</f>
        <v>0.68019811900562388</v>
      </c>
      <c r="L134" s="4"/>
      <c r="M134" s="12">
        <f>+M73+M79</f>
        <v>1.0629669593031725</v>
      </c>
      <c r="N134" s="4"/>
      <c r="O134" s="12">
        <f>+O73+O79</f>
        <v>50.100795274091254</v>
      </c>
      <c r="P134" s="4"/>
      <c r="Q134" s="12">
        <f>+Q73+Q79</f>
        <v>3.9293896273272302</v>
      </c>
      <c r="R134" s="4"/>
      <c r="S134" s="12">
        <f>+S73+S79</f>
        <v>0</v>
      </c>
      <c r="T134" s="4"/>
      <c r="U134" s="12">
        <f>+U73+U79</f>
        <v>0</v>
      </c>
      <c r="V134" s="4"/>
      <c r="W134" s="12">
        <f>+W73+W79</f>
        <v>1.7566466821396822</v>
      </c>
      <c r="X134" s="12">
        <f>SUM(E134:W134)</f>
        <v>90.163702304790519</v>
      </c>
      <c r="AA134" s="5" t="s">
        <v>12</v>
      </c>
      <c r="AB134" s="12">
        <f t="shared" si="181"/>
        <v>27.776841837029099</v>
      </c>
      <c r="AC134" s="12">
        <f t="shared" si="182"/>
        <v>4.8568638058944575</v>
      </c>
      <c r="AD134" s="12">
        <f t="shared" si="183"/>
        <v>0</v>
      </c>
      <c r="AE134" s="12">
        <f t="shared" si="184"/>
        <v>0.68019811900562388</v>
      </c>
      <c r="AF134" s="12">
        <f t="shared" si="185"/>
        <v>1.0629669593031725</v>
      </c>
      <c r="AG134" s="12">
        <f t="shared" si="186"/>
        <v>50.100795274091254</v>
      </c>
      <c r="AH134" s="12">
        <f t="shared" si="187"/>
        <v>3.9293896273272302</v>
      </c>
      <c r="AI134" s="12">
        <f t="shared" si="188"/>
        <v>0</v>
      </c>
      <c r="AJ134" s="12">
        <f t="shared" si="189"/>
        <v>0</v>
      </c>
      <c r="AK134" s="12">
        <f t="shared" si="190"/>
        <v>1.7566466821396822</v>
      </c>
      <c r="AL134" s="12">
        <f t="shared" si="190"/>
        <v>90.163702304790519</v>
      </c>
      <c r="AM134" s="5"/>
      <c r="AN134" s="5"/>
    </row>
    <row r="135" spans="1:40" ht="15.5" x14ac:dyDescent="0.35">
      <c r="A135" s="5" t="s">
        <v>13</v>
      </c>
      <c r="E135" s="12">
        <f>+E80+E81+E106+E107</f>
        <v>102.43649072013142</v>
      </c>
      <c r="F135" s="4"/>
      <c r="G135" s="12">
        <f>+G80+G81+G106+G107</f>
        <v>25.859938849762226</v>
      </c>
      <c r="H135" s="4"/>
      <c r="I135" s="12">
        <f>+I80+I81+I106+I107</f>
        <v>4.7664903017900073</v>
      </c>
      <c r="J135" s="4"/>
      <c r="K135" s="12">
        <f>+K80+K81+K106+K107</f>
        <v>1.1258475465198523</v>
      </c>
      <c r="L135" s="4"/>
      <c r="M135" s="12">
        <f>+M80+M81+M106+M107</f>
        <v>3.1948199831064388</v>
      </c>
      <c r="N135" s="4"/>
      <c r="O135" s="12">
        <f>+O80+O81+O106+O107</f>
        <v>159.44209769250676</v>
      </c>
      <c r="P135" s="4"/>
      <c r="Q135" s="12">
        <f>+Q80+Q81+Q106+Q107</f>
        <v>23.763099236467539</v>
      </c>
      <c r="R135" s="4"/>
      <c r="S135" s="12">
        <f>+S80+S81+S106+S107</f>
        <v>0</v>
      </c>
      <c r="T135" s="4"/>
      <c r="U135" s="12">
        <f>+U80+U81+U106+U107</f>
        <v>0</v>
      </c>
      <c r="V135" s="4"/>
      <c r="W135" s="12">
        <f>+W80+W81+W106+W107</f>
        <v>0</v>
      </c>
      <c r="X135" s="12">
        <f>SUM(E135:W135)</f>
        <v>320.58878433028423</v>
      </c>
      <c r="Y135" s="3">
        <f>+X134+X135</f>
        <v>410.75248663507477</v>
      </c>
      <c r="AA135" s="5" t="s">
        <v>13</v>
      </c>
      <c r="AB135" s="12">
        <f t="shared" si="181"/>
        <v>102.43649072013142</v>
      </c>
      <c r="AC135" s="12">
        <f t="shared" si="182"/>
        <v>25.859938849762226</v>
      </c>
      <c r="AD135" s="12">
        <f t="shared" si="183"/>
        <v>4.7664903017900073</v>
      </c>
      <c r="AE135" s="12">
        <f t="shared" si="184"/>
        <v>1.1258475465198523</v>
      </c>
      <c r="AF135" s="12">
        <f t="shared" si="185"/>
        <v>3.1948199831064388</v>
      </c>
      <c r="AG135" s="12">
        <f t="shared" si="186"/>
        <v>159.44209769250676</v>
      </c>
      <c r="AH135" s="12">
        <f t="shared" si="187"/>
        <v>23.763099236467539</v>
      </c>
      <c r="AI135" s="12">
        <f t="shared" si="188"/>
        <v>0</v>
      </c>
      <c r="AJ135" s="12">
        <f t="shared" si="189"/>
        <v>0</v>
      </c>
      <c r="AK135" s="12">
        <f t="shared" si="190"/>
        <v>0</v>
      </c>
      <c r="AL135" s="12">
        <f t="shared" si="190"/>
        <v>320.58878433028423</v>
      </c>
      <c r="AM135" s="6">
        <f>10*AL135/1000</f>
        <v>3.2058878433028424</v>
      </c>
      <c r="AN135" s="6">
        <f>5*AL135/1000</f>
        <v>1.6029439216514212</v>
      </c>
    </row>
    <row r="136" spans="1:40" ht="15.5" x14ac:dyDescent="0.35">
      <c r="A136" s="5" t="s">
        <v>14</v>
      </c>
      <c r="E136" s="12">
        <f>+E92+E93+E108+E109+E121+E122</f>
        <v>116.45859519778162</v>
      </c>
      <c r="F136" s="4"/>
      <c r="G136" s="12">
        <f>+G92+G93+G108+G109+G121+G122</f>
        <v>39.660576403056808</v>
      </c>
      <c r="H136" s="4"/>
      <c r="I136" s="12">
        <f>+I92+I93+I108+I109+I121+I122</f>
        <v>8.2229307493907164</v>
      </c>
      <c r="J136" s="4"/>
      <c r="K136" s="12">
        <f>+K92+K93+K108+K109+K121+K122</f>
        <v>0.48421572448815531</v>
      </c>
      <c r="L136" s="4"/>
      <c r="M136" s="12">
        <f>+M92+M93+M108+M109+M121+M122</f>
        <v>3.4922201672964372</v>
      </c>
      <c r="N136" s="4"/>
      <c r="O136" s="12">
        <f>+O92+O93+O108+O109+O121+O122</f>
        <v>183.04187685373125</v>
      </c>
      <c r="P136" s="4"/>
      <c r="Q136" s="12">
        <f>+Q92+Q93+Q108+Q109+Q121+Q122</f>
        <v>80.880033143216608</v>
      </c>
      <c r="R136" s="4"/>
      <c r="S136" s="12">
        <f>+S92+S93+S108+S109+S121+S122</f>
        <v>3.742239816872849</v>
      </c>
      <c r="T136" s="4"/>
      <c r="U136" s="12">
        <f>+U92+U93+U108+U109+U121+U122</f>
        <v>2.1675070396842075</v>
      </c>
      <c r="V136" s="4"/>
      <c r="W136" s="12">
        <f>+W92+W93+W108+W109+W121+W122</f>
        <v>22.01296237244113</v>
      </c>
      <c r="X136" s="12">
        <f>SUM(E136:W136)</f>
        <v>460.16315746795976</v>
      </c>
      <c r="AA136" s="5" t="s">
        <v>14</v>
      </c>
      <c r="AB136" s="12">
        <f t="shared" si="181"/>
        <v>116.45859519778162</v>
      </c>
      <c r="AC136" s="12">
        <f t="shared" si="182"/>
        <v>39.660576403056808</v>
      </c>
      <c r="AD136" s="12">
        <f t="shared" si="183"/>
        <v>8.2229307493907164</v>
      </c>
      <c r="AE136" s="12">
        <f t="shared" si="184"/>
        <v>0.48421572448815531</v>
      </c>
      <c r="AF136" s="12">
        <f t="shared" si="185"/>
        <v>3.4922201672964372</v>
      </c>
      <c r="AG136" s="12">
        <f t="shared" si="186"/>
        <v>183.04187685373125</v>
      </c>
      <c r="AH136" s="12">
        <f t="shared" si="187"/>
        <v>80.880033143216608</v>
      </c>
      <c r="AI136" s="12">
        <f t="shared" si="188"/>
        <v>3.742239816872849</v>
      </c>
      <c r="AJ136" s="12">
        <f t="shared" si="189"/>
        <v>2.1675070396842075</v>
      </c>
      <c r="AK136" s="12">
        <f t="shared" si="190"/>
        <v>22.01296237244113</v>
      </c>
      <c r="AL136" s="12">
        <f t="shared" si="190"/>
        <v>460.16315746795976</v>
      </c>
      <c r="AM136" s="6"/>
      <c r="AN136" s="6"/>
    </row>
    <row r="137" spans="1:40" ht="15.5" x14ac:dyDescent="0.35">
      <c r="A137" s="5" t="s">
        <v>172</v>
      </c>
      <c r="E137" s="3">
        <f>+E77+E79+E82+E90+E93+E103+E109+E119+E122</f>
        <v>87.322760618033016</v>
      </c>
      <c r="F137" s="3"/>
      <c r="G137" s="3">
        <f>+G77+G79+G82+G90+G93+G103+G109+G119+G122</f>
        <v>25.137153711131518</v>
      </c>
      <c r="H137" s="3"/>
      <c r="I137" s="3">
        <f>+I77+I79+I82+I90+I93+I103+I109+I119+I122</f>
        <v>8.3963247871720821</v>
      </c>
      <c r="J137" s="3"/>
      <c r="K137" s="3">
        <f>+K77+K79+K82+K90+K93+K103+K109+K119+K122</f>
        <v>1.1765527640992257</v>
      </c>
      <c r="L137" s="3"/>
      <c r="M137" s="3">
        <f>+M77+M79+M82+M90+M93+M103+M109+M119+M122</f>
        <v>2.8440640830338597</v>
      </c>
      <c r="N137" s="3"/>
      <c r="O137" s="3">
        <f>+O77+O79+O82+O90+O93+O103+O109+O119+O122</f>
        <v>235.46989934041369</v>
      </c>
      <c r="P137" s="3"/>
      <c r="Q137" s="3">
        <f>+Q77+Q79+Q82+Q90+Q93+Q103+Q109+Q119+Q122</f>
        <v>75.683969414370694</v>
      </c>
      <c r="R137" s="3"/>
      <c r="S137" s="3">
        <f>+S77+S79+S82+S90+S93+S103+S109+S119+S122</f>
        <v>3.5156575211138898</v>
      </c>
      <c r="T137" s="3"/>
      <c r="U137" s="3">
        <f>+U77+U79+U82+U90+U93+U103+U109+U119+U122</f>
        <v>1.8682495886258244</v>
      </c>
      <c r="V137" s="3"/>
      <c r="W137" s="3">
        <f>+W77+W79+W82+W90+W93+W103+W109+W119+W122</f>
        <v>17.881095325387481</v>
      </c>
      <c r="X137" s="3">
        <f>SUM(E137:W137)</f>
        <v>459.29572715338128</v>
      </c>
      <c r="Y137" s="1">
        <f>+X137/(X137+X138)</f>
        <v>4.6993963243151153E-3</v>
      </c>
      <c r="Z137" s="1">
        <f>+X137/80415</f>
        <v>5.7115678312924367E-3</v>
      </c>
      <c r="AA137" s="5" t="s">
        <v>15</v>
      </c>
      <c r="AB137" s="12">
        <f t="shared" si="181"/>
        <v>87.322760618033016</v>
      </c>
      <c r="AC137" s="12">
        <f t="shared" si="182"/>
        <v>25.137153711131518</v>
      </c>
      <c r="AD137" s="12">
        <f t="shared" si="183"/>
        <v>8.3963247871720821</v>
      </c>
      <c r="AE137" s="12">
        <f t="shared" si="184"/>
        <v>1.1765527640992257</v>
      </c>
      <c r="AF137" s="12">
        <f t="shared" si="185"/>
        <v>2.8440640830338597</v>
      </c>
      <c r="AG137" s="12">
        <f t="shared" si="186"/>
        <v>235.46989934041369</v>
      </c>
      <c r="AH137" s="12">
        <f t="shared" si="187"/>
        <v>75.683969414370694</v>
      </c>
      <c r="AI137" s="12">
        <f t="shared" si="188"/>
        <v>3.5156575211138898</v>
      </c>
      <c r="AJ137" s="12">
        <f t="shared" si="189"/>
        <v>1.8682495886258244</v>
      </c>
      <c r="AK137" s="12">
        <f t="shared" si="190"/>
        <v>17.881095325387481</v>
      </c>
      <c r="AL137" s="12">
        <f t="shared" si="190"/>
        <v>459.29572715338128</v>
      </c>
      <c r="AM137" s="6"/>
      <c r="AN137" s="6"/>
    </row>
    <row r="138" spans="1:40" ht="15.5" x14ac:dyDescent="0.35">
      <c r="A138" s="5" t="s">
        <v>16</v>
      </c>
      <c r="E138" s="3">
        <f>+E36-E137</f>
        <v>13804.692152238022</v>
      </c>
      <c r="F138" s="3"/>
      <c r="G138" s="3">
        <f>+G36-G137</f>
        <v>6695.037550981162</v>
      </c>
      <c r="H138" s="3"/>
      <c r="I138" s="3">
        <f>+I36-I137</f>
        <v>1714.5724105181662</v>
      </c>
      <c r="J138" s="3"/>
      <c r="K138" s="3">
        <f>+K36-K137</f>
        <v>107.73380329894702</v>
      </c>
      <c r="L138" s="3"/>
      <c r="M138" s="3">
        <f>+M36-M137</f>
        <v>559.99862308453964</v>
      </c>
      <c r="N138" s="3"/>
      <c r="O138" s="3">
        <f>+O36-O137</f>
        <v>51475.191749232683</v>
      </c>
      <c r="P138" s="3"/>
      <c r="Q138" s="3">
        <f>+Q36-Q137</f>
        <v>20105.606250822657</v>
      </c>
      <c r="R138" s="3"/>
      <c r="S138" s="3">
        <f>+S36-S137</f>
        <v>898.00629113335469</v>
      </c>
      <c r="T138" s="3"/>
      <c r="U138" s="3">
        <f>+U36-U137</f>
        <v>337.18079679427041</v>
      </c>
      <c r="V138" s="3"/>
      <c r="W138" s="3">
        <f t="shared" ref="W138" si="191">+W36-W137</f>
        <v>1577.733033179911</v>
      </c>
      <c r="X138" s="3">
        <f>SUM(E138:W138)</f>
        <v>97275.752661283725</v>
      </c>
      <c r="AA138" s="5" t="s">
        <v>16</v>
      </c>
      <c r="AB138" s="12">
        <f t="shared" si="181"/>
        <v>13804.692152238022</v>
      </c>
      <c r="AC138" s="12">
        <f t="shared" si="182"/>
        <v>6695.037550981162</v>
      </c>
      <c r="AD138" s="12">
        <f t="shared" si="183"/>
        <v>1714.5724105181662</v>
      </c>
      <c r="AE138" s="12">
        <f t="shared" si="184"/>
        <v>107.73380329894702</v>
      </c>
      <c r="AF138" s="12">
        <f t="shared" si="185"/>
        <v>559.99862308453964</v>
      </c>
      <c r="AG138" s="12">
        <f t="shared" si="186"/>
        <v>51475.191749232683</v>
      </c>
      <c r="AH138" s="12">
        <f t="shared" si="187"/>
        <v>20105.606250822657</v>
      </c>
      <c r="AI138" s="12">
        <f t="shared" si="188"/>
        <v>898.00629113335469</v>
      </c>
      <c r="AJ138" s="12">
        <f t="shared" si="189"/>
        <v>337.18079679427041</v>
      </c>
      <c r="AK138" s="12">
        <f t="shared" si="190"/>
        <v>1577.733033179911</v>
      </c>
      <c r="AL138" s="12">
        <f t="shared" si="190"/>
        <v>97275.752661283725</v>
      </c>
      <c r="AM138" s="6"/>
      <c r="AN138" s="6"/>
    </row>
    <row r="139" spans="1:40" ht="15.5" x14ac:dyDescent="0.35">
      <c r="A139" s="5" t="s">
        <v>17</v>
      </c>
      <c r="E139" s="7">
        <f>-E137/E129</f>
        <v>-6.2858239906741038E-3</v>
      </c>
      <c r="F139" s="7"/>
      <c r="G139" s="7">
        <f>-G137/G129</f>
        <v>-3.7405506278846822E-3</v>
      </c>
      <c r="H139" s="7"/>
      <c r="I139" s="7">
        <f>-I137/I129</f>
        <v>-4.8731730385601661E-3</v>
      </c>
      <c r="J139" s="7"/>
      <c r="K139" s="7">
        <f>-K137/K129</f>
        <v>-1.0802946630879991E-2</v>
      </c>
      <c r="L139" s="7"/>
      <c r="M139" s="7">
        <f>-M137/M129</f>
        <v>-5.0530355068593167E-3</v>
      </c>
      <c r="N139" s="7"/>
      <c r="O139" s="7">
        <f>-O137/O129</f>
        <v>-4.5536044566722583E-3</v>
      </c>
      <c r="P139" s="7"/>
      <c r="Q139" s="7">
        <f>-Q137/Q129</f>
        <v>-3.7502046989284013E-3</v>
      </c>
      <c r="R139" s="7"/>
      <c r="S139" s="7">
        <f>-S137/S129</f>
        <v>-3.899691545348449E-3</v>
      </c>
      <c r="T139" s="7"/>
      <c r="U139" s="7">
        <f>-U137/U129</f>
        <v>-5.5102635107133298E-3</v>
      </c>
      <c r="V139" s="7"/>
      <c r="W139" s="7">
        <f>-W137/W129</f>
        <v>-1.120640323117326E-2</v>
      </c>
      <c r="X139" s="7">
        <f>-X137/X129</f>
        <v>-4.6993963243151153E-3</v>
      </c>
      <c r="AA139" s="5" t="s">
        <v>17</v>
      </c>
      <c r="AB139" s="35">
        <f t="shared" si="181"/>
        <v>-6.2858239906741038E-3</v>
      </c>
      <c r="AC139" s="35">
        <f t="shared" si="182"/>
        <v>-3.7405506278846822E-3</v>
      </c>
      <c r="AD139" s="35">
        <f t="shared" si="183"/>
        <v>-4.8731730385601661E-3</v>
      </c>
      <c r="AE139" s="35">
        <f t="shared" si="184"/>
        <v>-1.0802946630879991E-2</v>
      </c>
      <c r="AF139" s="35">
        <f t="shared" si="185"/>
        <v>-5.0530355068593167E-3</v>
      </c>
      <c r="AG139" s="35">
        <f t="shared" si="186"/>
        <v>-4.5536044566722583E-3</v>
      </c>
      <c r="AH139" s="35">
        <f t="shared" si="187"/>
        <v>-3.7502046989284013E-3</v>
      </c>
      <c r="AI139" s="35">
        <f t="shared" si="188"/>
        <v>-3.899691545348449E-3</v>
      </c>
      <c r="AJ139" s="35">
        <f t="shared" si="189"/>
        <v>-5.5102635107133298E-3</v>
      </c>
      <c r="AK139" s="35">
        <f t="shared" si="190"/>
        <v>-1.120640323117326E-2</v>
      </c>
      <c r="AL139" s="35">
        <f t="shared" si="190"/>
        <v>-4.6993963243151153E-3</v>
      </c>
      <c r="AM139" s="6"/>
      <c r="AN139" s="6"/>
    </row>
    <row r="140" spans="1:40" ht="15.5" x14ac:dyDescent="0.35">
      <c r="A140" s="5" t="s">
        <v>18</v>
      </c>
      <c r="E140" s="1">
        <f>+E35</f>
        <v>0.68769836916593829</v>
      </c>
      <c r="F140" s="3"/>
      <c r="G140" s="1">
        <f>+G35</f>
        <v>0.57928553513375525</v>
      </c>
      <c r="H140" s="3"/>
      <c r="I140" s="1">
        <f>+I35</f>
        <v>4.0739566866000416</v>
      </c>
      <c r="J140" s="3"/>
      <c r="K140" s="1">
        <f>+K35</f>
        <v>0</v>
      </c>
      <c r="L140" s="3"/>
      <c r="M140" s="1">
        <f>+M35</f>
        <v>0.73590722495552541</v>
      </c>
      <c r="N140" s="3"/>
      <c r="O140" s="1">
        <f>+O35</f>
        <v>4.0900656316749358E-3</v>
      </c>
      <c r="P140" s="3"/>
      <c r="Q140" s="1">
        <f>+Q35</f>
        <v>1.2843579234596414E-2</v>
      </c>
      <c r="R140" s="3"/>
      <c r="S140" s="1">
        <f>+S35</f>
        <v>0.15781091099594363</v>
      </c>
      <c r="T140" s="3"/>
      <c r="U140" s="1">
        <f>+U35</f>
        <v>0</v>
      </c>
      <c r="V140" s="3"/>
      <c r="W140" s="1">
        <f>+W35</f>
        <v>0</v>
      </c>
      <c r="X140" s="1">
        <f>+X35</f>
        <v>0</v>
      </c>
      <c r="AA140" s="5" t="s">
        <v>18</v>
      </c>
      <c r="AB140" s="33">
        <f t="shared" si="181"/>
        <v>0.68769836916593829</v>
      </c>
      <c r="AC140" s="33">
        <f t="shared" si="182"/>
        <v>0.57928553513375525</v>
      </c>
      <c r="AD140" s="33">
        <f t="shared" si="183"/>
        <v>4.0739566866000416</v>
      </c>
      <c r="AE140" s="33">
        <f t="shared" si="184"/>
        <v>0</v>
      </c>
      <c r="AF140" s="33">
        <f t="shared" si="185"/>
        <v>0.73590722495552541</v>
      </c>
      <c r="AG140" s="33">
        <f t="shared" si="186"/>
        <v>4.0900656316749358E-3</v>
      </c>
      <c r="AH140" s="33">
        <f t="shared" si="187"/>
        <v>1.2843579234596414E-2</v>
      </c>
      <c r="AI140" s="33">
        <f t="shared" si="188"/>
        <v>0.15781091099594363</v>
      </c>
      <c r="AJ140" s="33">
        <f t="shared" si="189"/>
        <v>0</v>
      </c>
      <c r="AK140" s="12">
        <f t="shared" si="190"/>
        <v>0</v>
      </c>
      <c r="AL140" s="12"/>
      <c r="AM140" s="6"/>
      <c r="AN140" s="6"/>
    </row>
    <row r="141" spans="1:40" ht="15.5" x14ac:dyDescent="0.35">
      <c r="A141" s="5" t="s">
        <v>19</v>
      </c>
      <c r="E141" s="1">
        <f>+E34/E138</f>
        <v>0.69204846400368181</v>
      </c>
      <c r="F141" s="1"/>
      <c r="G141" s="1">
        <f>+G34/G138</f>
        <v>0.58146051763809659</v>
      </c>
      <c r="H141" s="1"/>
      <c r="I141" s="1">
        <f>+I34/I138</f>
        <v>4.0939070038334959</v>
      </c>
      <c r="J141" s="1"/>
      <c r="K141" s="1">
        <f>+K34/K138</f>
        <v>0</v>
      </c>
      <c r="L141" s="1"/>
      <c r="M141" s="1">
        <f>+M34/M138</f>
        <v>0.73964467576462356</v>
      </c>
      <c r="N141" s="1"/>
      <c r="O141" s="1">
        <f>+O34/O138</f>
        <v>4.1087753695089975E-3</v>
      </c>
      <c r="P141" s="1"/>
      <c r="Q141" s="1">
        <f>+Q34/Q138</f>
        <v>1.2891926598303613E-2</v>
      </c>
      <c r="R141" s="1"/>
      <c r="S141" s="1">
        <f>+S34/S138</f>
        <v>0.15842873419120934</v>
      </c>
      <c r="T141" s="1"/>
      <c r="U141" s="1">
        <f>+U34/U138</f>
        <v>0</v>
      </c>
      <c r="V141" s="1"/>
      <c r="W141" s="1">
        <f>+W34/W138</f>
        <v>0</v>
      </c>
      <c r="X141" s="1">
        <f>+X34/X138</f>
        <v>0.22094803085038775</v>
      </c>
      <c r="AA141" s="5" t="s">
        <v>19</v>
      </c>
      <c r="AB141" s="33">
        <f t="shared" si="181"/>
        <v>0.69204846400368181</v>
      </c>
      <c r="AC141" s="33">
        <f t="shared" si="182"/>
        <v>0.58146051763809659</v>
      </c>
      <c r="AD141" s="33">
        <f t="shared" si="183"/>
        <v>4.0939070038334959</v>
      </c>
      <c r="AE141" s="33">
        <f t="shared" si="184"/>
        <v>0</v>
      </c>
      <c r="AF141" s="33">
        <f t="shared" si="185"/>
        <v>0.73964467576462356</v>
      </c>
      <c r="AG141" s="33">
        <f t="shared" si="186"/>
        <v>4.1087753695089975E-3</v>
      </c>
      <c r="AH141" s="33">
        <f t="shared" si="187"/>
        <v>1.2891926598303613E-2</v>
      </c>
      <c r="AI141" s="33">
        <f t="shared" si="188"/>
        <v>0.15842873419120934</v>
      </c>
      <c r="AJ141" s="33">
        <f t="shared" si="189"/>
        <v>0</v>
      </c>
      <c r="AK141" s="12">
        <f t="shared" si="190"/>
        <v>0</v>
      </c>
      <c r="AL141" s="12"/>
      <c r="AM141" s="6"/>
      <c r="AN141" s="6"/>
    </row>
    <row r="142" spans="1:40" ht="15.5" x14ac:dyDescent="0.35">
      <c r="A142" s="5" t="s">
        <v>173</v>
      </c>
      <c r="E142" s="1">
        <f>+E141-E35</f>
        <v>4.3500948377435122E-3</v>
      </c>
      <c r="F142" s="1"/>
      <c r="G142" s="1">
        <f>+G141-G35</f>
        <v>2.1749825043413384E-3</v>
      </c>
      <c r="H142" s="1"/>
      <c r="I142" s="1">
        <f>+I141-I35</f>
        <v>1.9950317233454307E-2</v>
      </c>
      <c r="J142" s="1"/>
      <c r="K142" s="1">
        <f>+K141-K35</f>
        <v>0</v>
      </c>
      <c r="L142" s="1"/>
      <c r="M142" s="1">
        <f>+M141-M35</f>
        <v>3.7374508090981529E-3</v>
      </c>
      <c r="N142" s="1"/>
      <c r="O142" s="1">
        <f>+O141-O35</f>
        <v>1.8709737834061643E-5</v>
      </c>
      <c r="P142" s="1"/>
      <c r="Q142" s="1">
        <f>+Q141-Q35</f>
        <v>4.8347363707198707E-5</v>
      </c>
      <c r="R142" s="1"/>
      <c r="S142" s="1">
        <f>+S141-S35</f>
        <v>6.1782319526570983E-4</v>
      </c>
      <c r="T142" s="1"/>
      <c r="U142" s="1">
        <f>+U141-U35</f>
        <v>0</v>
      </c>
      <c r="V142" s="1"/>
      <c r="W142" s="1">
        <f>+W141-W35</f>
        <v>0</v>
      </c>
      <c r="X142" s="1">
        <f>+X141-X35</f>
        <v>0.22094803085038775</v>
      </c>
      <c r="AA142" s="5" t="s">
        <v>20</v>
      </c>
      <c r="AB142" s="33">
        <f t="shared" si="181"/>
        <v>4.3500948377435122E-3</v>
      </c>
      <c r="AC142" s="33">
        <f t="shared" si="182"/>
        <v>2.1749825043413384E-3</v>
      </c>
      <c r="AD142" s="33">
        <f t="shared" si="183"/>
        <v>1.9950317233454307E-2</v>
      </c>
      <c r="AE142" s="33">
        <f t="shared" si="184"/>
        <v>0</v>
      </c>
      <c r="AF142" s="33">
        <f t="shared" si="185"/>
        <v>3.7374508090981529E-3</v>
      </c>
      <c r="AG142" s="33">
        <f t="shared" si="186"/>
        <v>1.8709737834061643E-5</v>
      </c>
      <c r="AH142" s="33">
        <f t="shared" si="187"/>
        <v>4.8347363707198707E-5</v>
      </c>
      <c r="AI142" s="33">
        <f t="shared" si="188"/>
        <v>6.1782319526570983E-4</v>
      </c>
      <c r="AJ142" s="33">
        <f t="shared" si="189"/>
        <v>0</v>
      </c>
      <c r="AK142" s="12">
        <f t="shared" si="190"/>
        <v>0</v>
      </c>
      <c r="AL142" s="12"/>
      <c r="AM142" s="6"/>
      <c r="AN142" s="6"/>
    </row>
    <row r="143" spans="1:40" ht="15.5" x14ac:dyDescent="0.35">
      <c r="A143" s="5" t="s">
        <v>21</v>
      </c>
      <c r="E143" s="3">
        <f>+E43</f>
        <v>255.64014633225187</v>
      </c>
      <c r="F143" s="1"/>
      <c r="G143" s="3">
        <f>+G43</f>
        <v>66.679338570045715</v>
      </c>
      <c r="H143" s="1"/>
      <c r="I143" s="3">
        <f>+I43</f>
        <v>44.446962086137674</v>
      </c>
      <c r="J143" s="1"/>
      <c r="K143" s="3">
        <f>+K43</f>
        <v>3.7317023976853072</v>
      </c>
      <c r="L143" s="1"/>
      <c r="M143" s="3">
        <f>+M43</f>
        <v>0.59746279962540805</v>
      </c>
      <c r="N143" s="1"/>
      <c r="O143" s="3">
        <f>+O43</f>
        <v>489.51348510217002</v>
      </c>
      <c r="P143" s="1"/>
      <c r="Q143" s="3">
        <f>+Q43</f>
        <v>134.04264288439092</v>
      </c>
      <c r="R143" s="1"/>
      <c r="S143" s="3">
        <f>+S43</f>
        <v>5.2050022350655594</v>
      </c>
      <c r="T143" s="1"/>
      <c r="U143" s="3">
        <f>+U43</f>
        <v>0.32249871228982668</v>
      </c>
      <c r="V143" s="1"/>
      <c r="W143" s="3">
        <f>+W43</f>
        <v>0</v>
      </c>
      <c r="X143" s="3">
        <f>+X43</f>
        <v>1000.1792411196624</v>
      </c>
      <c r="Y143" s="3">
        <f>SUM(E143:W143)</f>
        <v>1000.1792411196624</v>
      </c>
      <c r="AA143" s="5" t="s">
        <v>21</v>
      </c>
      <c r="AB143" s="12">
        <f t="shared" si="181"/>
        <v>255.64014633225187</v>
      </c>
      <c r="AC143" s="12">
        <f t="shared" si="182"/>
        <v>66.679338570045715</v>
      </c>
      <c r="AD143" s="12">
        <f t="shared" si="183"/>
        <v>44.446962086137674</v>
      </c>
      <c r="AE143" s="12">
        <f t="shared" si="184"/>
        <v>3.7317023976853072</v>
      </c>
      <c r="AF143" s="12">
        <f t="shared" si="185"/>
        <v>0.59746279962540805</v>
      </c>
      <c r="AG143" s="12">
        <f t="shared" si="186"/>
        <v>489.51348510217002</v>
      </c>
      <c r="AH143" s="12">
        <f t="shared" si="187"/>
        <v>134.04264288439092</v>
      </c>
      <c r="AI143" s="12">
        <f t="shared" si="188"/>
        <v>5.2050022350655594</v>
      </c>
      <c r="AJ143" s="12">
        <f t="shared" si="189"/>
        <v>0.32249871228982668</v>
      </c>
      <c r="AK143" s="12">
        <f t="shared" si="190"/>
        <v>0</v>
      </c>
      <c r="AL143" s="12">
        <f t="shared" si="190"/>
        <v>1000.1792411196624</v>
      </c>
      <c r="AM143" s="6"/>
      <c r="AN143" s="6"/>
    </row>
    <row r="144" spans="1:40" ht="15.5" x14ac:dyDescent="0.35">
      <c r="A144" s="5" t="s">
        <v>22</v>
      </c>
      <c r="E144" s="3">
        <f>+E112+E96+E83+E125+E107</f>
        <v>184.33189198339863</v>
      </c>
      <c r="G144" s="3">
        <f>+G112+G96+G83+G125+G107</f>
        <v>24.216614085880149</v>
      </c>
      <c r="I144" s="3">
        <f>+I112+I96+I83+I125+I107</f>
        <v>37.913980757834686</v>
      </c>
      <c r="K144" s="3">
        <f>+K112+K96+K83+K125+K107</f>
        <v>2.3612783745586587</v>
      </c>
      <c r="M144" s="3">
        <f>+M112+M96+M83+M125+M107</f>
        <v>0.55258919260592376</v>
      </c>
      <c r="O144" s="3">
        <f>+O112+O96+O83+O125+O107</f>
        <v>341.82815246554492</v>
      </c>
      <c r="Q144" s="3">
        <f>+Q112+Q96+Q83+Q125+Q107</f>
        <v>71.684086848926</v>
      </c>
      <c r="S144" s="3">
        <f>+S112+S96+S83+S125+S107</f>
        <v>0</v>
      </c>
      <c r="U144" s="3">
        <f>+U112+U96+U83+U125+U107</f>
        <v>0</v>
      </c>
      <c r="W144" s="3">
        <f>+W112+W96+W83+W125+W107</f>
        <v>0</v>
      </c>
      <c r="X144" s="3">
        <f>+X112+X96+X83+X125+X107</f>
        <v>662.888593708749</v>
      </c>
      <c r="AA144" s="5" t="s">
        <v>22</v>
      </c>
      <c r="AB144" s="12">
        <f t="shared" si="181"/>
        <v>184.33189198339863</v>
      </c>
      <c r="AC144" s="12">
        <f t="shared" si="182"/>
        <v>24.216614085880149</v>
      </c>
      <c r="AD144" s="12">
        <f t="shared" si="183"/>
        <v>37.913980757834686</v>
      </c>
      <c r="AE144" s="12">
        <f t="shared" si="184"/>
        <v>2.3612783745586587</v>
      </c>
      <c r="AF144" s="12">
        <f t="shared" si="185"/>
        <v>0.55258919260592376</v>
      </c>
      <c r="AG144" s="12">
        <f t="shared" si="186"/>
        <v>341.82815246554492</v>
      </c>
      <c r="AH144" s="12">
        <f t="shared" si="187"/>
        <v>71.684086848926</v>
      </c>
      <c r="AI144" s="12">
        <f t="shared" si="188"/>
        <v>0</v>
      </c>
      <c r="AJ144" s="12">
        <f t="shared" si="189"/>
        <v>0</v>
      </c>
      <c r="AK144" s="12">
        <f t="shared" si="190"/>
        <v>0</v>
      </c>
      <c r="AL144" s="12">
        <f t="shared" si="190"/>
        <v>662.888593708749</v>
      </c>
      <c r="AM144" s="6"/>
      <c r="AN144" s="6"/>
    </row>
    <row r="145" spans="1:41" ht="15.5" x14ac:dyDescent="0.35">
      <c r="A145" s="5" t="s">
        <v>23</v>
      </c>
      <c r="E145" s="3">
        <f>+E43-E144</f>
        <v>71.308254348853239</v>
      </c>
      <c r="G145" s="3">
        <f>+G43-G144</f>
        <v>42.462724484165562</v>
      </c>
      <c r="I145" s="3">
        <f>+I43-I144</f>
        <v>6.5329813283029878</v>
      </c>
      <c r="K145" s="3">
        <f>+K43-K144</f>
        <v>1.3704240231266485</v>
      </c>
      <c r="M145" s="3">
        <f>+M43-M144</f>
        <v>4.4873607019484285E-2</v>
      </c>
      <c r="O145" s="3">
        <f>+O43-O144</f>
        <v>147.68533263662511</v>
      </c>
      <c r="Q145" s="3">
        <f>+Q43-Q144</f>
        <v>62.358556035464915</v>
      </c>
      <c r="S145" s="3">
        <f>+S43-S144</f>
        <v>5.2050022350655594</v>
      </c>
      <c r="U145" s="3">
        <f>+U43-U144</f>
        <v>0.32249871228982668</v>
      </c>
      <c r="W145" s="3">
        <f>+W43-W144</f>
        <v>0</v>
      </c>
      <c r="X145" s="3">
        <f>+X43-X144</f>
        <v>337.29064741091338</v>
      </c>
      <c r="AA145" s="5" t="s">
        <v>23</v>
      </c>
      <c r="AB145" s="12">
        <f t="shared" si="181"/>
        <v>71.308254348853239</v>
      </c>
      <c r="AC145" s="12">
        <f t="shared" si="182"/>
        <v>42.462724484165562</v>
      </c>
      <c r="AD145" s="12">
        <f t="shared" si="183"/>
        <v>6.5329813283029878</v>
      </c>
      <c r="AE145" s="12">
        <f t="shared" si="184"/>
        <v>1.3704240231266485</v>
      </c>
      <c r="AF145" s="12">
        <f t="shared" si="185"/>
        <v>4.4873607019484285E-2</v>
      </c>
      <c r="AG145" s="12">
        <f t="shared" si="186"/>
        <v>147.68533263662511</v>
      </c>
      <c r="AH145" s="12">
        <f t="shared" si="187"/>
        <v>62.358556035464915</v>
      </c>
      <c r="AI145" s="12">
        <f t="shared" si="188"/>
        <v>5.2050022350655594</v>
      </c>
      <c r="AJ145" s="12">
        <f t="shared" si="189"/>
        <v>0.32249871228982668</v>
      </c>
      <c r="AK145" s="12">
        <f t="shared" si="190"/>
        <v>0</v>
      </c>
      <c r="AL145" s="12">
        <f t="shared" si="190"/>
        <v>337.29064741091338</v>
      </c>
      <c r="AM145" s="6">
        <f>10*AL145/1000</f>
        <v>3.3729064741091337</v>
      </c>
      <c r="AN145" s="6">
        <f>5*AL145/1000</f>
        <v>1.6864532370545668</v>
      </c>
    </row>
    <row r="146" spans="1:41" ht="15.5" x14ac:dyDescent="0.35">
      <c r="A146" s="5" t="s">
        <v>174</v>
      </c>
      <c r="E146" s="15">
        <f>-E145/E143</f>
        <v>-0.2789399684358454</v>
      </c>
      <c r="G146" s="15">
        <f>-G145/G143</f>
        <v>-0.63681982147376981</v>
      </c>
      <c r="I146" s="15">
        <f>-I145/I143</f>
        <v>-0.14698375370721961</v>
      </c>
      <c r="K146" s="15">
        <f>-K145/K143</f>
        <v>-0.3672382942371536</v>
      </c>
      <c r="M146" s="15">
        <f>-M145/M143</f>
        <v>-7.5106947323948445E-2</v>
      </c>
      <c r="O146" s="15">
        <f>-O145/O143</f>
        <v>-0.30169819041001616</v>
      </c>
      <c r="Q146" s="15">
        <f>-Q145/Q143</f>
        <v>-0.46521431309921213</v>
      </c>
      <c r="S146" s="15">
        <f>-S145/S143</f>
        <v>-1</v>
      </c>
      <c r="U146" s="15">
        <f>-U145/U143</f>
        <v>-1</v>
      </c>
      <c r="W146" s="15"/>
      <c r="X146" s="15">
        <f>-X145/X143</f>
        <v>-0.33723020189194231</v>
      </c>
      <c r="AA146" s="5" t="s">
        <v>24</v>
      </c>
      <c r="AB146" s="32">
        <f t="shared" si="181"/>
        <v>-0.2789399684358454</v>
      </c>
      <c r="AC146" s="32">
        <f t="shared" si="182"/>
        <v>-0.63681982147376981</v>
      </c>
      <c r="AD146" s="32">
        <f t="shared" si="183"/>
        <v>-0.14698375370721961</v>
      </c>
      <c r="AE146" s="32">
        <f t="shared" si="184"/>
        <v>-0.3672382942371536</v>
      </c>
      <c r="AF146" s="32">
        <f t="shared" si="185"/>
        <v>-7.5106947323948445E-2</v>
      </c>
      <c r="AG146" s="32">
        <f t="shared" si="186"/>
        <v>-0.30169819041001616</v>
      </c>
      <c r="AH146" s="32">
        <f t="shared" si="187"/>
        <v>-0.46521431309921213</v>
      </c>
      <c r="AI146" s="32">
        <f t="shared" si="188"/>
        <v>-1</v>
      </c>
      <c r="AJ146" s="12">
        <f>+V146</f>
        <v>0</v>
      </c>
      <c r="AK146" s="12">
        <f t="shared" ref="AK146" si="192">+W146</f>
        <v>0</v>
      </c>
      <c r="AL146" s="32">
        <f>+X146</f>
        <v>-0.33723020189194231</v>
      </c>
      <c r="AM146" s="6"/>
      <c r="AN146" s="6"/>
    </row>
    <row r="147" spans="1:41" ht="15.5" x14ac:dyDescent="0.35">
      <c r="AB147" s="5"/>
      <c r="AM147" s="2">
        <f>+AM135+AM145</f>
        <v>6.5787943174119761</v>
      </c>
      <c r="AN147" s="2">
        <f>+AN135+AN145</f>
        <v>3.289397158705988</v>
      </c>
      <c r="AO147" s="2">
        <f>+AM147-AN147</f>
        <v>3.289397158705988</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16.053949084097741</v>
      </c>
      <c r="F149" s="6"/>
      <c r="G149" s="6">
        <f>+G54</f>
        <v>4.6522033532333431</v>
      </c>
      <c r="H149" s="6"/>
      <c r="I149" s="6">
        <f>+I54</f>
        <v>2.0198647821567075</v>
      </c>
      <c r="J149" s="6"/>
      <c r="K149" s="6">
        <f>+K54</f>
        <v>0.17881740920779571</v>
      </c>
      <c r="L149" s="6"/>
      <c r="M149" s="6">
        <f>+M54</f>
        <v>0.3358651843232755</v>
      </c>
      <c r="N149" s="6"/>
      <c r="O149" s="6">
        <f>+O54</f>
        <v>27.534386057263593</v>
      </c>
      <c r="P149" s="6"/>
      <c r="Q149" s="6">
        <f>+Q54</f>
        <v>8.5355006085979248</v>
      </c>
      <c r="R149" s="6"/>
      <c r="S149" s="6">
        <f>+S54</f>
        <v>0.45672177959804539</v>
      </c>
      <c r="T149" s="6"/>
      <c r="U149" s="6">
        <f>+U54</f>
        <v>0.19220639695275499</v>
      </c>
      <c r="V149" s="6"/>
      <c r="W149" s="6">
        <f>+W54</f>
        <v>1.7504237545177854</v>
      </c>
      <c r="X149" s="6">
        <f>SUM(E149:W149)</f>
        <v>61.709938409948968</v>
      </c>
      <c r="AA149" t="s">
        <v>25</v>
      </c>
      <c r="AB149" s="12">
        <f>+E149</f>
        <v>16.053949084097741</v>
      </c>
      <c r="AC149" s="12">
        <f>+G149</f>
        <v>4.6522033532333431</v>
      </c>
      <c r="AD149" s="12">
        <f>+I149</f>
        <v>2.0198647821567075</v>
      </c>
      <c r="AE149" s="12">
        <f>+K149</f>
        <v>0.17881740920779571</v>
      </c>
      <c r="AF149" s="12">
        <f>+M149</f>
        <v>0.3358651843232755</v>
      </c>
      <c r="AG149" s="12">
        <f>+O149</f>
        <v>27.534386057263593</v>
      </c>
      <c r="AH149" s="12">
        <f>+Q149</f>
        <v>8.5355006085979248</v>
      </c>
      <c r="AI149" s="12">
        <f>+S149</f>
        <v>0.45672177959804539</v>
      </c>
      <c r="AJ149" s="12">
        <f>+U149</f>
        <v>0.19220639695275499</v>
      </c>
      <c r="AK149" s="12">
        <f>+W149</f>
        <v>1.7504237545177854</v>
      </c>
      <c r="AL149" s="12">
        <f>+X149</f>
        <v>61.709938409948968</v>
      </c>
      <c r="AM149" s="2">
        <f>+AL149</f>
        <v>61.709938409948968</v>
      </c>
      <c r="AN149" s="3">
        <f>+AL149</f>
        <v>61.709938409948968</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12.401947077239663</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3.3996841028234228</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1.8821428714858381</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0.12923033042532397</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0.27989250369183893</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23.596542440911911</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7.6025906914484613</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0.37748794500131549</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0.18885139061989378</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1.7106034502905367</v>
      </c>
      <c r="X150" s="6">
        <f>SUM(E150:W150)</f>
        <v>51.568972803938202</v>
      </c>
      <c r="AA150" t="s">
        <v>26</v>
      </c>
      <c r="AB150" s="12">
        <f t="shared" ref="AB150:AB152" si="193">+E150</f>
        <v>12.401947077239663</v>
      </c>
      <c r="AC150" s="12">
        <f t="shared" ref="AC150:AC152" si="194">+G150</f>
        <v>3.3996841028234228</v>
      </c>
      <c r="AD150" s="12">
        <f t="shared" ref="AD150:AD152" si="195">+I150</f>
        <v>1.8821428714858381</v>
      </c>
      <c r="AE150" s="12">
        <f t="shared" ref="AE150:AE152" si="196">+K150</f>
        <v>0.12923033042532397</v>
      </c>
      <c r="AF150" s="12">
        <f t="shared" ref="AF150:AF152" si="197">+M150</f>
        <v>0.27989250369183893</v>
      </c>
      <c r="AG150" s="12">
        <f t="shared" ref="AG150:AG152" si="198">+O150</f>
        <v>23.596542440911911</v>
      </c>
      <c r="AH150" s="12">
        <f t="shared" ref="AH150:AH152" si="199">+Q150</f>
        <v>7.6025906914484613</v>
      </c>
      <c r="AI150" s="12">
        <f t="shared" ref="AI150:AI152" si="200">+S150</f>
        <v>0.37748794500131549</v>
      </c>
      <c r="AJ150" s="12">
        <f t="shared" ref="AJ150:AJ152" si="201">+U150</f>
        <v>0.18885139061989378</v>
      </c>
      <c r="AK150" s="12">
        <f t="shared" ref="AK150:AK152" si="202">+W150</f>
        <v>1.7106034502905367</v>
      </c>
      <c r="AL150" s="12">
        <f t="shared" ref="AL150:AL152" si="203">+X150</f>
        <v>51.568972803938202</v>
      </c>
      <c r="AM150" s="2">
        <f>+AL150+AO147</f>
        <v>54.85836996264419</v>
      </c>
      <c r="AN150" s="2">
        <f>+AL150+AM147</f>
        <v>58.147767121350178</v>
      </c>
    </row>
    <row r="151" spans="1:41" ht="15.5" x14ac:dyDescent="0.35">
      <c r="A151" t="s">
        <v>35</v>
      </c>
      <c r="E151" s="2">
        <f>+E150-E149</f>
        <v>-3.6520020068580781</v>
      </c>
      <c r="F151" s="2"/>
      <c r="G151" s="2">
        <f t="shared" ref="G151:W151" si="204">+G150-G149</f>
        <v>-1.2525192504099203</v>
      </c>
      <c r="H151" s="2"/>
      <c r="I151" s="2">
        <f t="shared" ref="I151" si="205">+I150-I149</f>
        <v>-0.13772191067086936</v>
      </c>
      <c r="J151" s="2"/>
      <c r="K151" s="2">
        <f t="shared" ref="K151" si="206">+K150-K149</f>
        <v>-4.9587078782471733E-2</v>
      </c>
      <c r="L151" s="2"/>
      <c r="M151" s="2">
        <f t="shared" si="204"/>
        <v>-5.5972680631436567E-2</v>
      </c>
      <c r="N151" s="2"/>
      <c r="O151" s="2">
        <f t="shared" si="204"/>
        <v>-3.9378436163516817</v>
      </c>
      <c r="P151" s="2"/>
      <c r="Q151" s="2">
        <f t="shared" si="204"/>
        <v>-0.93290991714946347</v>
      </c>
      <c r="R151" s="2"/>
      <c r="S151" s="2">
        <f t="shared" si="204"/>
        <v>-7.9233834596729891E-2</v>
      </c>
      <c r="T151" s="2"/>
      <c r="U151" s="2">
        <f t="shared" si="204"/>
        <v>-3.3550063328612045E-3</v>
      </c>
      <c r="V151" s="2"/>
      <c r="W151" s="2">
        <f t="shared" si="204"/>
        <v>-3.9820304227248693E-2</v>
      </c>
      <c r="X151" s="3">
        <f>+X150-X149</f>
        <v>-10.140965606010766</v>
      </c>
      <c r="AA151" t="s">
        <v>27</v>
      </c>
      <c r="AB151" s="12">
        <f t="shared" si="193"/>
        <v>-3.6520020068580781</v>
      </c>
      <c r="AC151" s="12">
        <f t="shared" si="194"/>
        <v>-1.2525192504099203</v>
      </c>
      <c r="AD151" s="12">
        <f t="shared" si="195"/>
        <v>-0.13772191067086936</v>
      </c>
      <c r="AE151" s="12">
        <f t="shared" si="196"/>
        <v>-4.9587078782471733E-2</v>
      </c>
      <c r="AF151" s="12">
        <f t="shared" si="197"/>
        <v>-5.5972680631436567E-2</v>
      </c>
      <c r="AG151" s="12">
        <f t="shared" si="198"/>
        <v>-3.9378436163516817</v>
      </c>
      <c r="AH151" s="12">
        <f t="shared" si="199"/>
        <v>-0.93290991714946347</v>
      </c>
      <c r="AI151" s="12">
        <f t="shared" si="200"/>
        <v>-7.9233834596729891E-2</v>
      </c>
      <c r="AJ151" s="12">
        <f t="shared" si="201"/>
        <v>-3.3550063328612045E-3</v>
      </c>
      <c r="AK151" s="12">
        <f t="shared" si="202"/>
        <v>-3.9820304227248693E-2</v>
      </c>
      <c r="AL151" s="12">
        <f t="shared" si="203"/>
        <v>-10.140965606010766</v>
      </c>
      <c r="AM151" s="2">
        <f>+AM150-AM149</f>
        <v>-6.8515684473047784</v>
      </c>
      <c r="AN151" s="2">
        <f>+AN150-AN149</f>
        <v>-3.5621712885987904</v>
      </c>
    </row>
    <row r="152" spans="1:41" ht="15.5" x14ac:dyDescent="0.35">
      <c r="A152" t="s">
        <v>28</v>
      </c>
      <c r="E152" s="2">
        <f>100*E151/E149</f>
        <v>-22.748309389342548</v>
      </c>
      <c r="F152" s="2"/>
      <c r="G152" s="2">
        <f>100*G151/G149</f>
        <v>-26.923140613348359</v>
      </c>
      <c r="H152" s="2"/>
      <c r="I152" s="2">
        <f>100*I151/I149</f>
        <v>-6.8183727884901781</v>
      </c>
      <c r="J152" s="2"/>
      <c r="K152" s="2">
        <f>100*K151/K149</f>
        <v>-27.730565498155052</v>
      </c>
      <c r="L152" s="2"/>
      <c r="M152" s="2">
        <f>100*M151/M149</f>
        <v>-16.665222608355258</v>
      </c>
      <c r="N152" s="2"/>
      <c r="O152" s="2">
        <f>100*O151/O149</f>
        <v>-14.301548645980708</v>
      </c>
      <c r="P152" s="2"/>
      <c r="Q152" s="2">
        <f>100*Q151/Q149</f>
        <v>-10.929762177156086</v>
      </c>
      <c r="R152" s="2"/>
      <c r="S152" s="2">
        <f>100*S151/S149</f>
        <v>-17.348381035487844</v>
      </c>
      <c r="T152" s="2"/>
      <c r="U152" s="2">
        <f>100*U151/U149</f>
        <v>-1.7455227224751926</v>
      </c>
      <c r="V152" s="2"/>
      <c r="W152" s="2">
        <f>100*W151/W149</f>
        <v>-2.2748951003706281</v>
      </c>
      <c r="X152" s="2">
        <f t="shared" ref="X152" si="207">100*X151/X149</f>
        <v>-16.433277794968312</v>
      </c>
      <c r="AA152" t="s">
        <v>28</v>
      </c>
      <c r="AB152" s="6">
        <f t="shared" si="193"/>
        <v>-22.748309389342548</v>
      </c>
      <c r="AC152" s="6">
        <f t="shared" si="194"/>
        <v>-26.923140613348359</v>
      </c>
      <c r="AD152" s="6">
        <f t="shared" si="195"/>
        <v>-6.8183727884901781</v>
      </c>
      <c r="AE152" s="6">
        <f t="shared" si="196"/>
        <v>-27.730565498155052</v>
      </c>
      <c r="AF152" s="6">
        <f t="shared" si="197"/>
        <v>-16.665222608355258</v>
      </c>
      <c r="AG152" s="6">
        <f t="shared" si="198"/>
        <v>-14.301548645980708</v>
      </c>
      <c r="AH152" s="6">
        <f t="shared" si="199"/>
        <v>-10.929762177156086</v>
      </c>
      <c r="AI152" s="6">
        <f t="shared" si="200"/>
        <v>-17.348381035487844</v>
      </c>
      <c r="AJ152" s="6">
        <f t="shared" si="201"/>
        <v>-1.7455227224751926</v>
      </c>
      <c r="AK152" s="6">
        <f t="shared" si="202"/>
        <v>-2.2748951003706281</v>
      </c>
      <c r="AL152" s="6">
        <f t="shared" si="203"/>
        <v>-16.433277794968312</v>
      </c>
      <c r="AM152" s="2">
        <f>100*AM151/AM149</f>
        <v>-11.102860615074214</v>
      </c>
      <c r="AN152" s="2">
        <f>100*AN151/AN149</f>
        <v>-5.7724434351801133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F32DD-EE91-478B-894D-24B4C0D7D302}">
  <dimension ref="A2:AZ152"/>
  <sheetViews>
    <sheetView zoomScale="50" zoomScaleNormal="50" workbookViewId="0">
      <selection activeCell="O3" sqref="O3"/>
    </sheetView>
  </sheetViews>
  <sheetFormatPr defaultRowHeight="14.5" x14ac:dyDescent="0.35"/>
  <cols>
    <col min="1" max="1" width="68" customWidth="1"/>
    <col min="27" max="27" width="64.72656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20606.799999999988</v>
      </c>
      <c r="F15" s="42">
        <v>13636.682000000001</v>
      </c>
      <c r="G15" s="42">
        <v>21441.100000000009</v>
      </c>
      <c r="H15" s="42">
        <v>9808.9750000000004</v>
      </c>
      <c r="I15" s="42">
        <v>1397.600000000001</v>
      </c>
      <c r="J15" s="42">
        <v>3179.5989999999988</v>
      </c>
      <c r="K15" s="42">
        <v>539.11400000000015</v>
      </c>
      <c r="L15" s="42">
        <v>653.98400000000004</v>
      </c>
      <c r="M15" s="42">
        <v>0.8</v>
      </c>
      <c r="N15" s="43">
        <v>0</v>
      </c>
      <c r="O15" s="25">
        <v>71264.653999999995</v>
      </c>
    </row>
    <row r="16" spans="1:25" ht="15.5" x14ac:dyDescent="0.35">
      <c r="A16" s="44" t="s">
        <v>66</v>
      </c>
      <c r="B16" s="25"/>
      <c r="C16" s="25"/>
      <c r="D16" s="25"/>
      <c r="E16" s="25">
        <v>22936.356412258392</v>
      </c>
      <c r="F16" s="25">
        <v>18072.196062677154</v>
      </c>
      <c r="G16" s="25">
        <v>5354.7771044970114</v>
      </c>
      <c r="H16" s="25">
        <v>2423.2519788019727</v>
      </c>
      <c r="I16" s="25">
        <v>1833.2695517885325</v>
      </c>
      <c r="J16" s="25">
        <v>91038.967005120343</v>
      </c>
      <c r="K16" s="25">
        <v>15983.289461214683</v>
      </c>
      <c r="L16" s="25">
        <v>2300.9227752518364</v>
      </c>
      <c r="M16" s="25">
        <v>68.330467951672063</v>
      </c>
      <c r="N16" s="25">
        <v>4865.9979043626863</v>
      </c>
      <c r="O16" s="25">
        <v>164877.35872392426</v>
      </c>
    </row>
    <row r="17" spans="1:22" ht="15.5" x14ac:dyDescent="0.35">
      <c r="A17" s="45" t="s">
        <v>198</v>
      </c>
      <c r="B17" s="25"/>
      <c r="C17" s="25"/>
      <c r="D17" s="25"/>
      <c r="E17" s="25">
        <v>413.62839703908401</v>
      </c>
      <c r="F17" s="25">
        <v>344.5407364654564</v>
      </c>
      <c r="G17" s="25">
        <v>119.12173004613692</v>
      </c>
      <c r="H17" s="25">
        <v>20.005739759808492</v>
      </c>
      <c r="I17" s="25">
        <v>29.331123748441634</v>
      </c>
      <c r="J17" s="25">
        <v>1345.903759219018</v>
      </c>
      <c r="K17" s="25">
        <v>281.55703413126201</v>
      </c>
      <c r="L17" s="25">
        <v>43.783502995924351</v>
      </c>
      <c r="M17" s="25">
        <v>2.7891555160510864</v>
      </c>
      <c r="N17" s="25">
        <v>100.1725145658457</v>
      </c>
      <c r="O17" s="25">
        <v>2700.8336934870281</v>
      </c>
    </row>
    <row r="18" spans="1:22" ht="15.5" x14ac:dyDescent="0.35">
      <c r="A18" s="45" t="s">
        <v>85</v>
      </c>
      <c r="B18" s="25"/>
      <c r="C18" s="25"/>
      <c r="D18" s="25"/>
      <c r="E18" s="25">
        <v>446.67314018046255</v>
      </c>
      <c r="F18" s="42">
        <v>357.62281721941059</v>
      </c>
      <c r="G18" s="25">
        <v>76.714923574933536</v>
      </c>
      <c r="H18" s="25">
        <v>18.465740791916556</v>
      </c>
      <c r="I18" s="25">
        <v>26.183543250015354</v>
      </c>
      <c r="J18" s="25">
        <v>1149.797926752078</v>
      </c>
      <c r="K18" s="25">
        <v>285.71505282861017</v>
      </c>
      <c r="L18" s="25">
        <v>47.204425481222415</v>
      </c>
      <c r="M18" s="25">
        <v>2.6229190364387813</v>
      </c>
      <c r="N18" s="25">
        <v>115.4178527707208</v>
      </c>
      <c r="O18" s="25">
        <v>2526.4183418858088</v>
      </c>
    </row>
    <row r="19" spans="1:22" ht="15.5" x14ac:dyDescent="0.35">
      <c r="A19" s="45" t="s">
        <v>86</v>
      </c>
      <c r="B19" s="25"/>
      <c r="C19" s="25"/>
      <c r="D19" s="25"/>
      <c r="E19" s="25">
        <v>952.82453198929079</v>
      </c>
      <c r="F19" s="42">
        <v>715.78079572600348</v>
      </c>
      <c r="G19" s="25">
        <v>108.58929012505831</v>
      </c>
      <c r="H19" s="25">
        <v>20.910443481636889</v>
      </c>
      <c r="I19" s="25">
        <v>42.156080269166686</v>
      </c>
      <c r="J19" s="25">
        <v>2092.2428174145648</v>
      </c>
      <c r="K19" s="25">
        <v>424.62010696207187</v>
      </c>
      <c r="L19" s="25">
        <v>181.69571745118617</v>
      </c>
      <c r="M19" s="25">
        <v>2.6316104974556214</v>
      </c>
      <c r="N19" s="25">
        <v>158.36876643506082</v>
      </c>
      <c r="O19" s="25">
        <v>4699.8201603514963</v>
      </c>
    </row>
    <row r="20" spans="1:22" ht="15.5" x14ac:dyDescent="0.35">
      <c r="A20" s="44" t="s">
        <v>67</v>
      </c>
      <c r="B20" s="25"/>
      <c r="C20" s="25"/>
      <c r="D20" s="25"/>
      <c r="E20" s="25">
        <f>E17*$N$2+E18+E19</f>
        <v>1399.4976721697533</v>
      </c>
      <c r="F20" s="25">
        <f t="shared" ref="F20:O20" si="0">F17*$N$2+F18+F19</f>
        <v>1073.4036129454141</v>
      </c>
      <c r="G20" s="25">
        <f t="shared" si="0"/>
        <v>185.30421369999186</v>
      </c>
      <c r="H20" s="25">
        <f t="shared" si="0"/>
        <v>39.376184273553449</v>
      </c>
      <c r="I20" s="25">
        <f t="shared" si="0"/>
        <v>68.339623519182041</v>
      </c>
      <c r="J20" s="25">
        <f t="shared" si="0"/>
        <v>3242.040744166643</v>
      </c>
      <c r="K20" s="25">
        <f t="shared" si="0"/>
        <v>710.33515979068204</v>
      </c>
      <c r="L20" s="25">
        <f t="shared" si="0"/>
        <v>228.90014293240858</v>
      </c>
      <c r="M20" s="25">
        <f t="shared" si="0"/>
        <v>5.2545295338944022</v>
      </c>
      <c r="N20" s="25">
        <f t="shared" si="0"/>
        <v>273.78661920578162</v>
      </c>
      <c r="O20" s="25">
        <f t="shared" si="0"/>
        <v>7226.2385022373055</v>
      </c>
      <c r="P20" s="3">
        <f t="shared" ref="P20" si="1">SUM(E20:N20)</f>
        <v>7226.2385022373055</v>
      </c>
    </row>
    <row r="21" spans="1:22" ht="15.5" x14ac:dyDescent="0.35">
      <c r="A21" s="44" t="s">
        <v>68</v>
      </c>
      <c r="B21" s="25"/>
      <c r="C21" s="25"/>
      <c r="D21" s="25"/>
      <c r="E21" s="25">
        <v>425.35337405870723</v>
      </c>
      <c r="F21" s="25">
        <v>171.92767832385215</v>
      </c>
      <c r="G21" s="25">
        <v>135.5830266638543</v>
      </c>
      <c r="H21" s="25">
        <v>23.758266697304197</v>
      </c>
      <c r="I21" s="25">
        <v>5.1831423128523246</v>
      </c>
      <c r="J21" s="25">
        <v>1534.2214063423826</v>
      </c>
      <c r="K21" s="25">
        <v>221.99349245988745</v>
      </c>
      <c r="L21" s="25">
        <v>31.900236900892555</v>
      </c>
      <c r="M21" s="25">
        <v>0</v>
      </c>
      <c r="N21" s="25">
        <v>0</v>
      </c>
      <c r="O21" s="25">
        <v>2549.9206237597327</v>
      </c>
      <c r="T21">
        <v>12</v>
      </c>
      <c r="U21">
        <v>270</v>
      </c>
      <c r="V21">
        <f>+T21*U21</f>
        <v>3240</v>
      </c>
    </row>
    <row r="22" spans="1:22" ht="15.5" x14ac:dyDescent="0.35">
      <c r="A22" s="44" t="s">
        <v>69</v>
      </c>
      <c r="B22" s="25"/>
      <c r="C22" s="25"/>
      <c r="D22" s="25"/>
      <c r="E22" s="25">
        <v>906.10158078832046</v>
      </c>
      <c r="F22" s="25">
        <v>844.56459564074862</v>
      </c>
      <c r="G22" s="25">
        <v>31.710804725389654</v>
      </c>
      <c r="H22" s="25">
        <v>10.824328069485128</v>
      </c>
      <c r="I22" s="25">
        <v>50.899207815986429</v>
      </c>
      <c r="J22" s="25">
        <v>1260.5526149823704</v>
      </c>
      <c r="K22" s="25">
        <v>401.40435340841037</v>
      </c>
      <c r="L22" s="25">
        <v>81.322743314468525</v>
      </c>
      <c r="M22" s="25">
        <v>4.3076817800411042</v>
      </c>
      <c r="N22" s="25">
        <v>0</v>
      </c>
      <c r="O22" s="25">
        <v>3591.6879105252206</v>
      </c>
    </row>
    <row r="23" spans="1:22" ht="15.5" x14ac:dyDescent="0.35">
      <c r="A23" s="44" t="s">
        <v>87</v>
      </c>
      <c r="B23" s="25"/>
      <c r="C23" s="25"/>
      <c r="D23" s="25"/>
      <c r="E23" s="25">
        <v>52.849451788731152</v>
      </c>
      <c r="F23" s="25">
        <v>48.987197133900814</v>
      </c>
      <c r="G23" s="25">
        <v>13.593702575271891</v>
      </c>
      <c r="H23" s="25">
        <v>4.6877074921625503</v>
      </c>
      <c r="I23" s="25">
        <v>1.3436185203698454</v>
      </c>
      <c r="J23" s="25">
        <v>349.34638222119492</v>
      </c>
      <c r="K23" s="25">
        <v>67.453319109953952</v>
      </c>
      <c r="L23" s="25">
        <v>5.5775802978595221</v>
      </c>
      <c r="M23" s="25">
        <v>0</v>
      </c>
      <c r="N23" s="25">
        <v>0</v>
      </c>
      <c r="O23" s="25">
        <v>543.83895913944468</v>
      </c>
    </row>
    <row r="24" spans="1:22" ht="15.5" x14ac:dyDescent="0.35">
      <c r="A24" s="46" t="s">
        <v>88</v>
      </c>
      <c r="B24" s="26"/>
      <c r="C24" s="26"/>
      <c r="D24" s="26"/>
      <c r="E24" s="26">
        <v>29.53504722231007</v>
      </c>
      <c r="F24" s="26">
        <v>16.876803892414635</v>
      </c>
      <c r="G24" s="26">
        <v>7.6232935653516947</v>
      </c>
      <c r="H24" s="26">
        <v>11.984769005375959</v>
      </c>
      <c r="I24" s="26">
        <v>15.322303975518157</v>
      </c>
      <c r="J24" s="26">
        <v>25.402230336653041</v>
      </c>
      <c r="K24" s="26">
        <v>12.988796085396585</v>
      </c>
      <c r="L24" s="26">
        <v>24.94912451807657</v>
      </c>
      <c r="M24" s="26">
        <v>0</v>
      </c>
      <c r="N24" s="26">
        <v>16.841359501839761</v>
      </c>
      <c r="O24" s="26">
        <v>22.939044792278569</v>
      </c>
    </row>
    <row r="25" spans="1:22" ht="15.5" x14ac:dyDescent="0.35">
      <c r="A25" s="21" t="s">
        <v>89</v>
      </c>
      <c r="B25" s="23"/>
      <c r="C25" s="23"/>
      <c r="D25" s="23"/>
      <c r="E25" s="42">
        <v>637.19845052999267</v>
      </c>
      <c r="F25" s="42">
        <v>393.44611379862295</v>
      </c>
      <c r="G25" s="42">
        <v>76.291945496147733</v>
      </c>
      <c r="H25" s="42">
        <v>12.841825052644953</v>
      </c>
      <c r="I25" s="42">
        <v>26.468027393263583</v>
      </c>
      <c r="J25" s="42">
        <v>1421.5982613380165</v>
      </c>
      <c r="K25" s="42">
        <v>285.36588091781601</v>
      </c>
      <c r="L25" s="42">
        <v>107.44547971725029</v>
      </c>
      <c r="M25" s="25">
        <v>0</v>
      </c>
      <c r="N25" s="25">
        <v>100.14469133288793</v>
      </c>
      <c r="O25" s="25">
        <v>3060.8006755766423</v>
      </c>
    </row>
    <row r="26" spans="1:22" ht="15.5" x14ac:dyDescent="0.35">
      <c r="A26" s="21" t="s">
        <v>90</v>
      </c>
      <c r="B26" s="23"/>
      <c r="C26" s="23"/>
      <c r="D26" s="23"/>
      <c r="E26" s="42">
        <v>281.41717546879192</v>
      </c>
      <c r="F26" s="42">
        <v>120.8009211942426</v>
      </c>
      <c r="G26" s="42">
        <v>8.2780803667646534</v>
      </c>
      <c r="H26" s="42">
        <v>2.5060683492738756</v>
      </c>
      <c r="I26" s="42">
        <v>6.4592827630051524</v>
      </c>
      <c r="J26" s="42">
        <v>531.47633968172693</v>
      </c>
      <c r="K26" s="42">
        <v>55.153039830896375</v>
      </c>
      <c r="L26" s="42">
        <v>45.331490790909015</v>
      </c>
      <c r="M26" s="42">
        <v>0</v>
      </c>
      <c r="N26" s="42">
        <v>26.671453293957534</v>
      </c>
      <c r="O26" s="25">
        <v>1078.0938517395682</v>
      </c>
    </row>
    <row r="27" spans="1:22" ht="15.5" x14ac:dyDescent="0.35">
      <c r="A27" s="21" t="s">
        <v>91</v>
      </c>
      <c r="B27" s="23"/>
      <c r="C27" s="23"/>
      <c r="D27" s="23"/>
      <c r="E27" s="25">
        <v>671.40735652049887</v>
      </c>
      <c r="F27" s="25">
        <v>594.97987453176086</v>
      </c>
      <c r="G27" s="25">
        <v>100.31120975829366</v>
      </c>
      <c r="H27" s="25">
        <v>18.404375132363015</v>
      </c>
      <c r="I27" s="25">
        <v>35.696797506161531</v>
      </c>
      <c r="J27" s="25">
        <v>1560.7664777328378</v>
      </c>
      <c r="K27" s="25">
        <v>369.4670671311755</v>
      </c>
      <c r="L27" s="25">
        <v>136.36422666027715</v>
      </c>
      <c r="M27" s="25">
        <v>2.6316104974556214</v>
      </c>
      <c r="N27" s="25"/>
      <c r="O27" s="25">
        <v>3490.0289954708242</v>
      </c>
    </row>
    <row r="28" spans="1:22" ht="15.5" x14ac:dyDescent="0.35">
      <c r="A28" s="44" t="s">
        <v>92</v>
      </c>
      <c r="B28" s="25"/>
      <c r="C28" s="25"/>
      <c r="D28" s="25"/>
      <c r="E28" s="47">
        <v>44.3</v>
      </c>
      <c r="F28" s="25">
        <v>28.4</v>
      </c>
      <c r="G28" s="25">
        <v>4.7</v>
      </c>
      <c r="H28" s="25">
        <v>6.6</v>
      </c>
      <c r="I28" s="25">
        <v>10.1</v>
      </c>
      <c r="J28" s="25">
        <v>142.9</v>
      </c>
      <c r="K28" s="25">
        <v>25.6</v>
      </c>
      <c r="L28" s="25">
        <v>3.7</v>
      </c>
      <c r="M28" s="25">
        <v>0</v>
      </c>
      <c r="N28" s="25">
        <v>17.399999999999999</v>
      </c>
      <c r="O28" s="25">
        <v>283.7</v>
      </c>
    </row>
    <row r="29" spans="1:22" ht="15.5" x14ac:dyDescent="0.35">
      <c r="A29" s="21" t="s">
        <v>93</v>
      </c>
      <c r="B29" s="23"/>
      <c r="C29" s="23"/>
      <c r="D29" s="23"/>
      <c r="E29" s="48">
        <v>333.64460343025149</v>
      </c>
      <c r="F29" s="48">
        <v>298.97598397535609</v>
      </c>
      <c r="G29" s="48">
        <v>8.1070277669756798</v>
      </c>
      <c r="H29" s="48">
        <v>1.5321849307200224</v>
      </c>
      <c r="I29" s="48">
        <v>5.2922277173427119</v>
      </c>
      <c r="J29" s="48">
        <v>737.06555227292188</v>
      </c>
      <c r="K29" s="48">
        <v>129.70202578867847</v>
      </c>
      <c r="L29" s="48">
        <v>64.005980566356286</v>
      </c>
      <c r="M29" s="48">
        <v>0</v>
      </c>
      <c r="N29" s="48">
        <v>55.356813089614029</v>
      </c>
      <c r="O29" s="25">
        <v>1633.6823995382167</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207</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20606.799999999988</v>
      </c>
      <c r="F34" s="9"/>
      <c r="G34" s="9">
        <f>+F15</f>
        <v>13636.682000000001</v>
      </c>
      <c r="H34" s="9"/>
      <c r="I34" s="10">
        <f>+G15</f>
        <v>21441.100000000009</v>
      </c>
      <c r="J34" s="9"/>
      <c r="K34" s="10">
        <f>+H15</f>
        <v>9808.9750000000004</v>
      </c>
      <c r="L34" s="9"/>
      <c r="M34" s="9">
        <f>+I15</f>
        <v>1397.600000000001</v>
      </c>
      <c r="N34" s="9"/>
      <c r="O34" s="9">
        <f>+J15</f>
        <v>3179.5989999999988</v>
      </c>
      <c r="P34" s="9"/>
      <c r="Q34" s="9">
        <f>+K15</f>
        <v>539.11400000000015</v>
      </c>
      <c r="R34" s="9"/>
      <c r="S34" s="9">
        <f>+L15</f>
        <v>653.98400000000004</v>
      </c>
      <c r="T34" s="9"/>
      <c r="U34" s="9">
        <f>+M15</f>
        <v>0.8</v>
      </c>
      <c r="V34" s="9"/>
      <c r="W34" s="9">
        <f>+N15</f>
        <v>0</v>
      </c>
      <c r="X34">
        <f>SUM(E34:U34)</f>
        <v>71264.653999999995</v>
      </c>
      <c r="Y34" t="s">
        <v>97</v>
      </c>
      <c r="AA34" t="s">
        <v>98</v>
      </c>
      <c r="AB34" s="3">
        <f t="shared" ref="AB34:AB52" si="2">+E34</f>
        <v>20606.799999999988</v>
      </c>
      <c r="AC34" s="2">
        <f t="shared" ref="AC34:AC52" si="3">+G34</f>
        <v>13636.682000000001</v>
      </c>
      <c r="AD34" s="3">
        <f t="shared" ref="AD34:AD52" si="4">+I34</f>
        <v>21441.100000000009</v>
      </c>
      <c r="AE34" s="3">
        <f t="shared" ref="AE34:AE52" si="5">+K34</f>
        <v>9808.9750000000004</v>
      </c>
      <c r="AF34" s="3">
        <f t="shared" ref="AF34:AF52" si="6">+M34</f>
        <v>1397.600000000001</v>
      </c>
      <c r="AG34" s="3">
        <f t="shared" ref="AG34:AG52" si="7">+O34</f>
        <v>3179.5989999999988</v>
      </c>
      <c r="AH34" s="3">
        <f t="shared" ref="AH34:AH52" si="8">+Q34</f>
        <v>539.11400000000015</v>
      </c>
      <c r="AI34" s="2">
        <f t="shared" ref="AI34:AI52" si="9">+S34</f>
        <v>653.98400000000004</v>
      </c>
      <c r="AJ34">
        <f t="shared" ref="AJ34:AJ52" si="10">+U34</f>
        <v>0.8</v>
      </c>
      <c r="AK34">
        <f t="shared" ref="AK34:AK52" si="11">+W34</f>
        <v>0</v>
      </c>
      <c r="AL34" s="3">
        <f>SUM(AB34:AK34)</f>
        <v>71264.653999999995</v>
      </c>
      <c r="AM34" t="s">
        <v>98</v>
      </c>
    </row>
    <row r="35" spans="1:39" ht="23.5" x14ac:dyDescent="0.55000000000000004">
      <c r="A35" s="13" t="s">
        <v>99</v>
      </c>
      <c r="E35" s="14">
        <f>+E34/E36</f>
        <v>0.84676707579314925</v>
      </c>
      <c r="F35" s="14"/>
      <c r="G35" s="14">
        <f>+G34/G36</f>
        <v>0.71226194170157631</v>
      </c>
      <c r="H35" s="14"/>
      <c r="I35" s="14">
        <f>+I34/I36</f>
        <v>3.8701778491182739</v>
      </c>
      <c r="J35" s="14"/>
      <c r="K35" s="14">
        <f>+K34/K36</f>
        <v>3.983132795716009</v>
      </c>
      <c r="L35" s="14"/>
      <c r="M35" s="14">
        <f>+M34/M36</f>
        <v>0.73495648745691622</v>
      </c>
      <c r="N35" s="14"/>
      <c r="O35" s="14">
        <f>+O34/O36</f>
        <v>3.3724703160314333E-2</v>
      </c>
      <c r="P35" s="14"/>
      <c r="Q35" s="14">
        <f>+Q34/Q36</f>
        <v>3.2294604212055912E-2</v>
      </c>
      <c r="R35" s="14"/>
      <c r="S35" s="14">
        <f>+S34/S36</f>
        <v>0.2585097934322575</v>
      </c>
      <c r="T35" s="14"/>
      <c r="U35" s="14">
        <f>+U34/U36</f>
        <v>1.0871781305107991E-2</v>
      </c>
      <c r="V35" s="14"/>
      <c r="W35" s="14">
        <f>+W34/W36</f>
        <v>0</v>
      </c>
      <c r="X35" s="4"/>
      <c r="AA35" t="s">
        <v>100</v>
      </c>
      <c r="AB35" s="1">
        <f t="shared" si="2"/>
        <v>0.84676707579314925</v>
      </c>
      <c r="AC35" s="1">
        <f t="shared" si="3"/>
        <v>0.71226194170157631</v>
      </c>
      <c r="AD35" s="1">
        <f t="shared" si="4"/>
        <v>3.8701778491182739</v>
      </c>
      <c r="AE35" s="1">
        <f t="shared" si="5"/>
        <v>3.983132795716009</v>
      </c>
      <c r="AF35" s="1">
        <f t="shared" si="6"/>
        <v>0.73495648745691622</v>
      </c>
      <c r="AG35" s="1">
        <f t="shared" si="7"/>
        <v>3.3724703160314333E-2</v>
      </c>
      <c r="AH35" s="1">
        <f t="shared" si="8"/>
        <v>3.2294604212055912E-2</v>
      </c>
      <c r="AI35" s="1">
        <f t="shared" si="9"/>
        <v>0.2585097934322575</v>
      </c>
      <c r="AJ35" s="1">
        <f t="shared" si="10"/>
        <v>1.0871781305107991E-2</v>
      </c>
      <c r="AK35" s="1">
        <f t="shared" si="11"/>
        <v>0</v>
      </c>
      <c r="AL35" s="1">
        <f>+AL34/AL36</f>
        <v>0.41407997943442754</v>
      </c>
      <c r="AM35" t="s">
        <v>100</v>
      </c>
    </row>
    <row r="36" spans="1:39" ht="23.5" x14ac:dyDescent="0.55000000000000004">
      <c r="A36" s="13" t="s">
        <v>101</v>
      </c>
      <c r="E36" s="11">
        <f>+E37+E42</f>
        <v>24335.854084428145</v>
      </c>
      <c r="F36" s="11"/>
      <c r="G36" s="11">
        <f>+G37+G42</f>
        <v>19145.599675622569</v>
      </c>
      <c r="H36" s="11"/>
      <c r="I36" s="11">
        <f>+I37+I42</f>
        <v>5540.0813181970034</v>
      </c>
      <c r="J36" s="11"/>
      <c r="K36" s="11">
        <f>+K37+K42</f>
        <v>2462.6281630755261</v>
      </c>
      <c r="L36" s="11"/>
      <c r="M36" s="11">
        <f>+M37+M42</f>
        <v>1901.6091753077144</v>
      </c>
      <c r="N36" s="11"/>
      <c r="O36" s="11">
        <f>+O37+O42</f>
        <v>94281.00774928699</v>
      </c>
      <c r="P36" s="11"/>
      <c r="Q36" s="11">
        <f>+Q37+Q42</f>
        <v>16693.624621005365</v>
      </c>
      <c r="R36" s="11"/>
      <c r="S36" s="11">
        <f>+S37+S42</f>
        <v>2529.8229181842448</v>
      </c>
      <c r="T36" s="11"/>
      <c r="U36" s="11">
        <f>+U37+U42</f>
        <v>73.584997485566461</v>
      </c>
      <c r="V36" s="11"/>
      <c r="W36" s="11">
        <f>+W37+W42</f>
        <v>5139.7845235684681</v>
      </c>
      <c r="X36" s="11">
        <f>+W36+U36+S36+Q36+O36+M36+K36+I36+G36+E36</f>
        <v>172103.5972261616</v>
      </c>
      <c r="AA36" t="s">
        <v>101</v>
      </c>
      <c r="AB36" s="3">
        <f t="shared" si="2"/>
        <v>24335.854084428145</v>
      </c>
      <c r="AC36" s="3">
        <f t="shared" si="3"/>
        <v>19145.599675622569</v>
      </c>
      <c r="AD36" s="3">
        <f t="shared" si="4"/>
        <v>5540.0813181970034</v>
      </c>
      <c r="AE36" s="3">
        <f t="shared" si="5"/>
        <v>2462.6281630755261</v>
      </c>
      <c r="AF36" s="3">
        <f t="shared" si="6"/>
        <v>1901.6091753077144</v>
      </c>
      <c r="AG36" s="3">
        <f t="shared" si="7"/>
        <v>94281.00774928699</v>
      </c>
      <c r="AH36" s="3">
        <f t="shared" si="8"/>
        <v>16693.624621005365</v>
      </c>
      <c r="AI36" s="3">
        <f t="shared" si="9"/>
        <v>2529.8229181842448</v>
      </c>
      <c r="AJ36" s="3">
        <f t="shared" si="10"/>
        <v>73.584997485566461</v>
      </c>
      <c r="AK36" s="3">
        <f t="shared" si="11"/>
        <v>5139.7845235684681</v>
      </c>
      <c r="AL36" s="3">
        <f>SUM(AB36:AK36)</f>
        <v>172103.5972261616</v>
      </c>
      <c r="AM36" t="s">
        <v>101</v>
      </c>
    </row>
    <row r="37" spans="1:39" ht="15.5" x14ac:dyDescent="0.35">
      <c r="A37" s="4" t="s">
        <v>66</v>
      </c>
      <c r="E37" s="3">
        <f>+E16</f>
        <v>22936.356412258392</v>
      </c>
      <c r="F37" s="3"/>
      <c r="G37" s="3">
        <f>+F16</f>
        <v>18072.196062677154</v>
      </c>
      <c r="H37" s="3"/>
      <c r="I37" s="3">
        <f>+G16</f>
        <v>5354.7771044970114</v>
      </c>
      <c r="J37" s="3"/>
      <c r="K37" s="3">
        <f>+H16</f>
        <v>2423.2519788019727</v>
      </c>
      <c r="L37" s="3"/>
      <c r="M37" s="3">
        <f>+I16</f>
        <v>1833.2695517885325</v>
      </c>
      <c r="N37" s="3"/>
      <c r="O37" s="3">
        <f>+J16</f>
        <v>91038.967005120343</v>
      </c>
      <c r="P37" s="3"/>
      <c r="Q37" s="3">
        <f>+K16</f>
        <v>15983.289461214683</v>
      </c>
      <c r="R37" s="3"/>
      <c r="S37" s="3">
        <f>+L16</f>
        <v>2300.9227752518364</v>
      </c>
      <c r="T37" s="3"/>
      <c r="U37" s="3">
        <f>+M16</f>
        <v>68.330467951672063</v>
      </c>
      <c r="V37" s="3"/>
      <c r="W37" s="3">
        <f>+N16</f>
        <v>4865.9979043626863</v>
      </c>
      <c r="X37" s="11">
        <f>+W37+U37+S37+Q37+O37+M37+K37+I37+G37+E37</f>
        <v>164877.35872392426</v>
      </c>
      <c r="AA37" s="4" t="s">
        <v>66</v>
      </c>
      <c r="AB37" s="3">
        <f t="shared" si="2"/>
        <v>22936.356412258392</v>
      </c>
      <c r="AC37" s="3">
        <f t="shared" si="3"/>
        <v>18072.196062677154</v>
      </c>
      <c r="AD37" s="3">
        <f t="shared" si="4"/>
        <v>5354.7771044970114</v>
      </c>
      <c r="AE37" s="3">
        <f t="shared" si="5"/>
        <v>2423.2519788019727</v>
      </c>
      <c r="AF37" s="3">
        <f t="shared" si="6"/>
        <v>1833.2695517885325</v>
      </c>
      <c r="AG37" s="3">
        <f t="shared" si="7"/>
        <v>91038.967005120343</v>
      </c>
      <c r="AH37" s="3">
        <f t="shared" si="8"/>
        <v>15983.289461214683</v>
      </c>
      <c r="AI37" s="3">
        <f t="shared" si="9"/>
        <v>2300.9227752518364</v>
      </c>
      <c r="AJ37" s="3">
        <f t="shared" si="10"/>
        <v>68.330467951672063</v>
      </c>
      <c r="AK37" s="3">
        <f t="shared" si="11"/>
        <v>4865.9979043626863</v>
      </c>
      <c r="AL37" s="3">
        <f>SUM(AB37:AK37)</f>
        <v>164877.35872392426</v>
      </c>
      <c r="AM37" s="4" t="s">
        <v>66</v>
      </c>
    </row>
    <row r="38" spans="1:39" ht="15.5" x14ac:dyDescent="0.35">
      <c r="A38" s="4" t="s">
        <v>102</v>
      </c>
      <c r="E38" s="15">
        <f>+E37/E36</f>
        <v>0.94249235439551493</v>
      </c>
      <c r="G38" s="15">
        <f>+G37/G36</f>
        <v>0.94393470922134959</v>
      </c>
      <c r="I38" s="15">
        <f>+I37/I36</f>
        <v>0.96655207693588541</v>
      </c>
      <c r="K38" s="15">
        <f>+K37/K36</f>
        <v>0.98401050354903064</v>
      </c>
      <c r="M38" s="15">
        <f>+M37/M36</f>
        <v>0.96406221404136661</v>
      </c>
      <c r="O38" s="15">
        <f>+O37/O36</f>
        <v>0.96561300285644047</v>
      </c>
      <c r="Q38" s="15">
        <f>+Q37/Q36</f>
        <v>0.95744871614658944</v>
      </c>
      <c r="S38" s="15">
        <f>+S37/S36</f>
        <v>0.90951930220606136</v>
      </c>
      <c r="U38" s="15">
        <f>+U37/U36</f>
        <v>0.92859238005783629</v>
      </c>
      <c r="W38" s="15">
        <f>+W37/W36</f>
        <v>0.94673188769872862</v>
      </c>
      <c r="X38" s="15">
        <f>+X37/X36</f>
        <v>0.95801227505581232</v>
      </c>
      <c r="AA38" s="4" t="s">
        <v>102</v>
      </c>
      <c r="AB38" s="16">
        <f t="shared" si="2"/>
        <v>0.94249235439551493</v>
      </c>
      <c r="AC38" s="16">
        <f t="shared" si="3"/>
        <v>0.94393470922134959</v>
      </c>
      <c r="AD38" s="15">
        <f t="shared" si="4"/>
        <v>0.96655207693588541</v>
      </c>
      <c r="AE38" s="15">
        <f t="shared" si="5"/>
        <v>0.98401050354903064</v>
      </c>
      <c r="AF38" s="16">
        <f t="shared" si="6"/>
        <v>0.96406221404136661</v>
      </c>
      <c r="AG38" s="16">
        <f t="shared" si="7"/>
        <v>0.96561300285644047</v>
      </c>
      <c r="AH38" s="16">
        <f t="shared" si="8"/>
        <v>0.95744871614658944</v>
      </c>
      <c r="AI38" s="16">
        <f t="shared" si="9"/>
        <v>0.90951930220606136</v>
      </c>
      <c r="AJ38" s="16">
        <f t="shared" si="10"/>
        <v>0.92859238005783629</v>
      </c>
      <c r="AK38" s="16">
        <f t="shared" si="11"/>
        <v>0.94673188769872862</v>
      </c>
      <c r="AL38" s="16">
        <f>+X38</f>
        <v>0.95801227505581232</v>
      </c>
      <c r="AM38" s="4" t="s">
        <v>102</v>
      </c>
    </row>
    <row r="39" spans="1:39" ht="15.5" x14ac:dyDescent="0.35">
      <c r="A39" s="5" t="s">
        <v>104</v>
      </c>
      <c r="E39" s="3">
        <f>+E17</f>
        <v>413.62839703908401</v>
      </c>
      <c r="F39" s="3"/>
      <c r="G39" s="3">
        <f>+F17</f>
        <v>344.5407364654564</v>
      </c>
      <c r="H39" s="3"/>
      <c r="I39" s="3">
        <f>+G17</f>
        <v>119.12173004613692</v>
      </c>
      <c r="J39" s="3"/>
      <c r="K39" s="3">
        <f>+H17</f>
        <v>20.005739759808492</v>
      </c>
      <c r="L39" s="3"/>
      <c r="M39" s="3">
        <f>+I17</f>
        <v>29.331123748441634</v>
      </c>
      <c r="N39" s="3"/>
      <c r="O39" s="3">
        <f>+J17</f>
        <v>1345.903759219018</v>
      </c>
      <c r="P39" s="3"/>
      <c r="Q39" s="3">
        <f>+K17</f>
        <v>281.55703413126201</v>
      </c>
      <c r="R39" s="3"/>
      <c r="S39" s="3">
        <f>+L17</f>
        <v>43.783502995924351</v>
      </c>
      <c r="T39" s="3"/>
      <c r="U39" s="3">
        <f>+M17</f>
        <v>2.7891555160510864</v>
      </c>
      <c r="V39" s="3"/>
      <c r="W39" s="3">
        <f>+N17</f>
        <v>100.1725145658457</v>
      </c>
      <c r="X39" s="11">
        <f>+W39+U39+S39+Q39+O39+M39+K39+I39+G39+E39</f>
        <v>2700.8336934870285</v>
      </c>
      <c r="AA39" s="5" t="s">
        <v>104</v>
      </c>
      <c r="AB39" s="3">
        <f t="shared" si="2"/>
        <v>413.62839703908401</v>
      </c>
      <c r="AC39" s="3">
        <f t="shared" si="3"/>
        <v>344.5407364654564</v>
      </c>
      <c r="AD39" s="3">
        <f t="shared" si="4"/>
        <v>119.12173004613692</v>
      </c>
      <c r="AE39" s="3">
        <f t="shared" si="5"/>
        <v>20.005739759808492</v>
      </c>
      <c r="AF39" s="3">
        <f t="shared" si="6"/>
        <v>29.331123748441634</v>
      </c>
      <c r="AG39" s="3">
        <f t="shared" si="7"/>
        <v>1345.903759219018</v>
      </c>
      <c r="AH39" s="3">
        <f t="shared" si="8"/>
        <v>281.55703413126201</v>
      </c>
      <c r="AI39" s="3">
        <f t="shared" si="9"/>
        <v>43.783502995924351</v>
      </c>
      <c r="AJ39" s="3">
        <f t="shared" si="10"/>
        <v>2.7891555160510864</v>
      </c>
      <c r="AK39" s="3">
        <f t="shared" si="11"/>
        <v>100.1725145658457</v>
      </c>
      <c r="AL39" s="3">
        <f>SUM(AB39:AK39)</f>
        <v>2700.8336934870281</v>
      </c>
      <c r="AM39" s="5" t="s">
        <v>104</v>
      </c>
    </row>
    <row r="40" spans="1:39" ht="15.5" x14ac:dyDescent="0.35">
      <c r="A40" s="17" t="s">
        <v>85</v>
      </c>
      <c r="E40" s="3">
        <f>+E18</f>
        <v>446.67314018046255</v>
      </c>
      <c r="F40" s="3"/>
      <c r="G40" s="3">
        <f>+F18</f>
        <v>357.62281721941059</v>
      </c>
      <c r="H40" s="3"/>
      <c r="I40" s="3">
        <f>+G18</f>
        <v>76.714923574933536</v>
      </c>
      <c r="J40" s="3"/>
      <c r="K40" s="3">
        <f>+H18</f>
        <v>18.465740791916556</v>
      </c>
      <c r="L40" s="3"/>
      <c r="M40" s="3">
        <f>+I18</f>
        <v>26.183543250015354</v>
      </c>
      <c r="N40" s="3"/>
      <c r="O40" s="3">
        <f>+J18</f>
        <v>1149.797926752078</v>
      </c>
      <c r="P40" s="3"/>
      <c r="Q40" s="3">
        <f>+K18</f>
        <v>285.71505282861017</v>
      </c>
      <c r="R40" s="3"/>
      <c r="S40" s="3">
        <f>+L18</f>
        <v>47.204425481222415</v>
      </c>
      <c r="T40" s="3"/>
      <c r="U40" s="3">
        <f>+M18</f>
        <v>2.6229190364387813</v>
      </c>
      <c r="V40" s="3"/>
      <c r="W40" s="3">
        <f>+N18</f>
        <v>115.4178527707208</v>
      </c>
      <c r="X40" s="11">
        <f>+W40+U40+S40+Q40+O40+M40+K40+I40+G40+E40</f>
        <v>2526.4183418858088</v>
      </c>
      <c r="AA40" s="5" t="s">
        <v>85</v>
      </c>
      <c r="AB40" s="3">
        <f t="shared" si="2"/>
        <v>446.67314018046255</v>
      </c>
      <c r="AC40" s="3">
        <f t="shared" si="3"/>
        <v>357.62281721941059</v>
      </c>
      <c r="AD40" s="3">
        <f t="shared" si="4"/>
        <v>76.714923574933536</v>
      </c>
      <c r="AE40" s="3">
        <f t="shared" si="5"/>
        <v>18.465740791916556</v>
      </c>
      <c r="AF40" s="3">
        <f t="shared" si="6"/>
        <v>26.183543250015354</v>
      </c>
      <c r="AG40" s="3">
        <f t="shared" si="7"/>
        <v>1149.797926752078</v>
      </c>
      <c r="AH40" s="3">
        <f t="shared" si="8"/>
        <v>285.71505282861017</v>
      </c>
      <c r="AI40" s="3">
        <f t="shared" si="9"/>
        <v>47.204425481222415</v>
      </c>
      <c r="AJ40" s="3">
        <f t="shared" si="10"/>
        <v>2.6229190364387813</v>
      </c>
      <c r="AK40" s="3">
        <f t="shared" si="11"/>
        <v>115.4178527707208</v>
      </c>
      <c r="AL40" s="3">
        <f t="shared" ref="AL40:AL43" si="12">SUM(AB40:AK40)</f>
        <v>2526.4183418858088</v>
      </c>
      <c r="AM40" s="5" t="s">
        <v>85</v>
      </c>
    </row>
    <row r="41" spans="1:39" ht="15.5" x14ac:dyDescent="0.35">
      <c r="A41" s="17" t="s">
        <v>86</v>
      </c>
      <c r="B41">
        <f>+E41/E42</f>
        <v>0.68083323819470931</v>
      </c>
      <c r="D41" s="3"/>
      <c r="E41" s="3">
        <f>+E19</f>
        <v>952.82453198929079</v>
      </c>
      <c r="F41" s="3"/>
      <c r="G41" s="3">
        <f>+F19</f>
        <v>715.78079572600348</v>
      </c>
      <c r="H41" s="3"/>
      <c r="I41" s="3">
        <f>+G19</f>
        <v>108.58929012505831</v>
      </c>
      <c r="J41" s="3"/>
      <c r="K41" s="3">
        <f>+H19</f>
        <v>20.910443481636889</v>
      </c>
      <c r="L41" s="3"/>
      <c r="M41" s="3">
        <f>+I19</f>
        <v>42.156080269166686</v>
      </c>
      <c r="N41" s="3"/>
      <c r="O41" s="3">
        <f>+J19</f>
        <v>2092.2428174145648</v>
      </c>
      <c r="P41" s="3"/>
      <c r="Q41" s="3">
        <f>+K19</f>
        <v>424.62010696207187</v>
      </c>
      <c r="R41" s="3"/>
      <c r="S41" s="3">
        <f>+L19</f>
        <v>181.69571745118617</v>
      </c>
      <c r="T41" s="3"/>
      <c r="U41" s="3">
        <f>+M19</f>
        <v>2.6316104974556214</v>
      </c>
      <c r="V41" s="3"/>
      <c r="W41" s="3">
        <f>+N19</f>
        <v>158.36876643506082</v>
      </c>
      <c r="X41" s="11">
        <f>+W41+U41+S41+Q41+O41+M41+K41+I41+G41+E41</f>
        <v>4699.8201603514954</v>
      </c>
      <c r="Y41" s="3">
        <f>SUM(E41:W41)</f>
        <v>4699.8201603514963</v>
      </c>
      <c r="Z41">
        <f>0.95*Y41</f>
        <v>4464.8291523339212</v>
      </c>
      <c r="AA41" s="5" t="s">
        <v>86</v>
      </c>
      <c r="AB41" s="3">
        <f t="shared" si="2"/>
        <v>952.82453198929079</v>
      </c>
      <c r="AC41" s="3">
        <f t="shared" si="3"/>
        <v>715.78079572600348</v>
      </c>
      <c r="AD41" s="3">
        <f t="shared" si="4"/>
        <v>108.58929012505831</v>
      </c>
      <c r="AE41" s="3">
        <f t="shared" si="5"/>
        <v>20.910443481636889</v>
      </c>
      <c r="AF41" s="3">
        <f t="shared" si="6"/>
        <v>42.156080269166686</v>
      </c>
      <c r="AG41" s="3">
        <f t="shared" si="7"/>
        <v>2092.2428174145648</v>
      </c>
      <c r="AH41" s="3">
        <f t="shared" si="8"/>
        <v>424.62010696207187</v>
      </c>
      <c r="AI41" s="3">
        <f t="shared" si="9"/>
        <v>181.69571745118617</v>
      </c>
      <c r="AJ41" s="3">
        <f t="shared" si="10"/>
        <v>2.6316104974556214</v>
      </c>
      <c r="AK41" s="3">
        <f t="shared" si="11"/>
        <v>158.36876643506082</v>
      </c>
      <c r="AL41" s="3">
        <f t="shared" si="12"/>
        <v>4699.8201603514963</v>
      </c>
      <c r="AM41" s="5" t="s">
        <v>86</v>
      </c>
    </row>
    <row r="42" spans="1:39" ht="15.5" x14ac:dyDescent="0.35">
      <c r="A42" s="4" t="s">
        <v>67</v>
      </c>
      <c r="D42" s="3"/>
      <c r="E42" s="18">
        <f>+E39*$N$2+E40+E41</f>
        <v>1399.4976721697533</v>
      </c>
      <c r="F42" s="18"/>
      <c r="G42" s="18">
        <f>+G39*$N$2+G40+G41</f>
        <v>1073.4036129454141</v>
      </c>
      <c r="H42" s="18"/>
      <c r="I42" s="18">
        <f>+I39*$N$2+I40+I41</f>
        <v>185.30421369999186</v>
      </c>
      <c r="J42" s="18"/>
      <c r="K42" s="18">
        <f>+K39*$N$2+K40+K41</f>
        <v>39.376184273553449</v>
      </c>
      <c r="L42" s="18"/>
      <c r="M42" s="18">
        <f>+M39*$N$2+M40+M41</f>
        <v>68.339623519182041</v>
      </c>
      <c r="N42" s="18"/>
      <c r="O42" s="18">
        <f>+O39*$N$2+O40+O41</f>
        <v>3242.040744166643</v>
      </c>
      <c r="P42" s="18"/>
      <c r="Q42" s="18">
        <f>+Q39*$N$2+Q40+Q41</f>
        <v>710.33515979068204</v>
      </c>
      <c r="R42" s="18"/>
      <c r="S42" s="18">
        <f>+S39*$N$2+S40+S41</f>
        <v>228.90014293240858</v>
      </c>
      <c r="T42" s="18"/>
      <c r="U42" s="18">
        <f>+U39*$N$2+U40+U41</f>
        <v>5.2545295338944022</v>
      </c>
      <c r="V42" s="18"/>
      <c r="W42" s="18">
        <f>+W39*$N$2+W40+W41</f>
        <v>273.78661920578162</v>
      </c>
      <c r="X42" s="18">
        <f>+X39*$N$2+X40+X41</f>
        <v>7226.2385022373037</v>
      </c>
      <c r="AA42" s="4" t="s">
        <v>67</v>
      </c>
      <c r="AB42" s="3">
        <f t="shared" si="2"/>
        <v>1399.4976721697533</v>
      </c>
      <c r="AC42" s="3">
        <f t="shared" si="3"/>
        <v>1073.4036129454141</v>
      </c>
      <c r="AD42" s="3">
        <f t="shared" si="4"/>
        <v>185.30421369999186</v>
      </c>
      <c r="AE42" s="3">
        <f t="shared" si="5"/>
        <v>39.376184273553449</v>
      </c>
      <c r="AF42" s="3">
        <f t="shared" si="6"/>
        <v>68.339623519182041</v>
      </c>
      <c r="AG42" s="3">
        <f t="shared" si="7"/>
        <v>3242.040744166643</v>
      </c>
      <c r="AH42" s="3">
        <f t="shared" si="8"/>
        <v>710.33515979068204</v>
      </c>
      <c r="AI42" s="3">
        <f t="shared" si="9"/>
        <v>228.90014293240858</v>
      </c>
      <c r="AJ42" s="3">
        <f t="shared" si="10"/>
        <v>5.2545295338944022</v>
      </c>
      <c r="AK42" s="3">
        <f t="shared" si="11"/>
        <v>273.78661920578162</v>
      </c>
      <c r="AL42" s="3">
        <f t="shared" si="12"/>
        <v>7226.2385022373055</v>
      </c>
      <c r="AM42" s="4" t="s">
        <v>67</v>
      </c>
    </row>
    <row r="43" spans="1:39" ht="15.5" x14ac:dyDescent="0.35">
      <c r="A43" s="4" t="s">
        <v>68</v>
      </c>
      <c r="B43" s="20">
        <f>+E43/(E43+E45+E46)</f>
        <v>0.30726867011312431</v>
      </c>
      <c r="E43" s="3">
        <f>+E21</f>
        <v>425.35337405870723</v>
      </c>
      <c r="F43" s="3"/>
      <c r="G43" s="3">
        <f>+F21</f>
        <v>171.92767832385215</v>
      </c>
      <c r="H43" s="3"/>
      <c r="I43" s="3">
        <f>+G21</f>
        <v>135.5830266638543</v>
      </c>
      <c r="J43" s="3"/>
      <c r="K43" s="3">
        <f>+H21</f>
        <v>23.758266697304197</v>
      </c>
      <c r="L43" s="3"/>
      <c r="M43" s="3">
        <f>+I21</f>
        <v>5.1831423128523246</v>
      </c>
      <c r="N43" s="3"/>
      <c r="O43" s="3">
        <f>+J21</f>
        <v>1534.2214063423826</v>
      </c>
      <c r="P43" s="3"/>
      <c r="Q43" s="3">
        <f>+K21</f>
        <v>221.99349245988745</v>
      </c>
      <c r="R43" s="3"/>
      <c r="S43" s="3">
        <f>+L21</f>
        <v>31.900236900892555</v>
      </c>
      <c r="T43" s="3"/>
      <c r="U43" s="3">
        <f>+M21</f>
        <v>0</v>
      </c>
      <c r="V43" s="3"/>
      <c r="W43" s="3">
        <f>+N21</f>
        <v>0</v>
      </c>
      <c r="X43" s="11">
        <f>+W43+U43+S43+Q43+O43+M43+K43+I43+G43+E43</f>
        <v>2549.9206237597327</v>
      </c>
      <c r="AA43" s="4" t="s">
        <v>68</v>
      </c>
      <c r="AB43" s="3">
        <f t="shared" si="2"/>
        <v>425.35337405870723</v>
      </c>
      <c r="AC43" s="3">
        <f t="shared" si="3"/>
        <v>171.92767832385215</v>
      </c>
      <c r="AD43" s="3">
        <f t="shared" si="4"/>
        <v>135.5830266638543</v>
      </c>
      <c r="AE43" s="3">
        <f t="shared" si="5"/>
        <v>23.758266697304197</v>
      </c>
      <c r="AF43" s="3">
        <f t="shared" si="6"/>
        <v>5.1831423128523246</v>
      </c>
      <c r="AG43" s="3">
        <f t="shared" si="7"/>
        <v>1534.2214063423826</v>
      </c>
      <c r="AH43" s="3">
        <f t="shared" si="8"/>
        <v>221.99349245988745</v>
      </c>
      <c r="AI43" s="3">
        <f t="shared" si="9"/>
        <v>31.900236900892555</v>
      </c>
      <c r="AJ43" s="3">
        <f t="shared" si="10"/>
        <v>0</v>
      </c>
      <c r="AK43" s="3">
        <f t="shared" si="11"/>
        <v>0</v>
      </c>
      <c r="AL43" s="3">
        <f t="shared" si="12"/>
        <v>2549.9206237597327</v>
      </c>
      <c r="AM43" s="4" t="s">
        <v>68</v>
      </c>
    </row>
    <row r="44" spans="1:39" ht="15.5" x14ac:dyDescent="0.35">
      <c r="A44" s="21" t="s">
        <v>105</v>
      </c>
      <c r="B44" s="22"/>
      <c r="C44" s="23"/>
      <c r="D44" s="23"/>
      <c r="E44" s="24">
        <f>+E43/(E40+E41)</f>
        <v>0.30393289143471591</v>
      </c>
      <c r="F44" s="24"/>
      <c r="G44" s="24">
        <f t="shared" ref="G44:X44" si="13">+G43/(G40+G41)</f>
        <v>0.16017057912827726</v>
      </c>
      <c r="H44" s="24"/>
      <c r="I44" s="24">
        <f t="shared" si="13"/>
        <v>0.73167805500291361</v>
      </c>
      <c r="J44" s="24"/>
      <c r="K44" s="24">
        <f t="shared" si="13"/>
        <v>0.60336640371883765</v>
      </c>
      <c r="L44" s="24"/>
      <c r="M44" s="24">
        <f t="shared" si="13"/>
        <v>7.5843881571830488E-2</v>
      </c>
      <c r="N44" s="24"/>
      <c r="O44" s="24">
        <f t="shared" si="13"/>
        <v>0.47322705894516748</v>
      </c>
      <c r="P44" s="24"/>
      <c r="Q44" s="24">
        <f t="shared" si="13"/>
        <v>0.31251936413411291</v>
      </c>
      <c r="R44" s="24"/>
      <c r="S44" s="24">
        <f t="shared" si="13"/>
        <v>0.1393631148160196</v>
      </c>
      <c r="T44" s="24"/>
      <c r="U44" s="24">
        <f t="shared" si="13"/>
        <v>0</v>
      </c>
      <c r="V44" s="24"/>
      <c r="W44" s="24">
        <f t="shared" si="13"/>
        <v>0</v>
      </c>
      <c r="X44" s="24">
        <f t="shared" si="13"/>
        <v>0.35286970157022302</v>
      </c>
      <c r="AA44" s="4" t="s">
        <v>105</v>
      </c>
      <c r="AB44" s="16">
        <f t="shared" si="2"/>
        <v>0.30393289143471591</v>
      </c>
      <c r="AC44" s="16">
        <f t="shared" si="3"/>
        <v>0.16017057912827726</v>
      </c>
      <c r="AD44" s="15">
        <f t="shared" si="4"/>
        <v>0.73167805500291361</v>
      </c>
      <c r="AE44" s="15">
        <f t="shared" si="5"/>
        <v>0.60336640371883765</v>
      </c>
      <c r="AF44" s="16">
        <f t="shared" si="6"/>
        <v>7.5843881571830488E-2</v>
      </c>
      <c r="AG44" s="16">
        <f t="shared" si="7"/>
        <v>0.47322705894516748</v>
      </c>
      <c r="AH44" s="16">
        <f t="shared" si="8"/>
        <v>0.31251936413411291</v>
      </c>
      <c r="AI44" s="16">
        <f t="shared" si="9"/>
        <v>0.1393631148160196</v>
      </c>
      <c r="AJ44" s="16">
        <f t="shared" si="10"/>
        <v>0</v>
      </c>
      <c r="AK44" s="16">
        <f t="shared" si="11"/>
        <v>0</v>
      </c>
      <c r="AL44" s="16">
        <f>+X44</f>
        <v>0.35286970157022302</v>
      </c>
      <c r="AM44" s="4" t="s">
        <v>105</v>
      </c>
    </row>
    <row r="45" spans="1:39" ht="15.5" x14ac:dyDescent="0.35">
      <c r="A45" s="4" t="s">
        <v>106</v>
      </c>
      <c r="B45" s="20">
        <f>1-B43</f>
        <v>0.69273132988687569</v>
      </c>
      <c r="E45" s="3">
        <f t="shared" ref="E45:E52" si="14">+E22</f>
        <v>906.10158078832046</v>
      </c>
      <c r="F45" s="3"/>
      <c r="G45" s="3">
        <f t="shared" ref="G45:G52" si="15">+F22</f>
        <v>844.56459564074862</v>
      </c>
      <c r="H45" s="3"/>
      <c r="I45" s="3">
        <f t="shared" ref="I45:I52" si="16">+G22</f>
        <v>31.710804725389654</v>
      </c>
      <c r="J45" s="3"/>
      <c r="K45" s="3">
        <f t="shared" ref="K45:K52" si="17">+H22</f>
        <v>10.824328069485128</v>
      </c>
      <c r="L45" s="3"/>
      <c r="M45" s="3">
        <f t="shared" ref="M45:M52" si="18">+I22</f>
        <v>50.899207815986429</v>
      </c>
      <c r="N45" s="3"/>
      <c r="O45" s="3">
        <f t="shared" ref="O45:O52" si="19">+J22</f>
        <v>1260.5526149823704</v>
      </c>
      <c r="P45" s="3"/>
      <c r="Q45" s="3">
        <f t="shared" ref="Q45:Q52" si="20">+K22</f>
        <v>401.40435340841037</v>
      </c>
      <c r="R45" s="3"/>
      <c r="S45" s="3">
        <f t="shared" ref="S45:S52" si="21">+L22</f>
        <v>81.322743314468525</v>
      </c>
      <c r="T45" s="3"/>
      <c r="U45" s="3">
        <f t="shared" ref="U45:U52" si="22">+M22</f>
        <v>4.3076817800411042</v>
      </c>
      <c r="V45" s="3"/>
      <c r="W45" s="3">
        <f t="shared" ref="W45:W52" si="23">+N22</f>
        <v>0</v>
      </c>
      <c r="X45" s="11">
        <f>+W45+U45+S45+Q45+O45+M45+K45+I45+G45+E45</f>
        <v>3591.687910525221</v>
      </c>
      <c r="AA45" s="4" t="s">
        <v>69</v>
      </c>
      <c r="AB45" s="3">
        <f t="shared" si="2"/>
        <v>906.10158078832046</v>
      </c>
      <c r="AC45" s="3">
        <f t="shared" si="3"/>
        <v>844.56459564074862</v>
      </c>
      <c r="AD45" s="3">
        <f t="shared" si="4"/>
        <v>31.710804725389654</v>
      </c>
      <c r="AE45" s="3">
        <f t="shared" si="5"/>
        <v>10.824328069485128</v>
      </c>
      <c r="AF45" s="3">
        <f t="shared" si="6"/>
        <v>50.899207815986429</v>
      </c>
      <c r="AG45" s="3">
        <f t="shared" si="7"/>
        <v>1260.5526149823704</v>
      </c>
      <c r="AH45" s="3">
        <f t="shared" si="8"/>
        <v>401.40435340841037</v>
      </c>
      <c r="AI45" s="3">
        <f t="shared" si="9"/>
        <v>81.322743314468525</v>
      </c>
      <c r="AJ45" s="3">
        <f t="shared" si="10"/>
        <v>4.3076817800411042</v>
      </c>
      <c r="AK45" s="3">
        <f t="shared" si="11"/>
        <v>0</v>
      </c>
      <c r="AL45" s="3">
        <f>SUM(AB45:AK45)</f>
        <v>3591.6879105252206</v>
      </c>
      <c r="AM45" s="4" t="s">
        <v>69</v>
      </c>
    </row>
    <row r="46" spans="1:39" ht="15.5" x14ac:dyDescent="0.35">
      <c r="A46" s="4" t="s">
        <v>87</v>
      </c>
      <c r="B46" s="3"/>
      <c r="E46" s="3">
        <f t="shared" si="14"/>
        <v>52.849451788731152</v>
      </c>
      <c r="F46" s="3"/>
      <c r="G46" s="3">
        <f t="shared" si="15"/>
        <v>48.987197133900814</v>
      </c>
      <c r="H46" s="3"/>
      <c r="I46" s="3">
        <f t="shared" si="16"/>
        <v>13.593702575271891</v>
      </c>
      <c r="J46" s="3"/>
      <c r="K46" s="3">
        <f t="shared" si="17"/>
        <v>4.6877074921625503</v>
      </c>
      <c r="L46" s="3"/>
      <c r="M46" s="3">
        <f t="shared" si="18"/>
        <v>1.3436185203698454</v>
      </c>
      <c r="N46" s="3"/>
      <c r="O46" s="3">
        <f t="shared" si="19"/>
        <v>349.34638222119492</v>
      </c>
      <c r="P46" s="3"/>
      <c r="Q46" s="3">
        <f t="shared" si="20"/>
        <v>67.453319109953952</v>
      </c>
      <c r="R46" s="3"/>
      <c r="S46" s="3">
        <f t="shared" si="21"/>
        <v>5.5775802978595221</v>
      </c>
      <c r="T46" s="3"/>
      <c r="U46" s="3">
        <f t="shared" si="22"/>
        <v>0</v>
      </c>
      <c r="V46" s="3"/>
      <c r="W46" s="3">
        <f t="shared" si="23"/>
        <v>0</v>
      </c>
      <c r="X46" s="11">
        <f>+W46+U46+S46+Q46+O46+M46+K46+I46+G46+E46</f>
        <v>543.83895913944457</v>
      </c>
      <c r="Y46">
        <f>+X46/X42</f>
        <v>7.5258927444903381E-2</v>
      </c>
      <c r="AA46" s="4" t="s">
        <v>87</v>
      </c>
      <c r="AB46" s="3">
        <f t="shared" si="2"/>
        <v>52.849451788731152</v>
      </c>
      <c r="AC46" s="3">
        <f t="shared" si="3"/>
        <v>48.987197133900814</v>
      </c>
      <c r="AD46" s="3">
        <f t="shared" si="4"/>
        <v>13.593702575271891</v>
      </c>
      <c r="AE46" s="3">
        <f t="shared" si="5"/>
        <v>4.6877074921625503</v>
      </c>
      <c r="AF46" s="3">
        <f t="shared" si="6"/>
        <v>1.3436185203698454</v>
      </c>
      <c r="AG46" s="3">
        <f t="shared" si="7"/>
        <v>349.34638222119492</v>
      </c>
      <c r="AH46" s="3">
        <f t="shared" si="8"/>
        <v>67.453319109953952</v>
      </c>
      <c r="AI46" s="3">
        <f t="shared" si="9"/>
        <v>5.5775802978595221</v>
      </c>
      <c r="AJ46" s="3">
        <f t="shared" si="10"/>
        <v>0</v>
      </c>
      <c r="AK46" s="3">
        <f t="shared" si="11"/>
        <v>0</v>
      </c>
      <c r="AL46" s="3">
        <f>SUM(AB46:AK46)</f>
        <v>543.83895913944468</v>
      </c>
      <c r="AM46" s="4" t="s">
        <v>70</v>
      </c>
    </row>
    <row r="47" spans="1:39" ht="15.5" x14ac:dyDescent="0.35">
      <c r="A47" s="21" t="s">
        <v>107</v>
      </c>
      <c r="E47" s="25">
        <f t="shared" si="14"/>
        <v>29.53504722231007</v>
      </c>
      <c r="F47" s="25"/>
      <c r="G47" s="25">
        <f t="shared" si="15"/>
        <v>16.876803892414635</v>
      </c>
      <c r="H47" s="25"/>
      <c r="I47" s="25">
        <f t="shared" si="16"/>
        <v>7.6232935653516947</v>
      </c>
      <c r="J47" s="25"/>
      <c r="K47" s="25">
        <f t="shared" si="17"/>
        <v>11.984769005375959</v>
      </c>
      <c r="L47" s="25"/>
      <c r="M47" s="25">
        <f t="shared" si="18"/>
        <v>15.322303975518157</v>
      </c>
      <c r="N47" s="25"/>
      <c r="O47" s="25">
        <f t="shared" si="19"/>
        <v>25.402230336653041</v>
      </c>
      <c r="P47" s="25"/>
      <c r="Q47" s="25">
        <f t="shared" si="20"/>
        <v>12.988796085396585</v>
      </c>
      <c r="R47" s="25"/>
      <c r="S47" s="25">
        <f t="shared" si="21"/>
        <v>24.94912451807657</v>
      </c>
      <c r="T47" s="25"/>
      <c r="U47" s="25">
        <f t="shared" si="22"/>
        <v>0</v>
      </c>
      <c r="V47" s="25"/>
      <c r="W47" s="25">
        <f t="shared" si="23"/>
        <v>16.841359501839761</v>
      </c>
      <c r="X47" s="26">
        <f>+O24</f>
        <v>22.939044792278569</v>
      </c>
      <c r="AA47" s="4" t="s">
        <v>107</v>
      </c>
      <c r="AB47" s="18">
        <f t="shared" si="2"/>
        <v>29.53504722231007</v>
      </c>
      <c r="AC47" s="18">
        <f t="shared" si="3"/>
        <v>16.876803892414635</v>
      </c>
      <c r="AD47" s="3">
        <f t="shared" si="4"/>
        <v>7.6232935653516947</v>
      </c>
      <c r="AE47" s="3">
        <f t="shared" si="5"/>
        <v>11.984769005375959</v>
      </c>
      <c r="AF47" s="18">
        <f t="shared" si="6"/>
        <v>15.322303975518157</v>
      </c>
      <c r="AG47" s="18">
        <f t="shared" si="7"/>
        <v>25.402230336653041</v>
      </c>
      <c r="AH47" s="18">
        <f t="shared" si="8"/>
        <v>12.988796085396585</v>
      </c>
      <c r="AI47" s="18">
        <f t="shared" si="9"/>
        <v>24.94912451807657</v>
      </c>
      <c r="AJ47" s="18">
        <f t="shared" si="10"/>
        <v>0</v>
      </c>
      <c r="AK47" s="18">
        <f t="shared" si="11"/>
        <v>16.841359501839761</v>
      </c>
      <c r="AL47" s="18">
        <f>+X47</f>
        <v>22.939044792278569</v>
      </c>
      <c r="AM47" s="4" t="s">
        <v>107</v>
      </c>
    </row>
    <row r="48" spans="1:39" ht="15.5" x14ac:dyDescent="0.35">
      <c r="A48" s="4" t="s">
        <v>89</v>
      </c>
      <c r="E48" s="3">
        <f t="shared" si="14"/>
        <v>637.19845052999267</v>
      </c>
      <c r="F48" s="3"/>
      <c r="G48" s="3">
        <f t="shared" si="15"/>
        <v>393.44611379862295</v>
      </c>
      <c r="H48" s="3"/>
      <c r="I48" s="3">
        <f t="shared" si="16"/>
        <v>76.291945496147733</v>
      </c>
      <c r="J48" s="3"/>
      <c r="K48" s="3">
        <f t="shared" si="17"/>
        <v>12.841825052644953</v>
      </c>
      <c r="L48" s="3"/>
      <c r="M48" s="3">
        <f t="shared" si="18"/>
        <v>26.468027393263583</v>
      </c>
      <c r="N48" s="3"/>
      <c r="O48" s="3">
        <f t="shared" si="19"/>
        <v>1421.5982613380165</v>
      </c>
      <c r="P48" s="3"/>
      <c r="Q48" s="3">
        <f t="shared" si="20"/>
        <v>285.36588091781601</v>
      </c>
      <c r="R48" s="3"/>
      <c r="S48" s="3">
        <f t="shared" si="21"/>
        <v>107.44547971725029</v>
      </c>
      <c r="T48" s="3"/>
      <c r="U48" s="3">
        <f t="shared" si="22"/>
        <v>0</v>
      </c>
      <c r="V48" s="3"/>
      <c r="W48" s="3">
        <f t="shared" si="23"/>
        <v>100.14469133288793</v>
      </c>
      <c r="X48" s="11">
        <f>+W48+U48+S48+Q48+O48+M48+K48+I48+G48+E48</f>
        <v>3060.8006755766428</v>
      </c>
      <c r="AA48" s="4" t="s">
        <v>89</v>
      </c>
      <c r="AB48" s="3">
        <f t="shared" si="2"/>
        <v>637.19845052999267</v>
      </c>
      <c r="AC48" s="3">
        <f t="shared" si="3"/>
        <v>393.44611379862295</v>
      </c>
      <c r="AD48" s="3">
        <f t="shared" si="4"/>
        <v>76.291945496147733</v>
      </c>
      <c r="AE48" s="3">
        <f t="shared" si="5"/>
        <v>12.841825052644953</v>
      </c>
      <c r="AF48" s="3">
        <f t="shared" si="6"/>
        <v>26.468027393263583</v>
      </c>
      <c r="AG48" s="3">
        <f t="shared" si="7"/>
        <v>1421.5982613380165</v>
      </c>
      <c r="AH48" s="3">
        <f t="shared" si="8"/>
        <v>285.36588091781601</v>
      </c>
      <c r="AI48" s="3">
        <f t="shared" si="9"/>
        <v>107.44547971725029</v>
      </c>
      <c r="AJ48" s="3">
        <f t="shared" si="10"/>
        <v>0</v>
      </c>
      <c r="AK48" s="3">
        <f t="shared" si="11"/>
        <v>100.14469133288793</v>
      </c>
      <c r="AL48" s="3">
        <f t="shared" ref="AL48:AL53" si="24">SUM(AB48:AK48)</f>
        <v>3060.8006755766423</v>
      </c>
      <c r="AM48" s="4" t="s">
        <v>89</v>
      </c>
    </row>
    <row r="49" spans="1:39" ht="15.5" x14ac:dyDescent="0.35">
      <c r="A49" s="21" t="s">
        <v>90</v>
      </c>
      <c r="E49" s="3">
        <f t="shared" si="14"/>
        <v>281.41717546879192</v>
      </c>
      <c r="F49" s="3"/>
      <c r="G49" s="3">
        <f t="shared" si="15"/>
        <v>120.8009211942426</v>
      </c>
      <c r="H49" s="3"/>
      <c r="I49" s="3">
        <f t="shared" si="16"/>
        <v>8.2780803667646534</v>
      </c>
      <c r="J49" s="3"/>
      <c r="K49" s="3">
        <f t="shared" si="17"/>
        <v>2.5060683492738756</v>
      </c>
      <c r="L49" s="3"/>
      <c r="M49" s="3">
        <f t="shared" si="18"/>
        <v>6.4592827630051524</v>
      </c>
      <c r="N49" s="3"/>
      <c r="O49" s="3">
        <f t="shared" si="19"/>
        <v>531.47633968172693</v>
      </c>
      <c r="P49" s="3"/>
      <c r="Q49" s="3">
        <f t="shared" si="20"/>
        <v>55.153039830896375</v>
      </c>
      <c r="R49" s="3"/>
      <c r="S49" s="3">
        <f t="shared" si="21"/>
        <v>45.331490790909015</v>
      </c>
      <c r="T49" s="3"/>
      <c r="U49" s="3">
        <f t="shared" si="22"/>
        <v>0</v>
      </c>
      <c r="V49" s="3"/>
      <c r="W49" s="3">
        <f t="shared" si="23"/>
        <v>26.671453293957534</v>
      </c>
      <c r="X49" s="11">
        <f>+W49+U49+S49+Q49+O49+M49+K49+I49+G49+E49</f>
        <v>1078.093851739568</v>
      </c>
      <c r="AA49" s="4" t="s">
        <v>90</v>
      </c>
      <c r="AB49" s="3">
        <f t="shared" si="2"/>
        <v>281.41717546879192</v>
      </c>
      <c r="AC49" s="3">
        <f t="shared" si="3"/>
        <v>120.8009211942426</v>
      </c>
      <c r="AD49" s="3">
        <f t="shared" si="4"/>
        <v>8.2780803667646534</v>
      </c>
      <c r="AE49" s="3">
        <f t="shared" si="5"/>
        <v>2.5060683492738756</v>
      </c>
      <c r="AF49" s="3">
        <f t="shared" si="6"/>
        <v>6.4592827630051524</v>
      </c>
      <c r="AG49" s="3">
        <f t="shared" si="7"/>
        <v>531.47633968172693</v>
      </c>
      <c r="AH49" s="3">
        <f t="shared" si="8"/>
        <v>55.153039830896375</v>
      </c>
      <c r="AI49" s="3">
        <f t="shared" si="9"/>
        <v>45.331490790909015</v>
      </c>
      <c r="AJ49" s="3">
        <f t="shared" si="10"/>
        <v>0</v>
      </c>
      <c r="AK49" s="3">
        <f t="shared" si="11"/>
        <v>26.671453293957534</v>
      </c>
      <c r="AL49" s="3">
        <f t="shared" si="24"/>
        <v>1078.0938517395682</v>
      </c>
      <c r="AM49" s="4" t="s">
        <v>90</v>
      </c>
    </row>
    <row r="50" spans="1:39" ht="15.5" x14ac:dyDescent="0.35">
      <c r="A50" s="4" t="s">
        <v>91</v>
      </c>
      <c r="E50" s="3">
        <f t="shared" si="14"/>
        <v>671.40735652049887</v>
      </c>
      <c r="F50" s="3"/>
      <c r="G50" s="3">
        <f t="shared" si="15"/>
        <v>594.97987453176086</v>
      </c>
      <c r="H50" s="3"/>
      <c r="I50" s="3">
        <f t="shared" si="16"/>
        <v>100.31120975829366</v>
      </c>
      <c r="J50" s="3"/>
      <c r="K50" s="3">
        <f t="shared" si="17"/>
        <v>18.404375132363015</v>
      </c>
      <c r="L50" s="3"/>
      <c r="M50" s="3">
        <f t="shared" si="18"/>
        <v>35.696797506161531</v>
      </c>
      <c r="N50" s="3"/>
      <c r="O50" s="3">
        <f t="shared" si="19"/>
        <v>1560.7664777328378</v>
      </c>
      <c r="P50" s="3"/>
      <c r="Q50" s="3">
        <f t="shared" si="20"/>
        <v>369.4670671311755</v>
      </c>
      <c r="R50" s="3"/>
      <c r="S50" s="3">
        <f t="shared" si="21"/>
        <v>136.36422666027715</v>
      </c>
      <c r="T50" s="3"/>
      <c r="U50" s="3">
        <f t="shared" si="22"/>
        <v>2.6316104974556214</v>
      </c>
      <c r="V50" s="3"/>
      <c r="W50" s="3">
        <f t="shared" si="23"/>
        <v>0</v>
      </c>
      <c r="X50" s="11">
        <f>+W50+U50+S50+Q50+O50+M50+K50+I50+G50+E50</f>
        <v>3490.0289954708237</v>
      </c>
      <c r="AA50" s="4" t="s">
        <v>91</v>
      </c>
      <c r="AB50" s="18">
        <f t="shared" si="2"/>
        <v>671.40735652049887</v>
      </c>
      <c r="AC50" s="18">
        <f t="shared" si="3"/>
        <v>594.97987453176086</v>
      </c>
      <c r="AD50" s="3">
        <f t="shared" si="4"/>
        <v>100.31120975829366</v>
      </c>
      <c r="AE50" s="3">
        <f t="shared" si="5"/>
        <v>18.404375132363015</v>
      </c>
      <c r="AF50" s="18">
        <f t="shared" si="6"/>
        <v>35.696797506161531</v>
      </c>
      <c r="AG50" s="18">
        <f t="shared" si="7"/>
        <v>1560.7664777328378</v>
      </c>
      <c r="AH50" s="18">
        <f t="shared" si="8"/>
        <v>369.4670671311755</v>
      </c>
      <c r="AI50" s="18">
        <f t="shared" si="9"/>
        <v>136.36422666027715</v>
      </c>
      <c r="AJ50" s="18">
        <f t="shared" si="10"/>
        <v>2.6316104974556214</v>
      </c>
      <c r="AK50" s="18">
        <f t="shared" si="11"/>
        <v>0</v>
      </c>
      <c r="AL50" s="18">
        <f t="shared" si="24"/>
        <v>3490.0289954708242</v>
      </c>
      <c r="AM50" s="4" t="s">
        <v>91</v>
      </c>
    </row>
    <row r="51" spans="1:39" ht="15.5" x14ac:dyDescent="0.35">
      <c r="A51" s="4" t="s">
        <v>71</v>
      </c>
      <c r="E51" s="3">
        <f t="shared" si="14"/>
        <v>44.3</v>
      </c>
      <c r="F51" s="3"/>
      <c r="G51" s="3">
        <f t="shared" si="15"/>
        <v>28.4</v>
      </c>
      <c r="H51" s="3"/>
      <c r="I51" s="3">
        <f t="shared" si="16"/>
        <v>4.7</v>
      </c>
      <c r="J51" s="3"/>
      <c r="K51" s="3">
        <f t="shared" si="17"/>
        <v>6.6</v>
      </c>
      <c r="L51" s="3"/>
      <c r="M51" s="3">
        <f t="shared" si="18"/>
        <v>10.1</v>
      </c>
      <c r="N51" s="3"/>
      <c r="O51" s="3">
        <f t="shared" si="19"/>
        <v>142.9</v>
      </c>
      <c r="P51" s="3"/>
      <c r="Q51" s="3">
        <f t="shared" si="20"/>
        <v>25.6</v>
      </c>
      <c r="R51" s="3"/>
      <c r="S51" s="3">
        <f t="shared" si="21"/>
        <v>3.7</v>
      </c>
      <c r="T51" s="3"/>
      <c r="U51" s="3">
        <f t="shared" si="22"/>
        <v>0</v>
      </c>
      <c r="V51" s="3"/>
      <c r="W51" s="3">
        <f t="shared" si="23"/>
        <v>17.399999999999999</v>
      </c>
      <c r="X51" s="11">
        <f>+W51+U51+S51+Q51+O51+M51+K51+I51+G51+E51</f>
        <v>283.7</v>
      </c>
      <c r="AA51" s="4" t="s">
        <v>71</v>
      </c>
      <c r="AB51" s="3">
        <f t="shared" si="2"/>
        <v>44.3</v>
      </c>
      <c r="AC51" s="3">
        <f t="shared" si="3"/>
        <v>28.4</v>
      </c>
      <c r="AD51" s="3">
        <f t="shared" si="4"/>
        <v>4.7</v>
      </c>
      <c r="AE51" s="3">
        <f t="shared" si="5"/>
        <v>6.6</v>
      </c>
      <c r="AF51" s="3">
        <f t="shared" si="6"/>
        <v>10.1</v>
      </c>
      <c r="AG51" s="3">
        <f t="shared" si="7"/>
        <v>142.9</v>
      </c>
      <c r="AH51" s="3">
        <f t="shared" si="8"/>
        <v>25.6</v>
      </c>
      <c r="AI51" s="3">
        <f t="shared" si="9"/>
        <v>3.7</v>
      </c>
      <c r="AJ51" s="3">
        <f t="shared" si="10"/>
        <v>0</v>
      </c>
      <c r="AK51" s="3">
        <f t="shared" si="11"/>
        <v>17.399999999999999</v>
      </c>
      <c r="AL51" s="3">
        <f t="shared" si="24"/>
        <v>283.7</v>
      </c>
      <c r="AM51" s="4" t="s">
        <v>71</v>
      </c>
    </row>
    <row r="52" spans="1:39" ht="15.5" x14ac:dyDescent="0.35">
      <c r="A52" s="4" t="s">
        <v>72</v>
      </c>
      <c r="E52" s="3">
        <f t="shared" si="14"/>
        <v>333.64460343025149</v>
      </c>
      <c r="F52" s="3"/>
      <c r="G52" s="3">
        <f t="shared" si="15"/>
        <v>298.97598397535609</v>
      </c>
      <c r="H52" s="3"/>
      <c r="I52" s="3">
        <f t="shared" si="16"/>
        <v>8.1070277669756798</v>
      </c>
      <c r="J52" s="3"/>
      <c r="K52" s="3">
        <f t="shared" si="17"/>
        <v>1.5321849307200224</v>
      </c>
      <c r="L52" s="3"/>
      <c r="M52" s="3">
        <f t="shared" si="18"/>
        <v>5.2922277173427119</v>
      </c>
      <c r="N52" s="3"/>
      <c r="O52" s="3">
        <f t="shared" si="19"/>
        <v>737.06555227292188</v>
      </c>
      <c r="P52" s="3"/>
      <c r="Q52" s="3">
        <f t="shared" si="20"/>
        <v>129.70202578867847</v>
      </c>
      <c r="R52" s="3"/>
      <c r="S52" s="3">
        <f t="shared" si="21"/>
        <v>64.005980566356286</v>
      </c>
      <c r="T52" s="3"/>
      <c r="U52" s="3">
        <f t="shared" si="22"/>
        <v>0</v>
      </c>
      <c r="V52" s="3"/>
      <c r="W52" s="3">
        <f t="shared" si="23"/>
        <v>55.356813089614029</v>
      </c>
      <c r="X52" s="11">
        <f>+W52+U52+S52+Q52+O52+M52+K52+I52+G52+E52</f>
        <v>1633.6823995382165</v>
      </c>
      <c r="AA52" s="4" t="s">
        <v>72</v>
      </c>
      <c r="AB52" s="3">
        <f t="shared" si="2"/>
        <v>333.64460343025149</v>
      </c>
      <c r="AC52" s="3">
        <f t="shared" si="3"/>
        <v>298.97598397535609</v>
      </c>
      <c r="AD52" s="3">
        <f t="shared" si="4"/>
        <v>8.1070277669756798</v>
      </c>
      <c r="AE52" s="3">
        <f t="shared" si="5"/>
        <v>1.5321849307200224</v>
      </c>
      <c r="AF52" s="3">
        <f t="shared" si="6"/>
        <v>5.2922277173427119</v>
      </c>
      <c r="AG52" s="3">
        <f t="shared" si="7"/>
        <v>737.06555227292188</v>
      </c>
      <c r="AH52" s="3">
        <f t="shared" si="8"/>
        <v>129.70202578867847</v>
      </c>
      <c r="AI52" s="3">
        <f t="shared" si="9"/>
        <v>64.005980566356286</v>
      </c>
      <c r="AJ52" s="3">
        <f t="shared" si="10"/>
        <v>0</v>
      </c>
      <c r="AK52" s="3">
        <f t="shared" si="11"/>
        <v>55.356813089614029</v>
      </c>
      <c r="AL52" s="3">
        <f t="shared" si="24"/>
        <v>1633.6823995382167</v>
      </c>
      <c r="AM52" s="4" t="s">
        <v>72</v>
      </c>
    </row>
    <row r="53" spans="1:39" ht="15.5" x14ac:dyDescent="0.35">
      <c r="A53" s="4" t="s">
        <v>108</v>
      </c>
      <c r="E53" s="2">
        <f>0.001*(35*E43+25*E45+25*E46)</f>
        <v>38.86114390648104</v>
      </c>
      <c r="F53" s="2"/>
      <c r="G53" s="2">
        <f>0.001*(35*G43+25*G45+25*G46+35*G44*G39+25*(1-G44)*G39)</f>
        <v>37.521634865267018</v>
      </c>
      <c r="H53" s="2"/>
      <c r="I53" s="2">
        <f>0.001*(35*I43+25*I45+25*I46+35*I44*I39+25*(1-I44)*I39)</f>
        <v>9.7276494243922578</v>
      </c>
      <c r="J53" s="2"/>
      <c r="K53" s="2">
        <f>0.001*(35*K43+25*K45+25*K46+35*K44*K39+25*(1-K44)*K39)</f>
        <v>1.8401916299681575</v>
      </c>
      <c r="L53" s="2"/>
      <c r="M53" s="2">
        <f>0.001*(35*M43+25*M45+25*M46+35*M44*M39+25*(1-M44)*M39)</f>
        <v>2.2430045958292339</v>
      </c>
      <c r="N53" s="2"/>
      <c r="O53" s="2">
        <f>0.001*(35*O43+25*O45+25*O46+35*O44*O39+25*(1-O44)*O39)</f>
        <v>133.96199890853259</v>
      </c>
      <c r="P53" s="2"/>
      <c r="Q53" s="2">
        <f>0.001*(35*Q43+25*Q45+25*Q46+35*Q44*Q39+25*(1-Q44)*Q39)</f>
        <v>27.410060155078604</v>
      </c>
      <c r="R53" s="2"/>
      <c r="S53" s="2">
        <f>0.001*(35*S43+25*S45+25*S46+35*S44*S39+25*(1-S44)*S39)</f>
        <v>4.4446220102882341</v>
      </c>
      <c r="T53" s="2"/>
      <c r="U53" s="2">
        <f>0.001*(35*U43+25*U45+25*U46+35*U44*U39+25*(1-U44)*U39)</f>
        <v>0.17742093240230478</v>
      </c>
      <c r="V53" s="2"/>
      <c r="W53" s="2">
        <f>0.001*(35*W43+25*W45+25*W46+35*W44*W39+25*(1-W44)*W39)</f>
        <v>2.5043128641461427</v>
      </c>
      <c r="X53" s="2">
        <f>SUM(E53:W53)</f>
        <v>258.69203929238557</v>
      </c>
      <c r="AA53" s="4" t="s">
        <v>109</v>
      </c>
      <c r="AB53" s="2">
        <f>+E54</f>
        <v>39.24097554483091</v>
      </c>
      <c r="AC53" s="2">
        <f>+G54</f>
        <v>28.554367106873876</v>
      </c>
      <c r="AD53" s="2">
        <f>+I54</f>
        <v>5.9884356091383397</v>
      </c>
      <c r="AE53" s="2">
        <f>+K54</f>
        <v>1.2219872738118782</v>
      </c>
      <c r="AF53" s="2">
        <f>+M54</f>
        <v>1.7603220111080744</v>
      </c>
      <c r="AG53" s="2">
        <f>+O54</f>
        <v>96.393232667589899</v>
      </c>
      <c r="AH53" s="2">
        <f>+Q54</f>
        <v>19.978313919365927</v>
      </c>
      <c r="AI53" s="2">
        <f>+S54</f>
        <v>6.04150594231914</v>
      </c>
      <c r="AJ53" s="2">
        <f>+U54</f>
        <v>0.13136323834736008</v>
      </c>
      <c r="AK53" s="2">
        <f>+W54</f>
        <v>6.8446654801445401</v>
      </c>
      <c r="AL53" s="3">
        <f t="shared" si="24"/>
        <v>206.1551687935299</v>
      </c>
      <c r="AM53" s="4" t="s">
        <v>109</v>
      </c>
    </row>
    <row r="54" spans="1:39" ht="15.5" x14ac:dyDescent="0.35">
      <c r="A54" s="4" t="s">
        <v>110</v>
      </c>
      <c r="E54" s="2">
        <f>+(E44*E42*35+(1-E44)*E42*25)/1000</f>
        <v>39.24097554483091</v>
      </c>
      <c r="F54" s="3"/>
      <c r="G54" s="2">
        <f>+(G44*G42*35+(1-G44)*G42*25)/1000</f>
        <v>28.554367106873876</v>
      </c>
      <c r="H54" s="3"/>
      <c r="I54" s="2">
        <f>+(I44*I42*35+(1-I44)*I42*25)/1000</f>
        <v>5.9884356091383397</v>
      </c>
      <c r="J54" s="3"/>
      <c r="K54" s="2">
        <f>+(K44*K42*35+(1-K44)*K42*25)/1000</f>
        <v>1.2219872738118782</v>
      </c>
      <c r="L54" s="3"/>
      <c r="M54" s="2">
        <f>+(M44*M42*35+(1-M44)*M42*25)/1000</f>
        <v>1.7603220111080744</v>
      </c>
      <c r="N54" s="3"/>
      <c r="O54" s="2">
        <f>+(O44*O42*35+(1-O44)*O42*25)/1000</f>
        <v>96.393232667589899</v>
      </c>
      <c r="P54" s="3"/>
      <c r="Q54" s="2">
        <f>+(Q44*Q42*35+(1-Q44)*Q42*25)/1000</f>
        <v>19.978313919365927</v>
      </c>
      <c r="R54" s="3"/>
      <c r="S54" s="2">
        <f>+(S44*S42*35+(1-S44)*S42*25)/1000</f>
        <v>6.04150594231914</v>
      </c>
      <c r="T54" s="3"/>
      <c r="U54" s="2">
        <f>+(U44*U42*35+(1-U44)*U42*25)/1000</f>
        <v>0.13136323834736008</v>
      </c>
      <c r="V54" s="3"/>
      <c r="W54" s="2">
        <f>+(W44*W42*35+(1-W44)*W42*25)/1000</f>
        <v>6.8446654801445401</v>
      </c>
      <c r="X54" s="39">
        <f>+E54+G54+I54+K54+M54+O54+Q54+S54+U54+W54</f>
        <v>206.1551687935299</v>
      </c>
    </row>
    <row r="55" spans="1:39" ht="15.5" x14ac:dyDescent="0.35">
      <c r="A55" s="4" t="s">
        <v>111</v>
      </c>
    </row>
    <row r="56" spans="1:39" ht="15.5" x14ac:dyDescent="0.35">
      <c r="A56" s="4" t="s">
        <v>208</v>
      </c>
      <c r="E56" s="3">
        <f>0.0006*E41</f>
        <v>0.5716947191935744</v>
      </c>
      <c r="F56" s="3"/>
      <c r="G56" s="3">
        <f>0.0006*G41</f>
        <v>0.42946847743560207</v>
      </c>
      <c r="H56" s="3"/>
      <c r="I56" s="3">
        <f>0.0006*I41</f>
        <v>6.5153574075034984E-2</v>
      </c>
      <c r="J56" s="3"/>
      <c r="K56" s="3">
        <f>0.0006*K41</f>
        <v>1.2546266088982133E-2</v>
      </c>
      <c r="L56" s="3"/>
      <c r="M56" s="3">
        <f>0.0006*M41</f>
        <v>2.529364816150001E-2</v>
      </c>
      <c r="N56" s="3"/>
      <c r="O56" s="3">
        <f>0.0006*O41</f>
        <v>1.2553456904487388</v>
      </c>
      <c r="P56" s="3"/>
      <c r="Q56" s="3">
        <f>0.0006*Q41</f>
        <v>0.25477206417724307</v>
      </c>
      <c r="R56" s="3"/>
      <c r="S56" s="3">
        <f>0.0006*S41</f>
        <v>0.10901743047071169</v>
      </c>
      <c r="T56" s="3"/>
      <c r="U56" s="3">
        <f>0.0006*U41</f>
        <v>1.5789662984733728E-3</v>
      </c>
      <c r="V56" s="3"/>
      <c r="W56" s="3">
        <f>0.0006*W41</f>
        <v>9.5021259861036489E-2</v>
      </c>
      <c r="X56" s="3">
        <f>0.0006*X41</f>
        <v>2.8198920962108969</v>
      </c>
    </row>
    <row r="57" spans="1:39" ht="15.5" x14ac:dyDescent="0.35">
      <c r="A57" s="4" t="s">
        <v>113</v>
      </c>
      <c r="B57" s="20">
        <f>+E57/(E57+E58)</f>
        <v>0.29535047222310068</v>
      </c>
      <c r="E57" s="27">
        <f>E47/100*E56</f>
        <v>0.16885030528127515</v>
      </c>
      <c r="F57" s="27"/>
      <c r="G57" s="27">
        <f t="shared" ref="G57:W57" si="25">G47/100*G56</f>
        <v>7.2480552716545563E-2</v>
      </c>
      <c r="H57" s="27"/>
      <c r="I57" s="27">
        <f t="shared" si="25"/>
        <v>4.9668482200587918E-3</v>
      </c>
      <c r="J57" s="27"/>
      <c r="K57" s="27">
        <f t="shared" si="25"/>
        <v>1.5036410095643252E-3</v>
      </c>
      <c r="L57" s="27"/>
      <c r="M57" s="27">
        <f t="shared" si="25"/>
        <v>3.8755696578030908E-3</v>
      </c>
      <c r="N57" s="27"/>
      <c r="O57" s="27">
        <f t="shared" si="25"/>
        <v>0.31888580380903614</v>
      </c>
      <c r="P57" s="27"/>
      <c r="Q57" s="27">
        <f t="shared" si="25"/>
        <v>3.309182389853782E-2</v>
      </c>
      <c r="R57" s="27"/>
      <c r="S57" s="27">
        <f>S47/100*S56</f>
        <v>2.7198894474545408E-2</v>
      </c>
      <c r="T57" s="27"/>
      <c r="U57" s="27">
        <f t="shared" si="25"/>
        <v>0</v>
      </c>
      <c r="V57" s="27"/>
      <c r="W57" s="27">
        <f t="shared" si="25"/>
        <v>1.6002871976374521E-2</v>
      </c>
      <c r="X57" s="27">
        <f>+W57+U57+S57+Q57+O57+M57+K57+I57+G57+E57</f>
        <v>0.64685631104374086</v>
      </c>
      <c r="Y57" s="3"/>
    </row>
    <row r="58" spans="1:39" ht="15.5" x14ac:dyDescent="0.35">
      <c r="A58" s="28" t="s">
        <v>114</v>
      </c>
      <c r="B58" s="20">
        <f>1-B57</f>
        <v>0.70464952777689938</v>
      </c>
      <c r="E58" s="29">
        <f>E56-E57</f>
        <v>0.40284441391229925</v>
      </c>
      <c r="F58" s="29"/>
      <c r="G58" s="29">
        <f t="shared" ref="G58:W58" si="26">G56-G57</f>
        <v>0.35698792471905649</v>
      </c>
      <c r="H58" s="29"/>
      <c r="I58" s="29">
        <f t="shared" si="26"/>
        <v>6.018672585497619E-2</v>
      </c>
      <c r="J58" s="29"/>
      <c r="K58" s="29">
        <f t="shared" si="26"/>
        <v>1.1042625079417808E-2</v>
      </c>
      <c r="L58" s="29"/>
      <c r="M58" s="29">
        <f t="shared" si="26"/>
        <v>2.1418078503696918E-2</v>
      </c>
      <c r="N58" s="29"/>
      <c r="O58" s="29">
        <f t="shared" si="26"/>
        <v>0.9364598866397027</v>
      </c>
      <c r="P58" s="29"/>
      <c r="Q58" s="29">
        <f t="shared" si="26"/>
        <v>0.22168024027870525</v>
      </c>
      <c r="R58" s="29"/>
      <c r="S58" s="29">
        <f t="shared" si="26"/>
        <v>8.1818535996166286E-2</v>
      </c>
      <c r="T58" s="29"/>
      <c r="U58" s="29">
        <f t="shared" si="26"/>
        <v>1.5789662984733728E-3</v>
      </c>
      <c r="V58" s="29"/>
      <c r="W58" s="29">
        <f t="shared" si="26"/>
        <v>7.9018387884661964E-2</v>
      </c>
      <c r="X58" s="27">
        <f t="shared" ref="X58:X60" si="27">+W58+U58+S58+Q58+O58+M58+K58+I58+G58+E58</f>
        <v>2.1730357851671558</v>
      </c>
    </row>
    <row r="59" spans="1:39" ht="15.5" x14ac:dyDescent="0.35">
      <c r="A59" s="28" t="s">
        <v>115</v>
      </c>
      <c r="E59" s="3">
        <f t="shared" ref="E59:U59" si="28">+E41-E56</f>
        <v>952.25283727009719</v>
      </c>
      <c r="F59" s="3"/>
      <c r="G59" s="3">
        <f t="shared" si="28"/>
        <v>715.35132724856783</v>
      </c>
      <c r="H59" s="3"/>
      <c r="I59" s="3">
        <f t="shared" si="28"/>
        <v>108.52413655098327</v>
      </c>
      <c r="J59" s="3"/>
      <c r="K59" s="3">
        <f t="shared" si="28"/>
        <v>20.897897215547907</v>
      </c>
      <c r="L59" s="3"/>
      <c r="M59" s="3">
        <f t="shared" si="28"/>
        <v>42.130786621005186</v>
      </c>
      <c r="N59" s="3"/>
      <c r="O59" s="3">
        <f t="shared" si="28"/>
        <v>2090.9874717241159</v>
      </c>
      <c r="P59" s="3"/>
      <c r="Q59" s="3">
        <f t="shared" si="28"/>
        <v>424.36533489789463</v>
      </c>
      <c r="R59" s="3"/>
      <c r="S59" s="3">
        <f t="shared" si="28"/>
        <v>181.58670002071545</v>
      </c>
      <c r="T59" s="3"/>
      <c r="U59" s="3">
        <f t="shared" si="28"/>
        <v>2.6300315311571478</v>
      </c>
      <c r="V59" s="3"/>
      <c r="W59" s="3">
        <f t="shared" ref="W59" si="29">+W41-W56</f>
        <v>158.27374517519979</v>
      </c>
      <c r="X59" s="27">
        <f t="shared" si="27"/>
        <v>4697.000268255284</v>
      </c>
    </row>
    <row r="60" spans="1:39" ht="15.5" x14ac:dyDescent="0.35">
      <c r="A60" s="4" t="s">
        <v>116</v>
      </c>
      <c r="B60" s="20">
        <f>+E60/(E60+E61)</f>
        <v>0.29535047222310068</v>
      </c>
      <c r="E60" s="27">
        <f>E47/100*E59</f>
        <v>281.24832516351063</v>
      </c>
      <c r="F60" s="27"/>
      <c r="G60" s="27">
        <f t="shared" ref="G60:W60" si="30">G47/100*G59</f>
        <v>120.72844064152605</v>
      </c>
      <c r="H60" s="27"/>
      <c r="I60" s="27">
        <f t="shared" si="30"/>
        <v>8.2731135185445943</v>
      </c>
      <c r="J60" s="27"/>
      <c r="K60" s="27">
        <f t="shared" si="30"/>
        <v>2.504564708264311</v>
      </c>
      <c r="L60" s="27"/>
      <c r="M60" s="27">
        <f t="shared" si="30"/>
        <v>6.4554071933473489</v>
      </c>
      <c r="N60" s="27"/>
      <c r="O60" s="27">
        <f t="shared" si="30"/>
        <v>531.15745387791787</v>
      </c>
      <c r="P60" s="27"/>
      <c r="Q60" s="27">
        <f t="shared" si="30"/>
        <v>55.119948006997838</v>
      </c>
      <c r="R60" s="27"/>
      <c r="S60" s="27">
        <f t="shared" si="30"/>
        <v>45.304291896434471</v>
      </c>
      <c r="T60" s="27"/>
      <c r="U60" s="27">
        <f t="shared" si="30"/>
        <v>0</v>
      </c>
      <c r="V60" s="27"/>
      <c r="W60" s="27">
        <f t="shared" si="30"/>
        <v>26.655450421981161</v>
      </c>
      <c r="X60" s="27">
        <f t="shared" si="27"/>
        <v>1077.4469954285244</v>
      </c>
    </row>
    <row r="61" spans="1:39" ht="15.5" x14ac:dyDescent="0.35">
      <c r="A61" s="28" t="s">
        <v>114</v>
      </c>
      <c r="B61" s="20">
        <f>1-B60</f>
        <v>0.70464952777689938</v>
      </c>
      <c r="E61" s="29">
        <f>E59-E60</f>
        <v>671.00451210658662</v>
      </c>
      <c r="F61" s="29"/>
      <c r="G61" s="29">
        <f t="shared" ref="G61:W61" si="31">G59-G60</f>
        <v>594.62288660704178</v>
      </c>
      <c r="H61" s="29"/>
      <c r="I61" s="29">
        <f t="shared" si="31"/>
        <v>100.25102303243868</v>
      </c>
      <c r="J61" s="29"/>
      <c r="K61" s="29">
        <f t="shared" si="31"/>
        <v>18.393332507283596</v>
      </c>
      <c r="L61" s="29"/>
      <c r="M61" s="29">
        <f t="shared" si="31"/>
        <v>35.675379427657838</v>
      </c>
      <c r="N61" s="29"/>
      <c r="O61" s="29">
        <f t="shared" si="31"/>
        <v>1559.8300178461982</v>
      </c>
      <c r="P61" s="29"/>
      <c r="Q61" s="29">
        <f t="shared" si="31"/>
        <v>369.24538689089678</v>
      </c>
      <c r="R61" s="29"/>
      <c r="S61" s="29">
        <f t="shared" si="31"/>
        <v>136.28240812428098</v>
      </c>
      <c r="T61" s="29"/>
      <c r="U61" s="29">
        <f t="shared" si="31"/>
        <v>2.6300315311571478</v>
      </c>
      <c r="V61" s="29"/>
      <c r="W61" s="29">
        <f t="shared" si="31"/>
        <v>131.61829475321863</v>
      </c>
      <c r="X61" s="29">
        <f>X59-X60</f>
        <v>3619.5532728267599</v>
      </c>
      <c r="Y61" s="3"/>
    </row>
    <row r="62" spans="1:39" ht="15.5" x14ac:dyDescent="0.35">
      <c r="A62" s="28" t="s">
        <v>209</v>
      </c>
      <c r="B62" s="20"/>
      <c r="E62" s="3">
        <f>0.0006*E40</f>
        <v>0.26800388410827752</v>
      </c>
      <c r="F62" s="3"/>
      <c r="G62" s="3">
        <f>0.0006*G40</f>
        <v>0.21457369033164633</v>
      </c>
      <c r="H62" s="3"/>
      <c r="I62" s="3">
        <f>0.0006*I40</f>
        <v>4.6028954144960117E-2</v>
      </c>
      <c r="J62" s="3"/>
      <c r="K62" s="3">
        <f>0.0006*K40</f>
        <v>1.1079444475149932E-2</v>
      </c>
      <c r="L62" s="3"/>
      <c r="M62" s="3">
        <f>0.0006*M40</f>
        <v>1.5710125950009212E-2</v>
      </c>
      <c r="N62" s="3"/>
      <c r="O62" s="3">
        <f>0.0006*O40</f>
        <v>0.68987875605124671</v>
      </c>
      <c r="P62" s="3"/>
      <c r="Q62" s="3">
        <f>0.0006*Q40</f>
        <v>0.17142903169716608</v>
      </c>
      <c r="R62" s="3"/>
      <c r="S62" s="3">
        <f>0.0006*S40</f>
        <v>2.8322655288733446E-2</v>
      </c>
      <c r="T62" s="3"/>
      <c r="U62" s="3">
        <f>0.0006*U40</f>
        <v>1.5737514218632687E-3</v>
      </c>
      <c r="V62" s="3"/>
      <c r="W62" s="3">
        <f>0.0006*W40</f>
        <v>6.9250711662432476E-2</v>
      </c>
      <c r="X62" s="3">
        <f>0.0006*X40</f>
        <v>1.5158510051314851</v>
      </c>
      <c r="Y62" s="3"/>
    </row>
    <row r="63" spans="1:39" ht="15.5" x14ac:dyDescent="0.35">
      <c r="A63" s="28" t="s">
        <v>210</v>
      </c>
      <c r="B63" s="20"/>
      <c r="E63" s="3">
        <f>0.0006*E39</f>
        <v>0.24817703822345039</v>
      </c>
      <c r="F63" s="3"/>
      <c r="G63" s="3">
        <f>0.0006*G39</f>
        <v>0.20672444187927383</v>
      </c>
      <c r="H63" s="3"/>
      <c r="I63" s="3">
        <f>0.0006*I39</f>
        <v>7.1473038027682151E-2</v>
      </c>
      <c r="J63" s="3"/>
      <c r="K63" s="3">
        <f>0.0006*K39</f>
        <v>1.2003443855885094E-2</v>
      </c>
      <c r="L63" s="3"/>
      <c r="M63" s="3">
        <f>0.0006*M39</f>
        <v>1.7598674249064979E-2</v>
      </c>
      <c r="N63" s="3"/>
      <c r="O63" s="3">
        <f>0.0006*O39</f>
        <v>0.80754225553141068</v>
      </c>
      <c r="P63" s="3"/>
      <c r="Q63" s="3">
        <f>0.0006*Q39</f>
        <v>0.1689342204787572</v>
      </c>
      <c r="R63" s="3"/>
      <c r="S63" s="3">
        <f>0.0006*S39</f>
        <v>2.627010179755461E-2</v>
      </c>
      <c r="T63" s="3"/>
      <c r="U63" s="3">
        <f>0.0006*U39</f>
        <v>1.6734933096306517E-3</v>
      </c>
      <c r="V63" s="3"/>
      <c r="W63" s="3">
        <f>0.0006*W39</f>
        <v>6.0103508739507414E-2</v>
      </c>
      <c r="X63" s="3">
        <f>0.0006*X39</f>
        <v>1.6205002160922171</v>
      </c>
      <c r="Y63" s="3"/>
    </row>
    <row r="64" spans="1:39" ht="15.5" x14ac:dyDescent="0.35">
      <c r="A64" s="28" t="s">
        <v>119</v>
      </c>
      <c r="B64" s="20"/>
      <c r="E64" s="3">
        <f>+E62+E56+E63</f>
        <v>1.0878756415253021</v>
      </c>
      <c r="F64" s="3"/>
      <c r="G64" s="3">
        <f>+G62+G56+G63</f>
        <v>0.85076660964652229</v>
      </c>
      <c r="H64" s="3"/>
      <c r="I64" s="3">
        <f>+I62+I56+I63</f>
        <v>0.18265556624767726</v>
      </c>
      <c r="J64" s="3"/>
      <c r="K64" s="3">
        <f>+K62+K56+K63</f>
        <v>3.5629154420017156E-2</v>
      </c>
      <c r="L64" s="3"/>
      <c r="M64" s="3">
        <f>+M62+M56+M63</f>
        <v>5.8602448360574204E-2</v>
      </c>
      <c r="N64" s="3"/>
      <c r="O64" s="3">
        <f>+O62+O56+O63</f>
        <v>2.752766702031396</v>
      </c>
      <c r="P64" s="3"/>
      <c r="Q64" s="3">
        <f>+Q62+Q56+Q63</f>
        <v>0.5951353163531663</v>
      </c>
      <c r="R64" s="3"/>
      <c r="S64" s="3">
        <f>+S62+S56+S63</f>
        <v>0.16361018755699974</v>
      </c>
      <c r="T64" s="3"/>
      <c r="U64" s="3">
        <f>+U62+U56+U63</f>
        <v>4.8262110299672929E-3</v>
      </c>
      <c r="V64" s="3"/>
      <c r="W64" s="3">
        <f>+W62+W56+W63</f>
        <v>0.22437548026297638</v>
      </c>
      <c r="X64" s="3">
        <f>+X62+X56+X63</f>
        <v>5.9562433174345992</v>
      </c>
      <c r="Y64" s="1">
        <f>+X64/X42</f>
        <v>8.2425224625377316E-4</v>
      </c>
    </row>
    <row r="65" spans="1:52" ht="15.5" x14ac:dyDescent="0.35">
      <c r="A65" s="28" t="s">
        <v>120</v>
      </c>
      <c r="B65" s="20"/>
      <c r="E65" s="34">
        <v>5.9999999999999995E-4</v>
      </c>
      <c r="F65" s="3"/>
      <c r="G65" s="34">
        <v>5.9999999999999995E-4</v>
      </c>
      <c r="H65" s="3"/>
      <c r="I65" s="34">
        <v>5.9999999999999995E-4</v>
      </c>
      <c r="J65" s="3"/>
      <c r="K65" s="34">
        <v>5.9999999999999995E-4</v>
      </c>
      <c r="L65" s="3"/>
      <c r="M65" s="34">
        <v>5.9999999999999995E-4</v>
      </c>
      <c r="N65" s="3"/>
      <c r="O65" s="34">
        <v>5.9999999999999995E-4</v>
      </c>
      <c r="P65" s="3"/>
      <c r="Q65" s="34">
        <v>5.9999999999999995E-4</v>
      </c>
      <c r="R65" s="3"/>
      <c r="S65" s="34">
        <v>5.9999999999999995E-4</v>
      </c>
      <c r="T65" s="3"/>
      <c r="U65" s="34">
        <v>5.9999999999999995E-4</v>
      </c>
      <c r="V65" s="3"/>
      <c r="W65" s="34">
        <v>5.9999999999999995E-4</v>
      </c>
      <c r="X65" s="34">
        <v>5.9999999999999995E-4</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4" t="s">
        <v>247</v>
      </c>
      <c r="D69" s="8"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0.16885030528127515</v>
      </c>
      <c r="F73" s="15">
        <v>1</v>
      </c>
      <c r="G73" s="3">
        <f>+$D73*G57</f>
        <v>7.2480552716545563E-2</v>
      </c>
      <c r="H73" s="15">
        <v>1</v>
      </c>
      <c r="I73" s="3">
        <f>+$D73*I57</f>
        <v>4.9668482200587918E-3</v>
      </c>
      <c r="J73" s="15">
        <v>1</v>
      </c>
      <c r="K73" s="3">
        <f>+$D73*K57</f>
        <v>1.5036410095643252E-3</v>
      </c>
      <c r="L73" s="15">
        <v>1</v>
      </c>
      <c r="M73" s="3">
        <f>+$D73*M57</f>
        <v>3.8755696578030908E-3</v>
      </c>
      <c r="N73" s="15">
        <v>1</v>
      </c>
      <c r="O73" s="3">
        <f>+$D73*O57</f>
        <v>0.31888580380903614</v>
      </c>
      <c r="P73" s="15">
        <v>1</v>
      </c>
      <c r="Q73" s="3">
        <f>+$D73*Q57</f>
        <v>3.309182389853782E-2</v>
      </c>
      <c r="R73" s="15">
        <v>1</v>
      </c>
      <c r="S73" s="3">
        <f>+$D73*S57</f>
        <v>2.7198894474545408E-2</v>
      </c>
      <c r="T73" s="15">
        <v>1</v>
      </c>
      <c r="U73" s="3">
        <f>+$D73*U57</f>
        <v>0</v>
      </c>
      <c r="V73" s="15">
        <v>1</v>
      </c>
      <c r="W73" s="3">
        <f>+$D73*W57</f>
        <v>1.6002871976374521E-2</v>
      </c>
      <c r="X73" s="3">
        <f>+E73+G73+I73+K73+M73+O73+Q73+S73+U73+W73</f>
        <v>0.64685631104374086</v>
      </c>
      <c r="AA73" s="5" t="s">
        <v>131</v>
      </c>
      <c r="AB73" s="3">
        <f>+E73</f>
        <v>0.16885030528127515</v>
      </c>
      <c r="AC73" s="3">
        <f>+G73</f>
        <v>7.2480552716545563E-2</v>
      </c>
      <c r="AD73" s="3">
        <f>+I73</f>
        <v>4.9668482200587918E-3</v>
      </c>
      <c r="AE73" s="3">
        <f>+K73</f>
        <v>1.5036410095643252E-3</v>
      </c>
      <c r="AF73" s="3">
        <f>+M73</f>
        <v>3.8755696578030908E-3</v>
      </c>
      <c r="AG73" s="3">
        <f>+O73</f>
        <v>0.31888580380903614</v>
      </c>
      <c r="AH73" s="3">
        <f>+Q73</f>
        <v>3.309182389853782E-2</v>
      </c>
      <c r="AI73" s="3">
        <f>+S73</f>
        <v>2.7198894474545408E-2</v>
      </c>
      <c r="AJ73" s="3">
        <f>+U73</f>
        <v>0</v>
      </c>
      <c r="AK73" s="3">
        <f>+W73</f>
        <v>1.6002871976374521E-2</v>
      </c>
      <c r="AL73" s="3">
        <f>SUM(AB73:AK73)</f>
        <v>0.64685631104374086</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0.16885030528127515</v>
      </c>
      <c r="F77" s="15">
        <f t="shared" si="33"/>
        <v>1</v>
      </c>
      <c r="G77" s="27">
        <f>SUM(G73:G76)</f>
        <v>7.2480552716545563E-2</v>
      </c>
      <c r="H77" s="15">
        <f t="shared" si="33"/>
        <v>1</v>
      </c>
      <c r="I77" s="27">
        <f>SUM(I73:I76)</f>
        <v>4.9668482200587918E-3</v>
      </c>
      <c r="J77" s="15">
        <f t="shared" si="33"/>
        <v>1</v>
      </c>
      <c r="K77" s="27">
        <f>SUM(K73:K76)</f>
        <v>1.5036410095643252E-3</v>
      </c>
      <c r="L77" s="15">
        <f t="shared" si="33"/>
        <v>1</v>
      </c>
      <c r="M77" s="27">
        <f>SUM(M73:M76)</f>
        <v>3.8755696578030908E-3</v>
      </c>
      <c r="N77" s="15">
        <f t="shared" si="33"/>
        <v>1</v>
      </c>
      <c r="O77" s="27">
        <f>SUM(O73:O76)</f>
        <v>0.31888580380903614</v>
      </c>
      <c r="P77" s="15">
        <f t="shared" si="33"/>
        <v>1</v>
      </c>
      <c r="Q77" s="27">
        <f>SUM(Q73:Q76)</f>
        <v>3.309182389853782E-2</v>
      </c>
      <c r="R77" s="15">
        <f t="shared" si="33"/>
        <v>1</v>
      </c>
      <c r="S77" s="27">
        <f>SUM(S73:S76)</f>
        <v>2.7198894474545408E-2</v>
      </c>
      <c r="T77" s="15">
        <f t="shared" si="33"/>
        <v>1</v>
      </c>
      <c r="U77" s="27">
        <f>SUM(U73:U76)</f>
        <v>0</v>
      </c>
      <c r="V77" s="15">
        <f t="shared" si="33"/>
        <v>1</v>
      </c>
      <c r="W77" s="27">
        <f>SUM(W73:W76)</f>
        <v>1.6002871976374521E-2</v>
      </c>
      <c r="X77" s="3">
        <f t="shared" si="32"/>
        <v>0.64685631104374086</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281.24832516351063</v>
      </c>
      <c r="AC78" s="3">
        <f>+G60</f>
        <v>120.72844064152605</v>
      </c>
      <c r="AD78" s="3">
        <f>+I60</f>
        <v>8.2731135185445943</v>
      </c>
      <c r="AE78" s="3">
        <f>+K60</f>
        <v>2.504564708264311</v>
      </c>
      <c r="AF78" s="3">
        <f>+M60</f>
        <v>6.4554071933473489</v>
      </c>
      <c r="AG78" s="3">
        <f>+O60</f>
        <v>531.15745387791787</v>
      </c>
      <c r="AH78" s="3">
        <f>+Q60</f>
        <v>55.119948006997838</v>
      </c>
      <c r="AI78" s="3">
        <f>+S60</f>
        <v>45.304291896434471</v>
      </c>
      <c r="AJ78" s="3">
        <f>+U60</f>
        <v>0</v>
      </c>
      <c r="AK78" s="3">
        <f>+W60</f>
        <v>26.655450421981161</v>
      </c>
      <c r="AL78" s="3">
        <f>+X60</f>
        <v>1077.4469954285244</v>
      </c>
      <c r="AN78" t="s">
        <v>137</v>
      </c>
      <c r="AO78" s="3">
        <f>+AB$78*AB79</f>
        <v>196.87382761445744</v>
      </c>
      <c r="AP78" s="3">
        <f t="shared" ref="AP78:AX78" si="34">+AC$78*AC79</f>
        <v>84.509908449068234</v>
      </c>
      <c r="AQ78" s="3">
        <f t="shared" si="34"/>
        <v>4.1365567592722972</v>
      </c>
      <c r="AR78" s="3">
        <f t="shared" si="34"/>
        <v>1.2522823541321555</v>
      </c>
      <c r="AS78" s="3">
        <f t="shared" si="34"/>
        <v>4.5187850353431438</v>
      </c>
      <c r="AT78" s="3">
        <f t="shared" si="34"/>
        <v>318.69447232675071</v>
      </c>
      <c r="AU78" s="3">
        <f t="shared" si="34"/>
        <v>33.071968804198704</v>
      </c>
      <c r="AV78" s="3">
        <f t="shared" si="34"/>
        <v>45.304291896434471</v>
      </c>
      <c r="AW78" s="3">
        <f t="shared" si="34"/>
        <v>0</v>
      </c>
      <c r="AX78" s="3">
        <f t="shared" si="34"/>
        <v>26.655450421981161</v>
      </c>
      <c r="AY78" s="3">
        <f>SUM(AO78:AX78)</f>
        <v>715.01754366163846</v>
      </c>
      <c r="AZ78" t="s">
        <v>138</v>
      </c>
    </row>
    <row r="79" spans="1:52" ht="15.5" x14ac:dyDescent="0.35">
      <c r="A79" s="5" t="s">
        <v>139</v>
      </c>
      <c r="B79" t="s">
        <v>140</v>
      </c>
      <c r="C79">
        <v>3</v>
      </c>
      <c r="D79" s="15">
        <v>0.7</v>
      </c>
      <c r="E79" s="3">
        <f t="shared" ref="E79:E84" si="35">+$D79*E$60</f>
        <v>196.87382761445744</v>
      </c>
      <c r="F79" s="15">
        <v>0.7</v>
      </c>
      <c r="G79" s="3">
        <f>+$F79*G$60</f>
        <v>84.509908449068234</v>
      </c>
      <c r="H79" s="15">
        <v>0.5</v>
      </c>
      <c r="I79" s="3">
        <f t="shared" ref="I79:I84" si="36">+$H79*I$60</f>
        <v>4.1365567592722972</v>
      </c>
      <c r="J79" s="15">
        <v>0.5</v>
      </c>
      <c r="K79" s="3">
        <f t="shared" ref="K79:K84" si="37">+$J79*K$60</f>
        <v>1.2522823541321555</v>
      </c>
      <c r="L79" s="15">
        <v>0.7</v>
      </c>
      <c r="M79" s="3">
        <f t="shared" ref="M79:M84" si="38">+$L79*M$60</f>
        <v>4.5187850353431438</v>
      </c>
      <c r="N79" s="15">
        <v>0.6</v>
      </c>
      <c r="O79" s="3">
        <f t="shared" ref="O79:O84" si="39">+$N79*O$60</f>
        <v>318.69447232675071</v>
      </c>
      <c r="P79" s="15">
        <v>0.6</v>
      </c>
      <c r="Q79" s="3">
        <f t="shared" ref="Q79:Q84" si="40">+$P79*Q$60</f>
        <v>33.071968804198704</v>
      </c>
      <c r="R79" s="15">
        <v>1</v>
      </c>
      <c r="S79" s="3">
        <f t="shared" ref="S79:S84" si="41">+$R79*S$60</f>
        <v>45.304291896434471</v>
      </c>
      <c r="T79" s="15">
        <v>1</v>
      </c>
      <c r="U79" s="3">
        <f t="shared" ref="U79:U84" si="42">+$T79*U$60</f>
        <v>0</v>
      </c>
      <c r="V79" s="15">
        <v>1</v>
      </c>
      <c r="W79" s="3">
        <f t="shared" ref="W79:W84" si="43">+$V79*W$60</f>
        <v>26.655450421981161</v>
      </c>
      <c r="X79" s="3">
        <f t="shared" ref="X79:X85" si="44">+E79+G79+I79+K79+M79+O79+Q79+S79+U79+W79</f>
        <v>715.01754366163846</v>
      </c>
      <c r="AA79" t="s">
        <v>139</v>
      </c>
      <c r="AB79" s="15">
        <f t="shared" ref="AB79:AB84" si="45">+D79</f>
        <v>0.7</v>
      </c>
      <c r="AC79" s="15">
        <f t="shared" ref="AC79:AC84" si="46">+F79</f>
        <v>0.7</v>
      </c>
      <c r="AD79" s="15">
        <f t="shared" ref="AD79:AD84" si="47">+H79</f>
        <v>0.5</v>
      </c>
      <c r="AE79" s="15">
        <f t="shared" ref="AE79:AE84" si="48">+J79</f>
        <v>0.5</v>
      </c>
      <c r="AF79" s="15">
        <f t="shared" ref="AF79:AF84" si="49">+L79</f>
        <v>0.7</v>
      </c>
      <c r="AG79" s="15">
        <f t="shared" ref="AG79:AG84" si="50">+N79</f>
        <v>0.6</v>
      </c>
      <c r="AH79" s="15">
        <f t="shared" ref="AH79:AH84" si="51">+P79</f>
        <v>0.6</v>
      </c>
      <c r="AI79" s="15">
        <f t="shared" ref="AI79:AI84" si="52">+R79</f>
        <v>1</v>
      </c>
      <c r="AJ79" s="15">
        <f t="shared" ref="AJ79:AJ84" si="53">+T79</f>
        <v>1</v>
      </c>
      <c r="AK79" s="15">
        <f t="shared" ref="AK79:AK84" si="54">+V79</f>
        <v>1</v>
      </c>
      <c r="AN79" t="s">
        <v>141</v>
      </c>
      <c r="AO79" s="3">
        <f t="shared" ref="AO79:AX84" si="55">+AB79*AO$78</f>
        <v>137.8116793301202</v>
      </c>
      <c r="AP79" s="3">
        <f t="shared" si="55"/>
        <v>59.156935914347763</v>
      </c>
      <c r="AQ79" s="3">
        <f t="shared" si="55"/>
        <v>2.0682783796361486</v>
      </c>
      <c r="AR79" s="3">
        <f t="shared" si="55"/>
        <v>0.62614117706607775</v>
      </c>
      <c r="AS79" s="3">
        <f t="shared" si="55"/>
        <v>3.1631495247402004</v>
      </c>
      <c r="AT79" s="3">
        <f t="shared" si="55"/>
        <v>191.21668339605043</v>
      </c>
      <c r="AU79" s="3">
        <f t="shared" si="55"/>
        <v>19.843181282519222</v>
      </c>
      <c r="AV79" s="3">
        <f t="shared" si="55"/>
        <v>45.304291896434471</v>
      </c>
      <c r="AW79" s="3">
        <f t="shared" si="55"/>
        <v>0</v>
      </c>
      <c r="AX79" s="3">
        <f t="shared" si="55"/>
        <v>26.655450421981161</v>
      </c>
      <c r="AY79" s="3">
        <f t="shared" ref="AY79:AY84" si="56">SUM(AO79:AX79)</f>
        <v>485.84579132289565</v>
      </c>
      <c r="AZ79" t="s">
        <v>141</v>
      </c>
    </row>
    <row r="80" spans="1:52" ht="15.5" x14ac:dyDescent="0.35">
      <c r="A80" s="5" t="s">
        <v>142</v>
      </c>
      <c r="B80" t="s">
        <v>143</v>
      </c>
      <c r="C80">
        <v>15</v>
      </c>
      <c r="D80" s="15">
        <v>0.3</v>
      </c>
      <c r="E80" s="3">
        <f t="shared" si="35"/>
        <v>84.374497549053189</v>
      </c>
      <c r="F80" s="15">
        <v>0.3</v>
      </c>
      <c r="G80" s="3">
        <f>+$F80*G$60</f>
        <v>36.218532192457815</v>
      </c>
      <c r="H80" s="15">
        <v>0</v>
      </c>
      <c r="I80" s="3">
        <f t="shared" si="36"/>
        <v>0</v>
      </c>
      <c r="J80" s="15">
        <v>0</v>
      </c>
      <c r="K80" s="3">
        <f t="shared" si="37"/>
        <v>0</v>
      </c>
      <c r="L80" s="15">
        <v>0.3</v>
      </c>
      <c r="M80" s="3">
        <f t="shared" si="38"/>
        <v>1.9366221580042047</v>
      </c>
      <c r="N80" s="15">
        <v>0</v>
      </c>
      <c r="O80" s="3">
        <f t="shared" si="39"/>
        <v>0</v>
      </c>
      <c r="P80" s="15">
        <v>0</v>
      </c>
      <c r="Q80" s="3">
        <f t="shared" si="40"/>
        <v>0</v>
      </c>
      <c r="R80" s="15">
        <v>0</v>
      </c>
      <c r="S80" s="3">
        <f t="shared" si="41"/>
        <v>0</v>
      </c>
      <c r="T80" s="15">
        <v>0</v>
      </c>
      <c r="U80" s="3">
        <f t="shared" si="42"/>
        <v>0</v>
      </c>
      <c r="V80" s="15">
        <v>0</v>
      </c>
      <c r="W80" s="3">
        <f t="shared" si="43"/>
        <v>0</v>
      </c>
      <c r="X80" s="3">
        <f t="shared" si="44"/>
        <v>122.5296518995152</v>
      </c>
      <c r="AA80" t="s">
        <v>142</v>
      </c>
      <c r="AB80" s="15">
        <f t="shared" si="45"/>
        <v>0.3</v>
      </c>
      <c r="AC80" s="15">
        <f t="shared" si="46"/>
        <v>0.3</v>
      </c>
      <c r="AD80" s="15">
        <f t="shared" si="47"/>
        <v>0</v>
      </c>
      <c r="AE80" s="15">
        <f t="shared" si="48"/>
        <v>0</v>
      </c>
      <c r="AF80" s="15">
        <f t="shared" si="49"/>
        <v>0.3</v>
      </c>
      <c r="AG80" s="15">
        <f t="shared" si="50"/>
        <v>0</v>
      </c>
      <c r="AH80" s="15">
        <f t="shared" si="51"/>
        <v>0</v>
      </c>
      <c r="AI80" s="15">
        <f t="shared" si="52"/>
        <v>0</v>
      </c>
      <c r="AJ80" s="15">
        <f t="shared" si="53"/>
        <v>0</v>
      </c>
      <c r="AK80" s="15">
        <f t="shared" si="54"/>
        <v>0</v>
      </c>
      <c r="AN80" t="s">
        <v>144</v>
      </c>
      <c r="AO80" s="3">
        <f t="shared" si="55"/>
        <v>59.062148284337226</v>
      </c>
      <c r="AP80" s="3">
        <f t="shared" si="55"/>
        <v>25.352972534720468</v>
      </c>
      <c r="AQ80" s="3">
        <f t="shared" si="55"/>
        <v>0</v>
      </c>
      <c r="AR80" s="3">
        <f t="shared" si="55"/>
        <v>0</v>
      </c>
      <c r="AS80" s="3">
        <f t="shared" si="55"/>
        <v>1.3556355106029432</v>
      </c>
      <c r="AT80" s="3">
        <f t="shared" si="55"/>
        <v>0</v>
      </c>
      <c r="AU80" s="3">
        <f t="shared" si="55"/>
        <v>0</v>
      </c>
      <c r="AV80" s="3">
        <f t="shared" si="55"/>
        <v>0</v>
      </c>
      <c r="AW80" s="3">
        <f t="shared" si="55"/>
        <v>0</v>
      </c>
      <c r="AX80" s="3">
        <f t="shared" si="55"/>
        <v>0</v>
      </c>
      <c r="AY80" s="3">
        <f t="shared" si="56"/>
        <v>85.770756329660628</v>
      </c>
      <c r="AZ80" t="s">
        <v>144</v>
      </c>
    </row>
    <row r="81" spans="1:52" ht="15.5" x14ac:dyDescent="0.35">
      <c r="A81" s="5" t="s">
        <v>145</v>
      </c>
      <c r="B81" t="s">
        <v>146</v>
      </c>
      <c r="C81">
        <v>20</v>
      </c>
      <c r="D81" s="15">
        <v>0</v>
      </c>
      <c r="E81" s="3">
        <f t="shared" si="35"/>
        <v>0</v>
      </c>
      <c r="F81" s="15">
        <v>0</v>
      </c>
      <c r="G81" s="3">
        <f>+$F81*G$60</f>
        <v>0</v>
      </c>
      <c r="H81" s="15">
        <v>0.5</v>
      </c>
      <c r="I81" s="3">
        <f t="shared" si="36"/>
        <v>4.1365567592722972</v>
      </c>
      <c r="J81" s="15">
        <v>0.5</v>
      </c>
      <c r="K81" s="3">
        <f t="shared" si="37"/>
        <v>1.2522823541321555</v>
      </c>
      <c r="L81" s="15">
        <v>0</v>
      </c>
      <c r="M81" s="3">
        <f t="shared" si="38"/>
        <v>0</v>
      </c>
      <c r="N81" s="15">
        <v>0.4</v>
      </c>
      <c r="O81" s="3">
        <f t="shared" si="39"/>
        <v>212.46298155116716</v>
      </c>
      <c r="P81" s="15">
        <v>0.4</v>
      </c>
      <c r="Q81" s="3">
        <f t="shared" si="40"/>
        <v>22.047979202799137</v>
      </c>
      <c r="R81" s="15">
        <v>0</v>
      </c>
      <c r="S81" s="3">
        <f t="shared" si="41"/>
        <v>0</v>
      </c>
      <c r="T81" s="15">
        <v>0</v>
      </c>
      <c r="U81" s="3">
        <f t="shared" si="42"/>
        <v>0</v>
      </c>
      <c r="V81" s="15">
        <v>0</v>
      </c>
      <c r="W81" s="3">
        <f t="shared" si="43"/>
        <v>0</v>
      </c>
      <c r="X81" s="3">
        <f t="shared" si="44"/>
        <v>239.89979986737075</v>
      </c>
      <c r="AA81" t="s">
        <v>145</v>
      </c>
      <c r="AB81" s="15">
        <f t="shared" si="45"/>
        <v>0</v>
      </c>
      <c r="AC81" s="15">
        <f t="shared" si="46"/>
        <v>0</v>
      </c>
      <c r="AD81" s="15">
        <f t="shared" si="47"/>
        <v>0.5</v>
      </c>
      <c r="AE81" s="15">
        <f t="shared" si="48"/>
        <v>0.5</v>
      </c>
      <c r="AF81" s="15">
        <f t="shared" si="49"/>
        <v>0</v>
      </c>
      <c r="AG81" s="15">
        <f t="shared" si="50"/>
        <v>0.4</v>
      </c>
      <c r="AH81" s="15">
        <f t="shared" si="51"/>
        <v>0.4</v>
      </c>
      <c r="AI81" s="15">
        <f t="shared" si="52"/>
        <v>0</v>
      </c>
      <c r="AJ81" s="15">
        <f t="shared" si="53"/>
        <v>0</v>
      </c>
      <c r="AK81" s="15">
        <f t="shared" si="54"/>
        <v>0</v>
      </c>
      <c r="AN81" t="s">
        <v>145</v>
      </c>
      <c r="AO81" s="3">
        <f t="shared" si="55"/>
        <v>0</v>
      </c>
      <c r="AP81" s="3">
        <f t="shared" si="55"/>
        <v>0</v>
      </c>
      <c r="AQ81" s="3">
        <f t="shared" si="55"/>
        <v>2.0682783796361486</v>
      </c>
      <c r="AR81" s="3">
        <f t="shared" si="55"/>
        <v>0.62614117706607775</v>
      </c>
      <c r="AS81" s="3">
        <f t="shared" si="55"/>
        <v>0</v>
      </c>
      <c r="AT81" s="3">
        <f t="shared" si="55"/>
        <v>127.47778893070029</v>
      </c>
      <c r="AU81" s="3">
        <f t="shared" si="55"/>
        <v>13.228787521679482</v>
      </c>
      <c r="AV81" s="3">
        <f t="shared" si="55"/>
        <v>0</v>
      </c>
      <c r="AW81" s="3">
        <f t="shared" si="55"/>
        <v>0</v>
      </c>
      <c r="AX81" s="3">
        <f t="shared" si="55"/>
        <v>0</v>
      </c>
      <c r="AY81" s="3">
        <f t="shared" si="56"/>
        <v>143.40099600908201</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v>
      </c>
      <c r="I83" s="3">
        <f t="shared" si="36"/>
        <v>0</v>
      </c>
      <c r="J83" s="15">
        <v>0</v>
      </c>
      <c r="K83" s="3">
        <f t="shared" si="37"/>
        <v>0</v>
      </c>
      <c r="L83" s="15">
        <v>0</v>
      </c>
      <c r="M83" s="3">
        <f t="shared" si="38"/>
        <v>0</v>
      </c>
      <c r="N83" s="15">
        <v>0</v>
      </c>
      <c r="O83" s="3">
        <f t="shared" si="39"/>
        <v>0</v>
      </c>
      <c r="P83" s="15">
        <v>0</v>
      </c>
      <c r="Q83" s="3">
        <f t="shared" si="40"/>
        <v>0</v>
      </c>
      <c r="R83" s="15">
        <v>0</v>
      </c>
      <c r="S83" s="3">
        <f t="shared" si="41"/>
        <v>0</v>
      </c>
      <c r="T83" s="15">
        <v>0</v>
      </c>
      <c r="U83" s="3">
        <f t="shared" si="42"/>
        <v>0</v>
      </c>
      <c r="V83" s="15">
        <v>0</v>
      </c>
      <c r="W83" s="3">
        <f t="shared" si="43"/>
        <v>0</v>
      </c>
      <c r="X83" s="3">
        <f t="shared" si="44"/>
        <v>0</v>
      </c>
      <c r="AA83" t="s">
        <v>148</v>
      </c>
      <c r="AB83" s="15">
        <f t="shared" si="45"/>
        <v>0</v>
      </c>
      <c r="AC83" s="15">
        <f t="shared" si="46"/>
        <v>0</v>
      </c>
      <c r="AD83" s="15">
        <f t="shared" si="47"/>
        <v>0</v>
      </c>
      <c r="AE83" s="15">
        <f t="shared" si="48"/>
        <v>0</v>
      </c>
      <c r="AF83" s="15">
        <f t="shared" si="49"/>
        <v>0</v>
      </c>
      <c r="AG83" s="15">
        <f t="shared" si="50"/>
        <v>0</v>
      </c>
      <c r="AH83" s="15">
        <f t="shared" si="51"/>
        <v>0</v>
      </c>
      <c r="AI83" s="15">
        <f t="shared" si="52"/>
        <v>0</v>
      </c>
      <c r="AJ83" s="15">
        <f t="shared" si="53"/>
        <v>0</v>
      </c>
      <c r="AK83" s="15">
        <f t="shared" si="54"/>
        <v>0</v>
      </c>
      <c r="AN83" t="s">
        <v>148</v>
      </c>
      <c r="AO83" s="3">
        <f t="shared" si="55"/>
        <v>0</v>
      </c>
      <c r="AP83" s="3">
        <f t="shared" si="55"/>
        <v>0</v>
      </c>
      <c r="AQ83" s="3">
        <f t="shared" si="55"/>
        <v>0</v>
      </c>
      <c r="AR83" s="3">
        <f t="shared" si="55"/>
        <v>0</v>
      </c>
      <c r="AS83" s="3">
        <f t="shared" si="55"/>
        <v>0</v>
      </c>
      <c r="AT83" s="3">
        <f t="shared" si="55"/>
        <v>0</v>
      </c>
      <c r="AU83" s="3">
        <f t="shared" si="55"/>
        <v>0</v>
      </c>
      <c r="AV83" s="3">
        <f t="shared" si="55"/>
        <v>0</v>
      </c>
      <c r="AW83" s="3">
        <f t="shared" si="55"/>
        <v>0</v>
      </c>
      <c r="AX83" s="3">
        <f t="shared" si="55"/>
        <v>0</v>
      </c>
      <c r="AY83" s="3">
        <f t="shared" si="56"/>
        <v>0</v>
      </c>
      <c r="AZ83" t="s">
        <v>148</v>
      </c>
    </row>
    <row r="84" spans="1:52" ht="15.5" x14ac:dyDescent="0.35">
      <c r="A84" s="5" t="s">
        <v>149</v>
      </c>
      <c r="B84" t="s">
        <v>143</v>
      </c>
      <c r="C84">
        <v>25</v>
      </c>
      <c r="D84" s="15">
        <v>0</v>
      </c>
      <c r="E84" s="3">
        <f t="shared" si="35"/>
        <v>0</v>
      </c>
      <c r="F84" s="15">
        <v>0</v>
      </c>
      <c r="G84" s="3">
        <f t="shared" ref="G84" si="57">+$F84*G$60</f>
        <v>0</v>
      </c>
      <c r="H84" s="15">
        <v>0</v>
      </c>
      <c r="I84" s="3">
        <f t="shared" si="36"/>
        <v>0</v>
      </c>
      <c r="J84" s="15">
        <v>0</v>
      </c>
      <c r="K84" s="3">
        <f t="shared" si="37"/>
        <v>0</v>
      </c>
      <c r="L84" s="15">
        <v>0</v>
      </c>
      <c r="M84" s="3">
        <f t="shared" si="38"/>
        <v>0</v>
      </c>
      <c r="N84" s="15">
        <v>0</v>
      </c>
      <c r="O84" s="3">
        <f t="shared" si="39"/>
        <v>0</v>
      </c>
      <c r="P84" s="15">
        <v>0</v>
      </c>
      <c r="Q84" s="3">
        <f t="shared" si="40"/>
        <v>0</v>
      </c>
      <c r="R84" s="15">
        <v>0</v>
      </c>
      <c r="S84" s="3">
        <f t="shared" si="41"/>
        <v>0</v>
      </c>
      <c r="T84" s="15">
        <v>0</v>
      </c>
      <c r="U84" s="3">
        <f t="shared" si="42"/>
        <v>0</v>
      </c>
      <c r="V84" s="15">
        <v>0</v>
      </c>
      <c r="W84" s="3">
        <f t="shared" si="43"/>
        <v>0</v>
      </c>
      <c r="X84" s="3">
        <f t="shared" si="44"/>
        <v>0</v>
      </c>
      <c r="AA84" t="s">
        <v>149</v>
      </c>
      <c r="AB84" s="15">
        <f t="shared" si="45"/>
        <v>0</v>
      </c>
      <c r="AC84" s="15">
        <f t="shared" si="46"/>
        <v>0</v>
      </c>
      <c r="AD84" s="15">
        <f t="shared" si="47"/>
        <v>0</v>
      </c>
      <c r="AE84" s="15">
        <f t="shared" si="48"/>
        <v>0</v>
      </c>
      <c r="AF84" s="15">
        <f t="shared" si="49"/>
        <v>0</v>
      </c>
      <c r="AG84" s="15">
        <f t="shared" si="50"/>
        <v>0</v>
      </c>
      <c r="AH84" s="15">
        <f t="shared" si="51"/>
        <v>0</v>
      </c>
      <c r="AI84" s="15">
        <f t="shared" si="52"/>
        <v>0</v>
      </c>
      <c r="AJ84" s="15">
        <f t="shared" si="53"/>
        <v>0</v>
      </c>
      <c r="AK84" s="15">
        <f t="shared" si="54"/>
        <v>0</v>
      </c>
      <c r="AN84" t="s">
        <v>149</v>
      </c>
      <c r="AO84" s="3">
        <f t="shared" si="55"/>
        <v>0</v>
      </c>
      <c r="AP84" s="3">
        <f t="shared" si="55"/>
        <v>0</v>
      </c>
      <c r="AQ84" s="3">
        <f t="shared" si="55"/>
        <v>0</v>
      </c>
      <c r="AR84" s="3">
        <f t="shared" si="55"/>
        <v>0</v>
      </c>
      <c r="AS84" s="3">
        <f t="shared" si="55"/>
        <v>0</v>
      </c>
      <c r="AT84" s="3">
        <f t="shared" si="55"/>
        <v>0</v>
      </c>
      <c r="AU84" s="3">
        <f t="shared" si="55"/>
        <v>0</v>
      </c>
      <c r="AV84" s="3">
        <f t="shared" si="55"/>
        <v>0</v>
      </c>
      <c r="AW84" s="3">
        <f t="shared" si="55"/>
        <v>0</v>
      </c>
      <c r="AX84" s="3">
        <f t="shared" si="55"/>
        <v>0</v>
      </c>
      <c r="AY84" s="3">
        <f t="shared" si="56"/>
        <v>0</v>
      </c>
      <c r="AZ84" t="s">
        <v>149</v>
      </c>
    </row>
    <row r="85" spans="1:52" ht="15.5" x14ac:dyDescent="0.35">
      <c r="A85" s="5" t="s">
        <v>150</v>
      </c>
      <c r="D85" s="15">
        <f>SUM(D79:D84)</f>
        <v>1</v>
      </c>
      <c r="E85" s="27">
        <f>SUM(E79:E84)</f>
        <v>281.24832516351063</v>
      </c>
      <c r="F85" s="15">
        <f>SUM(F79:F84)</f>
        <v>1</v>
      </c>
      <c r="G85" s="27">
        <f t="shared" ref="G85:U85" si="58">SUM(G79:G84)</f>
        <v>120.72844064152605</v>
      </c>
      <c r="H85" s="15">
        <f>SUM(H79:H84)</f>
        <v>1</v>
      </c>
      <c r="I85" s="27">
        <f t="shared" si="58"/>
        <v>8.2731135185445943</v>
      </c>
      <c r="J85" s="15">
        <f>SUM(J79:J84)</f>
        <v>1</v>
      </c>
      <c r="K85" s="27">
        <f t="shared" si="58"/>
        <v>2.504564708264311</v>
      </c>
      <c r="L85" s="15">
        <f>SUM(L79:L84)</f>
        <v>1</v>
      </c>
      <c r="M85" s="27">
        <f>SUM(M79:M84)</f>
        <v>6.455407193347348</v>
      </c>
      <c r="N85" s="15">
        <f>SUM(N79:N84)</f>
        <v>1</v>
      </c>
      <c r="O85" s="27">
        <f t="shared" si="58"/>
        <v>531.15745387791787</v>
      </c>
      <c r="P85" s="15">
        <f>SUM(P79:P84)</f>
        <v>1</v>
      </c>
      <c r="Q85" s="27">
        <f t="shared" si="58"/>
        <v>55.119948006997845</v>
      </c>
      <c r="R85" s="15">
        <f>SUM(R79:R84)</f>
        <v>1</v>
      </c>
      <c r="S85" s="27">
        <f t="shared" si="58"/>
        <v>45.304291896434471</v>
      </c>
      <c r="T85" s="15">
        <f>SUM(T79:T84)</f>
        <v>1</v>
      </c>
      <c r="U85" s="27">
        <f t="shared" si="58"/>
        <v>0</v>
      </c>
      <c r="V85" s="15">
        <f>SUM(V79:V84)</f>
        <v>1</v>
      </c>
      <c r="W85" s="27">
        <f t="shared" ref="W85" si="59">SUM(W79:W84)</f>
        <v>26.655450421981161</v>
      </c>
      <c r="X85" s="3">
        <f t="shared" si="44"/>
        <v>1077.4469954285244</v>
      </c>
      <c r="AA85" t="s">
        <v>150</v>
      </c>
      <c r="AB85" s="15">
        <f>SUM(AB79:AB84)</f>
        <v>1</v>
      </c>
      <c r="AC85" s="15">
        <f t="shared" ref="AC85:AK85" si="60">SUM(AC79:AC84)</f>
        <v>1</v>
      </c>
      <c r="AD85" s="15">
        <f t="shared" si="60"/>
        <v>1</v>
      </c>
      <c r="AE85" s="15">
        <f t="shared" si="60"/>
        <v>1</v>
      </c>
      <c r="AF85" s="15">
        <f t="shared" si="60"/>
        <v>1</v>
      </c>
      <c r="AG85" s="15">
        <f t="shared" si="60"/>
        <v>1</v>
      </c>
      <c r="AH85" s="15">
        <f t="shared" si="60"/>
        <v>1</v>
      </c>
      <c r="AI85" s="15">
        <f t="shared" si="60"/>
        <v>1</v>
      </c>
      <c r="AJ85" s="15">
        <f t="shared" si="60"/>
        <v>1</v>
      </c>
      <c r="AK85" s="15">
        <f t="shared" si="60"/>
        <v>1</v>
      </c>
      <c r="AN85" t="s">
        <v>150</v>
      </c>
      <c r="AO85" s="3">
        <f t="shared" ref="AO85:AX85" si="61">SUM(AO79:AO84)</f>
        <v>196.87382761445741</v>
      </c>
      <c r="AP85" s="3">
        <f t="shared" si="61"/>
        <v>84.509908449068234</v>
      </c>
      <c r="AQ85" s="3">
        <f t="shared" si="61"/>
        <v>4.1365567592722972</v>
      </c>
      <c r="AR85" s="3">
        <f t="shared" si="61"/>
        <v>1.2522823541321555</v>
      </c>
      <c r="AS85" s="3">
        <f t="shared" si="61"/>
        <v>4.5187850353431438</v>
      </c>
      <c r="AT85" s="3">
        <f t="shared" si="61"/>
        <v>318.69447232675071</v>
      </c>
      <c r="AU85" s="3">
        <f t="shared" si="61"/>
        <v>33.071968804198704</v>
      </c>
      <c r="AV85" s="3">
        <f t="shared" si="61"/>
        <v>45.304291896434471</v>
      </c>
      <c r="AW85" s="3">
        <f t="shared" si="61"/>
        <v>0</v>
      </c>
      <c r="AX85" s="3">
        <f t="shared" si="61"/>
        <v>26.655450421981161</v>
      </c>
      <c r="AY85" s="3">
        <f>SUM(AO85:AX85)</f>
        <v>715.01754366163834</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0.32227553112983942</v>
      </c>
      <c r="F88" s="15">
        <v>0.8</v>
      </c>
      <c r="G88" s="3">
        <f>+$F88*G$58</f>
        <v>0.28559033977524523</v>
      </c>
      <c r="H88" s="15">
        <v>0.8</v>
      </c>
      <c r="I88" s="3">
        <f>+$H88*I$58</f>
        <v>4.8149380683980954E-2</v>
      </c>
      <c r="J88" s="15">
        <v>0.8</v>
      </c>
      <c r="K88" s="3">
        <f>+$J88*K$58</f>
        <v>8.8341000635342466E-3</v>
      </c>
      <c r="L88" s="15">
        <v>0.8</v>
      </c>
      <c r="M88" s="3">
        <f>+$L88*M$58</f>
        <v>1.7134462802957533E-2</v>
      </c>
      <c r="N88" s="15">
        <v>0.8</v>
      </c>
      <c r="O88" s="3">
        <f>+$N88*O$58</f>
        <v>0.74916790931176225</v>
      </c>
      <c r="P88" s="15">
        <v>0.8</v>
      </c>
      <c r="Q88" s="3">
        <f>+$P88*Q$58</f>
        <v>0.17734419222296421</v>
      </c>
      <c r="R88" s="15">
        <v>0.8</v>
      </c>
      <c r="S88" s="3">
        <f>+$R88*S$58</f>
        <v>6.5454828796933026E-2</v>
      </c>
      <c r="T88" s="15">
        <v>0.8</v>
      </c>
      <c r="U88" s="3">
        <f>+$T88*U$58</f>
        <v>1.2631730387786984E-3</v>
      </c>
      <c r="V88" s="15">
        <v>0.8</v>
      </c>
      <c r="W88" s="3">
        <f>+$V88*W$58</f>
        <v>6.3214710307729571E-2</v>
      </c>
      <c r="X88" s="3">
        <f>+E88+G88+I88+K88+M88+O88+Q88+S88+U88+W88</f>
        <v>1.7384286281337251</v>
      </c>
    </row>
    <row r="89" spans="1:52" ht="15.5" x14ac:dyDescent="0.35">
      <c r="A89" s="5" t="s">
        <v>153</v>
      </c>
      <c r="C89">
        <v>18</v>
      </c>
      <c r="D89" s="15">
        <v>0.2</v>
      </c>
      <c r="E89" s="3">
        <f>+$D89*E$58</f>
        <v>8.0568882782459855E-2</v>
      </c>
      <c r="F89" s="15">
        <v>0.2</v>
      </c>
      <c r="G89" s="3">
        <f>+$F89*G$58</f>
        <v>7.1397584943811307E-2</v>
      </c>
      <c r="H89" s="15">
        <v>0.2</v>
      </c>
      <c r="I89" s="3">
        <f>+$H89*I$58</f>
        <v>1.2037345170995238E-2</v>
      </c>
      <c r="J89" s="15">
        <v>0.2</v>
      </c>
      <c r="K89" s="3">
        <f>+$J89*K$58</f>
        <v>2.2085250158835616E-3</v>
      </c>
      <c r="L89" s="15">
        <v>0.2</v>
      </c>
      <c r="M89" s="3">
        <f>+$L89*M$58</f>
        <v>4.2836157007393834E-3</v>
      </c>
      <c r="N89" s="15">
        <v>0.2</v>
      </c>
      <c r="O89" s="3">
        <f>+$N89*O$58</f>
        <v>0.18729197732794056</v>
      </c>
      <c r="P89" s="15">
        <v>0.2</v>
      </c>
      <c r="Q89" s="3">
        <f>+$P89*Q$58</f>
        <v>4.4336048055741054E-2</v>
      </c>
      <c r="R89" s="15">
        <v>0.2</v>
      </c>
      <c r="S89" s="3">
        <f>+$R89*S$58</f>
        <v>1.6363707199233257E-2</v>
      </c>
      <c r="T89" s="15">
        <v>0.2</v>
      </c>
      <c r="U89" s="3">
        <f>+$T89*U$58</f>
        <v>3.157932596946746E-4</v>
      </c>
      <c r="V89" s="15">
        <v>0.2</v>
      </c>
      <c r="W89" s="3">
        <f>+$V89*W$58</f>
        <v>1.5803677576932393E-2</v>
      </c>
      <c r="X89" s="3">
        <f>+E89+G89+I89+K89+M89+O89+Q89+S89+U89+W89</f>
        <v>0.43460715703343128</v>
      </c>
    </row>
    <row r="90" spans="1:52" ht="15.5" x14ac:dyDescent="0.35">
      <c r="A90" s="5" t="s">
        <v>10</v>
      </c>
      <c r="D90" s="15">
        <f>SUM(D88:D89)</f>
        <v>1</v>
      </c>
      <c r="E90" s="29">
        <f>SUM(E88:E89)</f>
        <v>0.4028444139122993</v>
      </c>
      <c r="F90" s="31">
        <f>SUM(F88:F89)</f>
        <v>1</v>
      </c>
      <c r="G90" s="29">
        <f t="shared" ref="G90:U90" si="62">SUM(G88:G89)</f>
        <v>0.35698792471905655</v>
      </c>
      <c r="H90" s="31">
        <f>SUM(H88:H89)</f>
        <v>1</v>
      </c>
      <c r="I90" s="29">
        <f t="shared" si="62"/>
        <v>6.018672585497619E-2</v>
      </c>
      <c r="J90" s="31">
        <f>SUM(J88:J89)</f>
        <v>1</v>
      </c>
      <c r="K90" s="29">
        <f t="shared" si="62"/>
        <v>1.1042625079417808E-2</v>
      </c>
      <c r="L90" s="31">
        <f>SUM(L88:L89)</f>
        <v>1</v>
      </c>
      <c r="M90" s="29">
        <f t="shared" si="62"/>
        <v>2.1418078503696918E-2</v>
      </c>
      <c r="N90" s="31">
        <f>SUM(N88:N89)</f>
        <v>1</v>
      </c>
      <c r="O90" s="29">
        <f t="shared" si="62"/>
        <v>0.93645988663970281</v>
      </c>
      <c r="P90" s="31">
        <f>SUM(P88:P89)</f>
        <v>1</v>
      </c>
      <c r="Q90" s="29">
        <f t="shared" si="62"/>
        <v>0.22168024027870525</v>
      </c>
      <c r="R90" s="31">
        <f>SUM(R88:R89)</f>
        <v>1</v>
      </c>
      <c r="S90" s="29">
        <f t="shared" si="62"/>
        <v>8.1818535996166286E-2</v>
      </c>
      <c r="T90" s="31">
        <f>SUM(T88:T89)</f>
        <v>1</v>
      </c>
      <c r="U90" s="29">
        <f t="shared" si="62"/>
        <v>1.578966298473373E-3</v>
      </c>
      <c r="V90" s="31">
        <f>SUM(V88:V89)</f>
        <v>1</v>
      </c>
      <c r="W90" s="29">
        <f t="shared" ref="W90" si="63">SUM(W88:W89)</f>
        <v>7.9018387884661964E-2</v>
      </c>
      <c r="X90" s="3">
        <f>+E90+G90+I90+K90+M90+O90+Q90+S90+U90+W90</f>
        <v>2.1730357851671562</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671.00451210658662</v>
      </c>
      <c r="AC91" s="3">
        <f>+G61</f>
        <v>594.62288660704178</v>
      </c>
      <c r="AD91" s="3">
        <f>+I61</f>
        <v>100.25102303243868</v>
      </c>
      <c r="AE91" s="3">
        <f>+K61</f>
        <v>18.393332507283596</v>
      </c>
      <c r="AF91" s="3">
        <f>+M61</f>
        <v>35.675379427657838</v>
      </c>
      <c r="AG91" s="3">
        <f>+O61</f>
        <v>1559.8300178461982</v>
      </c>
      <c r="AH91" s="3">
        <f>+Q61</f>
        <v>369.24538689089678</v>
      </c>
      <c r="AI91" s="3">
        <f>+S61</f>
        <v>136.28240812428098</v>
      </c>
      <c r="AJ91" s="3">
        <f>+U61</f>
        <v>2.6300315311571478</v>
      </c>
      <c r="AK91" s="3">
        <f>+W61</f>
        <v>131.61829475321863</v>
      </c>
      <c r="AL91" s="3">
        <f>SUM(AB91:AK91)</f>
        <v>3619.5532728267608</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67.100451210658662</v>
      </c>
      <c r="F92" s="15">
        <v>0.1</v>
      </c>
      <c r="G92" s="3">
        <f>+$F92*G$61</f>
        <v>59.462288660704182</v>
      </c>
      <c r="H92" s="15">
        <v>0</v>
      </c>
      <c r="I92" s="3">
        <f t="shared" ref="I92:I97" si="65">+$H92*I$61</f>
        <v>0</v>
      </c>
      <c r="J92" s="15">
        <v>0</v>
      </c>
      <c r="K92" s="3">
        <f>+$J92*K$61</f>
        <v>0</v>
      </c>
      <c r="L92" s="15">
        <v>0.1</v>
      </c>
      <c r="M92" s="3">
        <f>+$L92*M$61</f>
        <v>3.5675379427657838</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130.13027781412865</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67.100451210658662</v>
      </c>
      <c r="AP92" s="3">
        <f t="shared" ref="AP92:AP98" si="78">+G92</f>
        <v>59.462288660704182</v>
      </c>
      <c r="AQ92" s="3">
        <f t="shared" ref="AQ92:AQ98" si="79">+I92</f>
        <v>0</v>
      </c>
      <c r="AR92" s="3">
        <f t="shared" ref="AR92:AR98" si="80">+K92</f>
        <v>0</v>
      </c>
      <c r="AS92" s="3">
        <f t="shared" ref="AS92:AS98" si="81">+M92</f>
        <v>3.5675379427657838</v>
      </c>
      <c r="AT92" s="3">
        <f t="shared" ref="AT92:AT98" si="82">+O92</f>
        <v>0</v>
      </c>
      <c r="AU92" s="3">
        <f t="shared" ref="AU92:AU98" si="83">+Q92</f>
        <v>0</v>
      </c>
      <c r="AV92" s="3">
        <f t="shared" ref="AV92:AV98" si="84">+S92</f>
        <v>0</v>
      </c>
      <c r="AW92" s="3">
        <f t="shared" ref="AW92:AW98" si="85">+U92</f>
        <v>0</v>
      </c>
      <c r="AX92" s="3">
        <f t="shared" ref="AX92:AX98" si="86">+W92</f>
        <v>0</v>
      </c>
      <c r="AY92" s="3">
        <f>SUM(AO92:AX92)</f>
        <v>130.13027781412865</v>
      </c>
    </row>
    <row r="93" spans="1:52" ht="15.5" x14ac:dyDescent="0.35">
      <c r="A93" s="5" t="s">
        <v>156</v>
      </c>
      <c r="B93" t="s">
        <v>140</v>
      </c>
      <c r="C93">
        <v>25</v>
      </c>
      <c r="D93" s="15">
        <v>0.1</v>
      </c>
      <c r="E93" s="3">
        <f t="shared" si="64"/>
        <v>67.100451210658662</v>
      </c>
      <c r="F93" s="15">
        <v>0.1</v>
      </c>
      <c r="G93" s="3">
        <f t="shared" ref="G93:G97" si="87">+$F93*G$61</f>
        <v>59.462288660704182</v>
      </c>
      <c r="H93" s="15">
        <v>0.15</v>
      </c>
      <c r="I93" s="3">
        <f t="shared" si="65"/>
        <v>15.037653454865801</v>
      </c>
      <c r="J93" s="15">
        <v>0.15</v>
      </c>
      <c r="K93" s="3">
        <f>+$J93*K$61</f>
        <v>2.7589998760925392</v>
      </c>
      <c r="L93" s="15">
        <v>0.1</v>
      </c>
      <c r="M93" s="3">
        <f t="shared" ref="M93:M97" si="88">+$L93*M$61</f>
        <v>3.5675379427657838</v>
      </c>
      <c r="N93" s="15">
        <v>0.3</v>
      </c>
      <c r="O93" s="3">
        <f t="shared" ref="O93:O97" si="89">+$N93*O$61</f>
        <v>467.94900535385943</v>
      </c>
      <c r="P93" s="15">
        <v>0.3</v>
      </c>
      <c r="Q93" s="3">
        <f t="shared" ref="Q93:Q97" si="90">+$P93*Q$61</f>
        <v>110.77361606726903</v>
      </c>
      <c r="R93" s="15">
        <v>0.25</v>
      </c>
      <c r="S93" s="3">
        <f t="shared" ref="S93:S97" si="91">+$R93*S$61</f>
        <v>34.070602031070244</v>
      </c>
      <c r="T93" s="15">
        <v>0.25</v>
      </c>
      <c r="U93" s="3">
        <f t="shared" ref="U93:U97" si="92">+$T93*U$61</f>
        <v>0.65750788278928696</v>
      </c>
      <c r="V93" s="15">
        <v>0.25</v>
      </c>
      <c r="W93" s="3">
        <f t="shared" ref="W93:W97" si="93">+$V93*W$61</f>
        <v>32.904573688304659</v>
      </c>
      <c r="X93" s="3">
        <f t="shared" si="66"/>
        <v>794.28223616837977</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67.100451210658662</v>
      </c>
      <c r="AP93" s="3">
        <f t="shared" si="78"/>
        <v>59.462288660704182</v>
      </c>
      <c r="AQ93" s="3">
        <f t="shared" si="79"/>
        <v>15.037653454865801</v>
      </c>
      <c r="AR93" s="3">
        <f t="shared" si="80"/>
        <v>2.7589998760925392</v>
      </c>
      <c r="AS93" s="3">
        <f t="shared" si="81"/>
        <v>3.5675379427657838</v>
      </c>
      <c r="AT93" s="3">
        <f t="shared" si="82"/>
        <v>467.94900535385943</v>
      </c>
      <c r="AU93" s="3">
        <f t="shared" si="83"/>
        <v>110.77361606726903</v>
      </c>
      <c r="AV93" s="3">
        <f t="shared" si="84"/>
        <v>34.070602031070244</v>
      </c>
      <c r="AW93" s="3">
        <f t="shared" si="85"/>
        <v>0.65750788278928696</v>
      </c>
      <c r="AX93" s="3">
        <f t="shared" si="86"/>
        <v>32.904573688304659</v>
      </c>
      <c r="AY93" s="3">
        <f t="shared" ref="AY93:AY98" si="94">SUM(AO93:AX93)</f>
        <v>794.28223616837977</v>
      </c>
    </row>
    <row r="94" spans="1:52" ht="15.5" x14ac:dyDescent="0.35">
      <c r="A94" s="5" t="s">
        <v>157</v>
      </c>
      <c r="B94" t="s">
        <v>143</v>
      </c>
      <c r="C94">
        <v>25</v>
      </c>
      <c r="D94" s="15">
        <v>0.15</v>
      </c>
      <c r="E94" s="3">
        <f t="shared" si="64"/>
        <v>100.65067681598799</v>
      </c>
      <c r="F94" s="15">
        <v>0.15</v>
      </c>
      <c r="G94" s="3">
        <f t="shared" si="87"/>
        <v>89.19343299105627</v>
      </c>
      <c r="H94" s="15">
        <v>0</v>
      </c>
      <c r="I94" s="3">
        <f t="shared" si="65"/>
        <v>0</v>
      </c>
      <c r="J94" s="15">
        <v>0</v>
      </c>
      <c r="K94" s="3">
        <f t="shared" ref="K94:K97" si="95">+$J94*K$61</f>
        <v>0</v>
      </c>
      <c r="L94" s="15">
        <v>0.15</v>
      </c>
      <c r="M94" s="3">
        <f t="shared" si="88"/>
        <v>5.3513069141486751</v>
      </c>
      <c r="N94" s="15">
        <v>0.3</v>
      </c>
      <c r="O94" s="3">
        <f t="shared" si="89"/>
        <v>467.94900535385943</v>
      </c>
      <c r="P94" s="15">
        <v>0.3</v>
      </c>
      <c r="Q94" s="3">
        <f t="shared" si="90"/>
        <v>110.77361606726903</v>
      </c>
      <c r="R94" s="15">
        <v>0.3</v>
      </c>
      <c r="S94" s="3">
        <f t="shared" si="91"/>
        <v>40.884722437284289</v>
      </c>
      <c r="T94" s="15">
        <v>0.3</v>
      </c>
      <c r="U94" s="3">
        <f t="shared" si="92"/>
        <v>0.78900945934714428</v>
      </c>
      <c r="V94" s="15">
        <v>0.3</v>
      </c>
      <c r="W94" s="3">
        <f t="shared" si="93"/>
        <v>39.485488425965592</v>
      </c>
      <c r="X94" s="3">
        <f t="shared" si="66"/>
        <v>855.07725846491849</v>
      </c>
      <c r="AA94" s="5" t="s">
        <v>157</v>
      </c>
      <c r="AB94" s="15">
        <f t="shared" si="67"/>
        <v>0.15</v>
      </c>
      <c r="AC94" s="15">
        <f t="shared" si="68"/>
        <v>0.15</v>
      </c>
      <c r="AD94" s="15">
        <f t="shared" si="69"/>
        <v>0</v>
      </c>
      <c r="AE94" s="15">
        <f t="shared" si="70"/>
        <v>0</v>
      </c>
      <c r="AF94" s="15">
        <f t="shared" si="71"/>
        <v>0.15</v>
      </c>
      <c r="AG94" s="15">
        <f t="shared" si="72"/>
        <v>0.3</v>
      </c>
      <c r="AH94" s="15">
        <f t="shared" si="73"/>
        <v>0.3</v>
      </c>
      <c r="AI94" s="15">
        <f t="shared" si="74"/>
        <v>0.3</v>
      </c>
      <c r="AJ94" s="15">
        <f t="shared" si="75"/>
        <v>0.3</v>
      </c>
      <c r="AK94" s="15">
        <f t="shared" si="76"/>
        <v>0.3</v>
      </c>
      <c r="AN94" s="5" t="s">
        <v>157</v>
      </c>
      <c r="AO94" s="3">
        <f t="shared" si="77"/>
        <v>100.65067681598799</v>
      </c>
      <c r="AP94" s="3">
        <f t="shared" si="78"/>
        <v>89.19343299105627</v>
      </c>
      <c r="AQ94" s="3">
        <f t="shared" si="79"/>
        <v>0</v>
      </c>
      <c r="AR94" s="3">
        <f t="shared" si="80"/>
        <v>0</v>
      </c>
      <c r="AS94" s="3">
        <f t="shared" si="81"/>
        <v>5.3513069141486751</v>
      </c>
      <c r="AT94" s="3">
        <f t="shared" si="82"/>
        <v>467.94900535385943</v>
      </c>
      <c r="AU94" s="3">
        <f t="shared" si="83"/>
        <v>110.77361606726903</v>
      </c>
      <c r="AV94" s="3">
        <f t="shared" si="84"/>
        <v>40.884722437284289</v>
      </c>
      <c r="AW94" s="3">
        <f t="shared" si="85"/>
        <v>0.78900945934714428</v>
      </c>
      <c r="AX94" s="3">
        <f t="shared" si="86"/>
        <v>39.485488425965592</v>
      </c>
      <c r="AY94" s="3">
        <f t="shared" si="94"/>
        <v>855.07725846491849</v>
      </c>
    </row>
    <row r="95" spans="1:52" ht="15.5" x14ac:dyDescent="0.35">
      <c r="A95" s="5" t="s">
        <v>158</v>
      </c>
      <c r="B95" t="s">
        <v>143</v>
      </c>
      <c r="C95">
        <v>25</v>
      </c>
      <c r="D95" s="15">
        <v>0.05</v>
      </c>
      <c r="E95" s="3">
        <f t="shared" si="64"/>
        <v>33.550225605329331</v>
      </c>
      <c r="F95" s="15">
        <v>0.2</v>
      </c>
      <c r="G95" s="3">
        <f t="shared" si="87"/>
        <v>118.92457732140836</v>
      </c>
      <c r="H95" s="15">
        <v>0</v>
      </c>
      <c r="I95" s="3">
        <f t="shared" si="65"/>
        <v>0</v>
      </c>
      <c r="J95" s="15">
        <v>0</v>
      </c>
      <c r="K95" s="3">
        <f t="shared" si="95"/>
        <v>0</v>
      </c>
      <c r="L95" s="15">
        <v>0</v>
      </c>
      <c r="M95" s="3">
        <f t="shared" si="88"/>
        <v>0</v>
      </c>
      <c r="N95" s="15">
        <v>0.02</v>
      </c>
      <c r="O95" s="3">
        <f t="shared" si="89"/>
        <v>31.196600356923966</v>
      </c>
      <c r="P95" s="15">
        <v>0.02</v>
      </c>
      <c r="Q95" s="3">
        <f t="shared" si="90"/>
        <v>7.3849077378179357</v>
      </c>
      <c r="R95" s="15">
        <v>0.05</v>
      </c>
      <c r="S95" s="3">
        <f t="shared" si="91"/>
        <v>6.814120406214049</v>
      </c>
      <c r="T95" s="15">
        <v>0.05</v>
      </c>
      <c r="U95" s="3">
        <f t="shared" si="92"/>
        <v>0.13150157655785741</v>
      </c>
      <c r="V95" s="15">
        <v>0.05</v>
      </c>
      <c r="W95" s="3">
        <f t="shared" si="93"/>
        <v>6.5809147376609323</v>
      </c>
      <c r="X95" s="3">
        <f t="shared" si="66"/>
        <v>204.58284774191245</v>
      </c>
      <c r="AA95" s="5" t="s">
        <v>158</v>
      </c>
      <c r="AB95" s="15">
        <f t="shared" si="67"/>
        <v>0.05</v>
      </c>
      <c r="AC95" s="15">
        <f t="shared" si="68"/>
        <v>0.2</v>
      </c>
      <c r="AD95" s="15">
        <f t="shared" si="69"/>
        <v>0</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33.550225605329331</v>
      </c>
      <c r="AP95" s="3">
        <f t="shared" si="78"/>
        <v>118.92457732140836</v>
      </c>
      <c r="AQ95" s="3">
        <f t="shared" si="79"/>
        <v>0</v>
      </c>
      <c r="AR95" s="3">
        <f t="shared" si="80"/>
        <v>0</v>
      </c>
      <c r="AS95" s="3">
        <f t="shared" si="81"/>
        <v>0</v>
      </c>
      <c r="AT95" s="3">
        <f t="shared" si="82"/>
        <v>31.196600356923966</v>
      </c>
      <c r="AU95" s="3">
        <f t="shared" si="83"/>
        <v>7.3849077378179357</v>
      </c>
      <c r="AV95" s="3">
        <f t="shared" si="84"/>
        <v>6.814120406214049</v>
      </c>
      <c r="AW95" s="3">
        <f t="shared" si="85"/>
        <v>0.13150157655785741</v>
      </c>
      <c r="AX95" s="3">
        <f t="shared" si="86"/>
        <v>6.5809147376609323</v>
      </c>
      <c r="AY95" s="3">
        <f t="shared" si="94"/>
        <v>204.58284774191245</v>
      </c>
    </row>
    <row r="96" spans="1:52" ht="15.5" x14ac:dyDescent="0.35">
      <c r="A96" s="5" t="s">
        <v>148</v>
      </c>
      <c r="B96" t="s">
        <v>146</v>
      </c>
      <c r="C96">
        <v>35</v>
      </c>
      <c r="D96" s="15">
        <v>0.5</v>
      </c>
      <c r="E96" s="3">
        <f t="shared" si="64"/>
        <v>335.50225605329331</v>
      </c>
      <c r="F96" s="15">
        <v>0.25</v>
      </c>
      <c r="G96" s="3">
        <f t="shared" si="87"/>
        <v>148.65572165176044</v>
      </c>
      <c r="H96" s="15">
        <v>0.3</v>
      </c>
      <c r="I96" s="3">
        <f t="shared" si="65"/>
        <v>30.075306909731601</v>
      </c>
      <c r="J96" s="15">
        <v>0.3</v>
      </c>
      <c r="K96" s="3">
        <f t="shared" si="95"/>
        <v>5.5179997521850783</v>
      </c>
      <c r="L96" s="15">
        <v>0.05</v>
      </c>
      <c r="M96" s="3">
        <f t="shared" si="88"/>
        <v>1.7837689713828919</v>
      </c>
      <c r="N96" s="15">
        <v>0.25</v>
      </c>
      <c r="O96" s="3">
        <f t="shared" si="89"/>
        <v>389.95750446154955</v>
      </c>
      <c r="P96" s="15">
        <v>0.15</v>
      </c>
      <c r="Q96" s="3">
        <f t="shared" si="90"/>
        <v>55.386808033634516</v>
      </c>
      <c r="R96" s="15">
        <v>0</v>
      </c>
      <c r="S96" s="3">
        <f t="shared" si="91"/>
        <v>0</v>
      </c>
      <c r="T96" s="15">
        <v>0</v>
      </c>
      <c r="U96" s="3">
        <f t="shared" si="92"/>
        <v>0</v>
      </c>
      <c r="V96" s="15">
        <v>0</v>
      </c>
      <c r="W96" s="3">
        <f t="shared" si="93"/>
        <v>0</v>
      </c>
      <c r="X96" s="3">
        <f t="shared" si="66"/>
        <v>966.87936583353746</v>
      </c>
      <c r="AA96" s="5" t="s">
        <v>148</v>
      </c>
      <c r="AB96" s="15">
        <f t="shared" si="67"/>
        <v>0.5</v>
      </c>
      <c r="AC96" s="15">
        <f t="shared" si="68"/>
        <v>0.25</v>
      </c>
      <c r="AD96" s="15">
        <f t="shared" si="69"/>
        <v>0.3</v>
      </c>
      <c r="AE96" s="15">
        <f t="shared" si="70"/>
        <v>0.3</v>
      </c>
      <c r="AF96" s="15">
        <f t="shared" si="71"/>
        <v>0.05</v>
      </c>
      <c r="AG96" s="15">
        <f t="shared" si="72"/>
        <v>0.25</v>
      </c>
      <c r="AH96" s="15">
        <f t="shared" si="73"/>
        <v>0.15</v>
      </c>
      <c r="AI96" s="15">
        <f t="shared" si="74"/>
        <v>0</v>
      </c>
      <c r="AJ96" s="15">
        <f t="shared" si="75"/>
        <v>0</v>
      </c>
      <c r="AK96" s="15">
        <f t="shared" si="76"/>
        <v>0</v>
      </c>
      <c r="AN96" s="5" t="s">
        <v>148</v>
      </c>
      <c r="AO96" s="3">
        <f t="shared" si="77"/>
        <v>335.50225605329331</v>
      </c>
      <c r="AP96" s="3">
        <f t="shared" si="78"/>
        <v>148.65572165176044</v>
      </c>
      <c r="AQ96" s="3">
        <f t="shared" si="79"/>
        <v>30.075306909731601</v>
      </c>
      <c r="AR96" s="3">
        <f t="shared" si="80"/>
        <v>5.5179997521850783</v>
      </c>
      <c r="AS96" s="3">
        <f t="shared" si="81"/>
        <v>1.7837689713828919</v>
      </c>
      <c r="AT96" s="3">
        <f t="shared" si="82"/>
        <v>389.95750446154955</v>
      </c>
      <c r="AU96" s="3">
        <f t="shared" si="83"/>
        <v>55.386808033634516</v>
      </c>
      <c r="AV96" s="3">
        <f t="shared" si="84"/>
        <v>0</v>
      </c>
      <c r="AW96" s="3">
        <f t="shared" si="85"/>
        <v>0</v>
      </c>
      <c r="AX96" s="3">
        <f t="shared" si="86"/>
        <v>0</v>
      </c>
      <c r="AY96" s="3">
        <f t="shared" si="94"/>
        <v>966.87936583353746</v>
      </c>
    </row>
    <row r="97" spans="1:51" ht="15.5" x14ac:dyDescent="0.35">
      <c r="A97" s="5" t="s">
        <v>149</v>
      </c>
      <c r="B97" t="s">
        <v>143</v>
      </c>
      <c r="C97">
        <v>25</v>
      </c>
      <c r="D97" s="15">
        <v>0.1</v>
      </c>
      <c r="E97" s="3">
        <f t="shared" si="64"/>
        <v>67.100451210658662</v>
      </c>
      <c r="F97" s="15">
        <v>0.2</v>
      </c>
      <c r="G97" s="3">
        <f t="shared" si="87"/>
        <v>118.92457732140836</v>
      </c>
      <c r="H97" s="15">
        <v>0.55000000000000004</v>
      </c>
      <c r="I97" s="3">
        <f t="shared" si="65"/>
        <v>55.138062667841282</v>
      </c>
      <c r="J97" s="15">
        <v>0.55000000000000004</v>
      </c>
      <c r="K97" s="3">
        <f t="shared" si="95"/>
        <v>10.116332879005979</v>
      </c>
      <c r="L97" s="15">
        <v>0.6</v>
      </c>
      <c r="M97" s="3">
        <f t="shared" si="88"/>
        <v>21.4052276565947</v>
      </c>
      <c r="N97" s="15">
        <v>0.13</v>
      </c>
      <c r="O97" s="3">
        <f t="shared" si="89"/>
        <v>202.77790232000578</v>
      </c>
      <c r="P97" s="15">
        <v>0.23</v>
      </c>
      <c r="Q97" s="3">
        <f t="shared" si="90"/>
        <v>84.92643898490627</v>
      </c>
      <c r="R97" s="15">
        <v>0.4</v>
      </c>
      <c r="S97" s="3">
        <f t="shared" si="91"/>
        <v>54.512963249712392</v>
      </c>
      <c r="T97" s="15">
        <v>0.4</v>
      </c>
      <c r="U97" s="3">
        <f t="shared" si="92"/>
        <v>1.0520126124628593</v>
      </c>
      <c r="V97" s="15">
        <v>0.4</v>
      </c>
      <c r="W97" s="3">
        <f t="shared" si="93"/>
        <v>52.647317901287458</v>
      </c>
      <c r="X97" s="3">
        <f t="shared" si="66"/>
        <v>668.60128680388357</v>
      </c>
      <c r="AA97" s="5" t="s">
        <v>149</v>
      </c>
      <c r="AB97" s="15">
        <f t="shared" si="67"/>
        <v>0.1</v>
      </c>
      <c r="AC97" s="15">
        <f t="shared" si="68"/>
        <v>0.2</v>
      </c>
      <c r="AD97" s="15">
        <f t="shared" si="69"/>
        <v>0.55000000000000004</v>
      </c>
      <c r="AE97" s="15">
        <f t="shared" si="70"/>
        <v>0.55000000000000004</v>
      </c>
      <c r="AF97" s="15">
        <f t="shared" si="71"/>
        <v>0.6</v>
      </c>
      <c r="AG97" s="15">
        <f t="shared" si="72"/>
        <v>0.13</v>
      </c>
      <c r="AH97" s="15">
        <f t="shared" si="73"/>
        <v>0.23</v>
      </c>
      <c r="AI97" s="15">
        <f t="shared" si="74"/>
        <v>0.4</v>
      </c>
      <c r="AJ97" s="15">
        <f t="shared" si="75"/>
        <v>0.4</v>
      </c>
      <c r="AK97" s="15">
        <f t="shared" si="76"/>
        <v>0.4</v>
      </c>
      <c r="AN97" s="5" t="s">
        <v>149</v>
      </c>
      <c r="AO97" s="3">
        <f t="shared" si="77"/>
        <v>67.100451210658662</v>
      </c>
      <c r="AP97" s="3">
        <f t="shared" si="78"/>
        <v>118.92457732140836</v>
      </c>
      <c r="AQ97" s="3">
        <f t="shared" si="79"/>
        <v>55.138062667841282</v>
      </c>
      <c r="AR97" s="3">
        <f t="shared" si="80"/>
        <v>10.116332879005979</v>
      </c>
      <c r="AS97" s="3">
        <f t="shared" si="81"/>
        <v>21.4052276565947</v>
      </c>
      <c r="AT97" s="3">
        <f t="shared" si="82"/>
        <v>202.77790232000578</v>
      </c>
      <c r="AU97" s="3">
        <f t="shared" si="83"/>
        <v>84.92643898490627</v>
      </c>
      <c r="AV97" s="3">
        <f t="shared" si="84"/>
        <v>54.512963249712392</v>
      </c>
      <c r="AW97" s="3">
        <f t="shared" si="85"/>
        <v>1.0520126124628593</v>
      </c>
      <c r="AX97" s="3">
        <f t="shared" si="86"/>
        <v>52.647317901287458</v>
      </c>
      <c r="AY97" s="3">
        <f t="shared" si="94"/>
        <v>668.60128680388357</v>
      </c>
    </row>
    <row r="98" spans="1:51" ht="15.5" x14ac:dyDescent="0.35">
      <c r="A98" s="5" t="s">
        <v>10</v>
      </c>
      <c r="D98" s="15">
        <f>SUM(D92:D97)</f>
        <v>0.99999999999999989</v>
      </c>
      <c r="E98" s="29">
        <f t="shared" ref="E98:U98" si="96">SUM(E92:E97)</f>
        <v>671.00451210658662</v>
      </c>
      <c r="F98" s="15">
        <f>SUM(F92:F97)</f>
        <v>1</v>
      </c>
      <c r="G98" s="29">
        <f t="shared" si="96"/>
        <v>594.62288660704178</v>
      </c>
      <c r="H98" s="15">
        <f>SUM(H92:H97)</f>
        <v>1</v>
      </c>
      <c r="I98" s="29">
        <f t="shared" si="96"/>
        <v>100.25102303243868</v>
      </c>
      <c r="J98" s="15">
        <f>SUM(J92:J97)</f>
        <v>1</v>
      </c>
      <c r="K98" s="29">
        <f t="shared" si="96"/>
        <v>18.393332507283596</v>
      </c>
      <c r="L98" s="15">
        <f>SUM(L92:L97)</f>
        <v>1</v>
      </c>
      <c r="M98" s="29">
        <f t="shared" si="96"/>
        <v>35.675379427657838</v>
      </c>
      <c r="N98" s="15">
        <f>SUM(N92:N97)</f>
        <v>1</v>
      </c>
      <c r="O98" s="29">
        <f t="shared" si="96"/>
        <v>1559.830017846198</v>
      </c>
      <c r="P98" s="15">
        <f>SUM(P92:P97)</f>
        <v>1</v>
      </c>
      <c r="Q98" s="29">
        <f t="shared" si="96"/>
        <v>369.24538689089678</v>
      </c>
      <c r="R98" s="15">
        <f>SUM(R92:R97)</f>
        <v>1</v>
      </c>
      <c r="S98" s="29">
        <f t="shared" si="96"/>
        <v>136.28240812428098</v>
      </c>
      <c r="T98" s="15">
        <f>SUM(T92:T97)</f>
        <v>1</v>
      </c>
      <c r="U98" s="29">
        <f t="shared" si="96"/>
        <v>2.6300315311571478</v>
      </c>
      <c r="V98" s="15">
        <f>SUM(V92:V97)</f>
        <v>1</v>
      </c>
      <c r="W98" s="29">
        <f t="shared" ref="W98" si="97">SUM(W92:W97)</f>
        <v>131.61829475321863</v>
      </c>
      <c r="X98" s="3">
        <f t="shared" si="66"/>
        <v>3619.5532728267603</v>
      </c>
      <c r="AA98" s="5" t="s">
        <v>10</v>
      </c>
      <c r="AB98" s="15">
        <f t="shared" si="67"/>
        <v>0.99999999999999989</v>
      </c>
      <c r="AC98" s="15">
        <f t="shared" si="68"/>
        <v>1</v>
      </c>
      <c r="AD98" s="15">
        <v>1</v>
      </c>
      <c r="AE98" s="15">
        <f>+H98</f>
        <v>1</v>
      </c>
      <c r="AF98" s="15">
        <f t="shared" si="71"/>
        <v>1</v>
      </c>
      <c r="AG98" s="15">
        <f t="shared" si="72"/>
        <v>1</v>
      </c>
      <c r="AH98" s="15">
        <f t="shared" si="73"/>
        <v>1</v>
      </c>
      <c r="AI98" s="15">
        <f t="shared" si="74"/>
        <v>1</v>
      </c>
      <c r="AJ98" s="15">
        <f t="shared" si="75"/>
        <v>1</v>
      </c>
      <c r="AK98" s="15">
        <f t="shared" si="76"/>
        <v>1</v>
      </c>
      <c r="AN98" s="5" t="s">
        <v>10</v>
      </c>
      <c r="AO98" s="3">
        <f t="shared" si="77"/>
        <v>671.00451210658662</v>
      </c>
      <c r="AP98" s="3">
        <f t="shared" si="78"/>
        <v>594.62288660704178</v>
      </c>
      <c r="AQ98" s="3">
        <f t="shared" si="79"/>
        <v>100.25102303243868</v>
      </c>
      <c r="AR98" s="3">
        <f t="shared" si="80"/>
        <v>18.393332507283596</v>
      </c>
      <c r="AS98" s="3">
        <f t="shared" si="81"/>
        <v>35.675379427657838</v>
      </c>
      <c r="AT98" s="3">
        <f t="shared" si="82"/>
        <v>1559.830017846198</v>
      </c>
      <c r="AU98" s="3">
        <f t="shared" si="83"/>
        <v>369.24538689089678</v>
      </c>
      <c r="AV98" s="3">
        <f t="shared" si="84"/>
        <v>136.28240812428098</v>
      </c>
      <c r="AW98" s="3">
        <f t="shared" si="85"/>
        <v>2.6300315311571478</v>
      </c>
      <c r="AX98" s="3">
        <f t="shared" si="86"/>
        <v>131.61829475321863</v>
      </c>
      <c r="AY98" s="3">
        <f t="shared" si="94"/>
        <v>3619.5532728267603</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0.21440310728662204</v>
      </c>
      <c r="F101" s="15">
        <v>0.8</v>
      </c>
      <c r="G101" s="3">
        <f>+F101*G$62</f>
        <v>0.17165895226531708</v>
      </c>
      <c r="H101" s="15">
        <v>0.8</v>
      </c>
      <c r="I101" s="3">
        <f>+H101*I$62</f>
        <v>3.6823163315968098E-2</v>
      </c>
      <c r="J101" s="15">
        <v>0.8</v>
      </c>
      <c r="K101" s="3">
        <f>+J101*K$62</f>
        <v>8.8635555801199455E-3</v>
      </c>
      <c r="L101" s="15">
        <v>0.8</v>
      </c>
      <c r="M101" s="3">
        <f>+L101*M$62</f>
        <v>1.256810076000737E-2</v>
      </c>
      <c r="N101" s="15">
        <v>0.8</v>
      </c>
      <c r="O101" s="3">
        <f>+N101*O$62</f>
        <v>0.55190300484099741</v>
      </c>
      <c r="P101" s="15">
        <v>0.8</v>
      </c>
      <c r="Q101" s="3">
        <f>+P101*Q$62</f>
        <v>0.13714322535773288</v>
      </c>
      <c r="R101" s="15">
        <v>0.2</v>
      </c>
      <c r="S101" s="3">
        <f>+R101*S$62</f>
        <v>5.6645310577466898E-3</v>
      </c>
      <c r="T101" s="15">
        <v>0.8</v>
      </c>
      <c r="U101" s="3">
        <f>+T101*U$62</f>
        <v>1.2590011374906151E-3</v>
      </c>
      <c r="V101" s="15">
        <v>0.8</v>
      </c>
      <c r="W101" s="3">
        <f>+V101*W$62</f>
        <v>5.5400569329945984E-2</v>
      </c>
      <c r="X101" s="3">
        <f>+W101+U101+S101+Q101+O101+M101+K101+I101+G101+E101</f>
        <v>1.1956872109319483</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5.360077682165551E-2</v>
      </c>
      <c r="F102" s="15">
        <v>0.2</v>
      </c>
      <c r="G102" s="3">
        <f>+F102*G$62</f>
        <v>4.2914738066329269E-2</v>
      </c>
      <c r="H102" s="15">
        <v>0.2</v>
      </c>
      <c r="I102" s="3">
        <f>+H102*I$62</f>
        <v>9.2057908289920245E-3</v>
      </c>
      <c r="J102" s="15">
        <v>0.2</v>
      </c>
      <c r="K102" s="3">
        <f>+J102*K$62</f>
        <v>2.2158888950299864E-3</v>
      </c>
      <c r="L102" s="15">
        <v>0.2</v>
      </c>
      <c r="M102" s="3">
        <f>+L102*M$62</f>
        <v>3.1420251900018425E-3</v>
      </c>
      <c r="N102" s="15">
        <v>0.2</v>
      </c>
      <c r="O102" s="3">
        <f>+N102*O$62</f>
        <v>0.13797575121024935</v>
      </c>
      <c r="P102" s="15">
        <v>0.2</v>
      </c>
      <c r="Q102" s="3">
        <f>+P102*Q$62</f>
        <v>3.428580633943322E-2</v>
      </c>
      <c r="R102" s="15">
        <v>0.8</v>
      </c>
      <c r="S102" s="3">
        <f>+R102*S$62</f>
        <v>2.2658124230986759E-2</v>
      </c>
      <c r="T102" s="15">
        <v>0.2</v>
      </c>
      <c r="U102" s="3">
        <f>+T102*U$62</f>
        <v>3.1475028437265377E-4</v>
      </c>
      <c r="V102" s="15">
        <v>0.2</v>
      </c>
      <c r="W102" s="3">
        <f>+V102*W$62</f>
        <v>1.3850142332486496E-2</v>
      </c>
      <c r="X102" s="3">
        <f>+W102+U102+S102+Q102+O102+M102+K102+I102+G102+E102</f>
        <v>0.32016379419953711</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0.26800388410827758</v>
      </c>
      <c r="F103" s="15">
        <f t="shared" si="98"/>
        <v>1</v>
      </c>
      <c r="G103" s="3">
        <f t="shared" si="98"/>
        <v>0.21457369033164636</v>
      </c>
      <c r="H103" s="15">
        <f t="shared" si="98"/>
        <v>1</v>
      </c>
      <c r="I103" s="3">
        <f t="shared" si="98"/>
        <v>4.6028954144960124E-2</v>
      </c>
      <c r="J103" s="15">
        <f t="shared" si="98"/>
        <v>1</v>
      </c>
      <c r="K103" s="3">
        <f t="shared" si="98"/>
        <v>1.1079444475149932E-2</v>
      </c>
      <c r="L103" s="15">
        <f t="shared" si="98"/>
        <v>1</v>
      </c>
      <c r="M103" s="3">
        <f t="shared" si="98"/>
        <v>1.5710125950009212E-2</v>
      </c>
      <c r="N103" s="15">
        <f t="shared" si="98"/>
        <v>1</v>
      </c>
      <c r="O103" s="3">
        <f t="shared" si="98"/>
        <v>0.68987875605124671</v>
      </c>
      <c r="P103" s="15">
        <f t="shared" si="98"/>
        <v>1</v>
      </c>
      <c r="Q103" s="3">
        <f t="shared" si="98"/>
        <v>0.17142903169716611</v>
      </c>
      <c r="R103" s="15">
        <f t="shared" ref="R103" si="99">SUM(R101:R102)</f>
        <v>1</v>
      </c>
      <c r="S103" s="3">
        <f t="shared" si="98"/>
        <v>2.8322655288733449E-2</v>
      </c>
      <c r="T103" s="15">
        <f t="shared" ref="T103" si="100">SUM(T101:T102)</f>
        <v>1</v>
      </c>
      <c r="U103" s="3">
        <f t="shared" si="98"/>
        <v>1.5737514218632689E-3</v>
      </c>
      <c r="V103" s="15">
        <f t="shared" ref="V103" si="101">SUM(V101:V102)</f>
        <v>1</v>
      </c>
      <c r="W103" s="3">
        <f t="shared" si="98"/>
        <v>6.9250711662432476E-2</v>
      </c>
      <c r="X103" s="3">
        <f t="shared" si="98"/>
        <v>1.5158510051314855</v>
      </c>
      <c r="AA103" s="5" t="s">
        <v>10</v>
      </c>
      <c r="AB103" s="15">
        <f>+D103</f>
        <v>1</v>
      </c>
      <c r="AC103" s="15">
        <f>+F103</f>
        <v>1</v>
      </c>
      <c r="AD103" s="15">
        <f>+G103</f>
        <v>0.21457369033164636</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0.75</v>
      </c>
      <c r="E106" s="3">
        <f t="shared" ref="E106:E113" si="102">+D106*(E$40-E$103)</f>
        <v>334.80385222226573</v>
      </c>
      <c r="F106" s="15">
        <v>0.7</v>
      </c>
      <c r="G106" s="3">
        <f t="shared" ref="G106:G113" si="103">+F106*(G$40-G$103)</f>
        <v>250.18577047035527</v>
      </c>
      <c r="H106" s="15">
        <v>0</v>
      </c>
      <c r="I106" s="3">
        <f t="shared" ref="I106:I113" si="104">+H106*(I$40-I$103)</f>
        <v>0</v>
      </c>
      <c r="J106" s="15">
        <v>0.2</v>
      </c>
      <c r="K106" s="3">
        <f t="shared" ref="K106:K113" si="105">+J106*(K$40-K$103)</f>
        <v>3.6909322694882811</v>
      </c>
      <c r="L106" s="15">
        <v>0.5</v>
      </c>
      <c r="M106" s="3">
        <f t="shared" ref="M106:M113" si="106">+L106*(M$40-M$103)</f>
        <v>13.083916562032673</v>
      </c>
      <c r="N106" s="15">
        <v>0.1</v>
      </c>
      <c r="O106" s="3">
        <f t="shared" ref="O106:O113" si="107">+N106*(O$40-O$103)</f>
        <v>114.91080479960267</v>
      </c>
      <c r="P106" s="15">
        <v>0.1</v>
      </c>
      <c r="Q106" s="3">
        <f t="shared" ref="Q106:Q113" si="108">+P106*(Q$40-Q$103)</f>
        <v>28.554362379691298</v>
      </c>
      <c r="R106" s="15">
        <v>0</v>
      </c>
      <c r="S106" s="3">
        <f t="shared" ref="S106:S113" si="109">+R106*(S$40-S$103)</f>
        <v>0</v>
      </c>
      <c r="T106" s="15">
        <v>0</v>
      </c>
      <c r="U106" s="3">
        <f t="shared" ref="U106:U113" si="110">+T106*(U$40-U$103)</f>
        <v>0</v>
      </c>
      <c r="V106" s="15">
        <v>0</v>
      </c>
      <c r="W106" s="3">
        <f t="shared" ref="W106:W113" si="111">+V106*(W$40-W$103)</f>
        <v>0</v>
      </c>
      <c r="X106" s="3">
        <f>+W106+U106+S106+Q106+O106+M106+K106+I106+G106+E106</f>
        <v>745.22963870343597</v>
      </c>
      <c r="AA106" s="5" t="s">
        <v>164</v>
      </c>
      <c r="AB106" s="15">
        <f t="shared" ref="AB106:AB113" si="112">+D106</f>
        <v>0.75</v>
      </c>
      <c r="AC106" s="15">
        <f t="shared" ref="AC106:AC113" si="113">+F106</f>
        <v>0.7</v>
      </c>
      <c r="AD106" s="15">
        <f t="shared" ref="AD106:AD111" si="114">+H106</f>
        <v>0</v>
      </c>
      <c r="AE106" s="15">
        <f t="shared" ref="AE106:AE111" si="115">+J106</f>
        <v>0.2</v>
      </c>
      <c r="AF106" s="15">
        <f t="shared" ref="AF106:AF113" si="116">+L106</f>
        <v>0.5</v>
      </c>
      <c r="AG106" s="15">
        <f t="shared" ref="AG106:AG113" si="117">+N106</f>
        <v>0.1</v>
      </c>
      <c r="AH106" s="15">
        <f t="shared" ref="AH106:AH113" si="118">+P106</f>
        <v>0.1</v>
      </c>
      <c r="AI106" s="15">
        <f t="shared" ref="AI106:AI113" si="119">+R106</f>
        <v>0</v>
      </c>
      <c r="AJ106" s="15">
        <f t="shared" ref="AJ106:AJ113" si="120">+T106</f>
        <v>0</v>
      </c>
      <c r="AK106" s="15">
        <f t="shared" ref="AK106:AK113" si="121">+V106</f>
        <v>0</v>
      </c>
      <c r="AN106" s="5" t="s">
        <v>164</v>
      </c>
      <c r="AO106" s="3">
        <f t="shared" ref="AO106:AO113" si="122">+E106</f>
        <v>334.80385222226573</v>
      </c>
      <c r="AP106" s="3">
        <f t="shared" ref="AP106:AP113" si="123">+G106</f>
        <v>250.18577047035527</v>
      </c>
      <c r="AQ106" s="3">
        <f t="shared" ref="AQ106:AQ113" si="124">+I106</f>
        <v>0</v>
      </c>
      <c r="AR106" s="3">
        <f t="shared" ref="AR106:AR113" si="125">+K106</f>
        <v>3.6909322694882811</v>
      </c>
      <c r="AS106" s="3">
        <f t="shared" ref="AS106:AS113" si="126">+M106</f>
        <v>13.083916562032673</v>
      </c>
      <c r="AT106" s="3">
        <f t="shared" ref="AT106:AT113" si="127">+O106</f>
        <v>114.91080479960267</v>
      </c>
      <c r="AU106" s="3">
        <f t="shared" ref="AU106:AU113" si="128">+Q106</f>
        <v>28.554362379691298</v>
      </c>
      <c r="AV106" s="3">
        <f t="shared" ref="AV106:AV113" si="129">+S106</f>
        <v>0</v>
      </c>
      <c r="AW106" s="3">
        <f t="shared" ref="AW106:AW113" si="130">+U106</f>
        <v>0</v>
      </c>
      <c r="AX106" s="3">
        <f t="shared" ref="AX106:AX113" si="131">+W106</f>
        <v>0</v>
      </c>
      <c r="AY106" s="3">
        <f>SUM(AO106:AX106)</f>
        <v>745.22963870343585</v>
      </c>
    </row>
    <row r="107" spans="1:51" ht="15.5" x14ac:dyDescent="0.35">
      <c r="A107" s="5" t="s">
        <v>166</v>
      </c>
      <c r="B107" t="s">
        <v>167</v>
      </c>
      <c r="C107">
        <v>25</v>
      </c>
      <c r="D107" s="15">
        <v>0</v>
      </c>
      <c r="E107" s="3">
        <f t="shared" si="102"/>
        <v>0</v>
      </c>
      <c r="F107" s="15">
        <v>0</v>
      </c>
      <c r="G107" s="3">
        <f t="shared" si="103"/>
        <v>0</v>
      </c>
      <c r="H107" s="15">
        <v>0.2</v>
      </c>
      <c r="I107" s="3">
        <f t="shared" si="104"/>
        <v>15.333778924157716</v>
      </c>
      <c r="J107" s="15">
        <v>0.2</v>
      </c>
      <c r="K107" s="3">
        <f t="shared" si="105"/>
        <v>3.6909322694882811</v>
      </c>
      <c r="L107" s="15">
        <v>0</v>
      </c>
      <c r="M107" s="3">
        <f t="shared" si="106"/>
        <v>0</v>
      </c>
      <c r="N107" s="15">
        <v>0.25</v>
      </c>
      <c r="O107" s="3">
        <f t="shared" si="107"/>
        <v>287.27701199900667</v>
      </c>
      <c r="P107" s="15">
        <v>0.1</v>
      </c>
      <c r="Q107" s="3">
        <f t="shared" si="108"/>
        <v>28.554362379691298</v>
      </c>
      <c r="R107" s="15">
        <v>0</v>
      </c>
      <c r="S107" s="3">
        <f t="shared" si="109"/>
        <v>0</v>
      </c>
      <c r="T107" s="15">
        <v>0</v>
      </c>
      <c r="U107" s="3">
        <f t="shared" si="110"/>
        <v>0</v>
      </c>
      <c r="V107" s="15">
        <v>0</v>
      </c>
      <c r="W107" s="3">
        <f t="shared" si="111"/>
        <v>0</v>
      </c>
      <c r="X107" s="3">
        <f>+W107+U107+S107+Q107+O107+M107+K107+I107+G107+E107</f>
        <v>334.856085572344</v>
      </c>
      <c r="Y107" s="3">
        <f>+X106+X107</f>
        <v>1080.08572427578</v>
      </c>
      <c r="Z107" s="23">
        <f>+Y107/(X$48-X$49-X77-X85)</f>
        <v>1.1939754984625175</v>
      </c>
      <c r="AA107" s="5" t="s">
        <v>166</v>
      </c>
      <c r="AB107" s="15">
        <f t="shared" si="112"/>
        <v>0</v>
      </c>
      <c r="AC107" s="15">
        <f t="shared" si="113"/>
        <v>0</v>
      </c>
      <c r="AD107" s="15">
        <f t="shared" si="114"/>
        <v>0.2</v>
      </c>
      <c r="AE107" s="15">
        <f t="shared" si="115"/>
        <v>0.2</v>
      </c>
      <c r="AF107" s="15">
        <f t="shared" si="116"/>
        <v>0</v>
      </c>
      <c r="AG107" s="15">
        <f t="shared" si="117"/>
        <v>0.25</v>
      </c>
      <c r="AH107" s="15">
        <f t="shared" si="118"/>
        <v>0.1</v>
      </c>
      <c r="AI107" s="15">
        <f t="shared" si="119"/>
        <v>0</v>
      </c>
      <c r="AJ107" s="15">
        <f t="shared" si="120"/>
        <v>0</v>
      </c>
      <c r="AK107" s="15">
        <f t="shared" si="121"/>
        <v>0</v>
      </c>
      <c r="AN107" s="5" t="s">
        <v>166</v>
      </c>
      <c r="AO107" s="3">
        <f t="shared" si="122"/>
        <v>0</v>
      </c>
      <c r="AP107" s="3">
        <f t="shared" si="123"/>
        <v>0</v>
      </c>
      <c r="AQ107" s="3">
        <f t="shared" si="124"/>
        <v>15.333778924157716</v>
      </c>
      <c r="AR107" s="3">
        <f t="shared" si="125"/>
        <v>3.6909322694882811</v>
      </c>
      <c r="AS107" s="3">
        <f t="shared" si="126"/>
        <v>0</v>
      </c>
      <c r="AT107" s="3">
        <f t="shared" si="127"/>
        <v>287.27701199900667</v>
      </c>
      <c r="AU107" s="3">
        <f t="shared" si="128"/>
        <v>28.554362379691298</v>
      </c>
      <c r="AV107" s="3">
        <f t="shared" si="129"/>
        <v>0</v>
      </c>
      <c r="AW107" s="3">
        <f t="shared" si="130"/>
        <v>0</v>
      </c>
      <c r="AX107" s="3">
        <f t="shared" si="131"/>
        <v>0</v>
      </c>
      <c r="AY107" s="3">
        <f t="shared" ref="AY107:AY113" si="132">SUM(AO107:AX107)</f>
        <v>334.856085572344</v>
      </c>
    </row>
    <row r="108" spans="1:51" ht="15.5" x14ac:dyDescent="0.35">
      <c r="A108" s="5" t="s">
        <v>155</v>
      </c>
      <c r="B108" t="s">
        <v>143</v>
      </c>
      <c r="C108">
        <v>25</v>
      </c>
      <c r="D108" s="15">
        <v>0.05</v>
      </c>
      <c r="E108" s="3">
        <f t="shared" si="102"/>
        <v>22.320256814817714</v>
      </c>
      <c r="F108" s="15">
        <v>0.05</v>
      </c>
      <c r="G108" s="3">
        <f t="shared" si="103"/>
        <v>17.87041217645395</v>
      </c>
      <c r="H108" s="15">
        <v>0</v>
      </c>
      <c r="I108" s="3">
        <f t="shared" si="104"/>
        <v>0</v>
      </c>
      <c r="J108" s="15">
        <v>0</v>
      </c>
      <c r="K108" s="3">
        <f t="shared" si="105"/>
        <v>0</v>
      </c>
      <c r="L108" s="15">
        <v>0.1</v>
      </c>
      <c r="M108" s="3">
        <f t="shared" si="106"/>
        <v>2.6167833124065347</v>
      </c>
      <c r="N108" s="15">
        <v>0</v>
      </c>
      <c r="O108" s="3">
        <f t="shared" si="107"/>
        <v>0</v>
      </c>
      <c r="P108" s="15">
        <v>0.1</v>
      </c>
      <c r="Q108" s="3">
        <f t="shared" si="108"/>
        <v>28.554362379691298</v>
      </c>
      <c r="R108" s="15">
        <v>0.05</v>
      </c>
      <c r="S108" s="3">
        <f t="shared" si="109"/>
        <v>2.3588051412966844</v>
      </c>
      <c r="T108" s="15">
        <v>0.2</v>
      </c>
      <c r="U108" s="3">
        <f t="shared" si="110"/>
        <v>0.52426905700338355</v>
      </c>
      <c r="V108" s="15">
        <v>0.2</v>
      </c>
      <c r="W108" s="3">
        <f t="shared" si="111"/>
        <v>23.069720411811673</v>
      </c>
      <c r="X108" s="3">
        <f>+W108+U108+S108+Q108+O108+M108+K108+I108+G108+E108</f>
        <v>97.314609293481226</v>
      </c>
      <c r="AA108" s="5" t="s">
        <v>155</v>
      </c>
      <c r="AB108" s="15">
        <f t="shared" si="112"/>
        <v>0.05</v>
      </c>
      <c r="AC108" s="15">
        <f t="shared" si="113"/>
        <v>0.05</v>
      </c>
      <c r="AD108" s="15">
        <f t="shared" si="114"/>
        <v>0</v>
      </c>
      <c r="AE108" s="15">
        <f t="shared" si="115"/>
        <v>0</v>
      </c>
      <c r="AF108" s="15">
        <f t="shared" si="116"/>
        <v>0.1</v>
      </c>
      <c r="AG108" s="15">
        <f t="shared" si="117"/>
        <v>0</v>
      </c>
      <c r="AH108" s="15">
        <f t="shared" si="118"/>
        <v>0.1</v>
      </c>
      <c r="AI108" s="15">
        <f t="shared" si="119"/>
        <v>0.05</v>
      </c>
      <c r="AJ108" s="15">
        <f t="shared" si="120"/>
        <v>0.2</v>
      </c>
      <c r="AK108" s="15">
        <f t="shared" si="121"/>
        <v>0.2</v>
      </c>
      <c r="AN108" s="5" t="s">
        <v>155</v>
      </c>
      <c r="AO108" s="3">
        <f t="shared" si="122"/>
        <v>22.320256814817714</v>
      </c>
      <c r="AP108" s="3">
        <f t="shared" si="123"/>
        <v>17.87041217645395</v>
      </c>
      <c r="AQ108" s="3">
        <f t="shared" si="124"/>
        <v>0</v>
      </c>
      <c r="AR108" s="3">
        <f t="shared" si="125"/>
        <v>0</v>
      </c>
      <c r="AS108" s="3">
        <f t="shared" si="126"/>
        <v>2.6167833124065347</v>
      </c>
      <c r="AT108" s="3">
        <f t="shared" si="127"/>
        <v>0</v>
      </c>
      <c r="AU108" s="3">
        <f t="shared" si="128"/>
        <v>28.554362379691298</v>
      </c>
      <c r="AV108" s="3">
        <f t="shared" si="129"/>
        <v>2.3588051412966844</v>
      </c>
      <c r="AW108" s="3">
        <f t="shared" si="130"/>
        <v>0.52426905700338355</v>
      </c>
      <c r="AX108" s="3">
        <f t="shared" si="131"/>
        <v>23.069720411811673</v>
      </c>
      <c r="AY108" s="3">
        <f t="shared" si="132"/>
        <v>97.314609293481226</v>
      </c>
    </row>
    <row r="109" spans="1:51" ht="15.5" x14ac:dyDescent="0.35">
      <c r="A109" s="5" t="s">
        <v>168</v>
      </c>
      <c r="B109" t="s">
        <v>140</v>
      </c>
      <c r="C109">
        <v>25</v>
      </c>
      <c r="D109" s="15">
        <v>0.1</v>
      </c>
      <c r="E109" s="3">
        <f t="shared" si="102"/>
        <v>44.640513629635429</v>
      </c>
      <c r="F109" s="15">
        <v>0.1</v>
      </c>
      <c r="G109" s="3">
        <f t="shared" si="103"/>
        <v>35.7408243529079</v>
      </c>
      <c r="H109" s="15">
        <v>0</v>
      </c>
      <c r="I109" s="3">
        <f t="shared" si="104"/>
        <v>0</v>
      </c>
      <c r="J109" s="15">
        <v>0</v>
      </c>
      <c r="K109" s="3">
        <f t="shared" si="105"/>
        <v>0</v>
      </c>
      <c r="L109" s="15">
        <v>0.1</v>
      </c>
      <c r="M109" s="3">
        <f t="shared" si="106"/>
        <v>2.6167833124065347</v>
      </c>
      <c r="N109" s="15">
        <v>0</v>
      </c>
      <c r="O109" s="3">
        <f t="shared" si="107"/>
        <v>0</v>
      </c>
      <c r="P109" s="15">
        <v>0.05</v>
      </c>
      <c r="Q109" s="3">
        <f t="shared" si="108"/>
        <v>14.277181189845649</v>
      </c>
      <c r="R109" s="15">
        <v>0.05</v>
      </c>
      <c r="S109" s="3">
        <f t="shared" si="109"/>
        <v>2.3588051412966844</v>
      </c>
      <c r="T109" s="15">
        <v>0.1</v>
      </c>
      <c r="U109" s="3">
        <f t="shared" si="110"/>
        <v>0.26213452850169178</v>
      </c>
      <c r="V109" s="15">
        <v>0.1</v>
      </c>
      <c r="W109" s="3">
        <f t="shared" si="111"/>
        <v>11.534860205905836</v>
      </c>
      <c r="X109" s="3">
        <f t="shared" ref="X109:X113" si="133">+W109+U109+S109+Q109+O109+M109+K109+I109+G109+E109</f>
        <v>111.43110236049972</v>
      </c>
      <c r="AA109" s="5" t="s">
        <v>168</v>
      </c>
      <c r="AB109" s="15">
        <f t="shared" si="112"/>
        <v>0.1</v>
      </c>
      <c r="AC109" s="15">
        <f t="shared" si="113"/>
        <v>0.1</v>
      </c>
      <c r="AD109" s="15">
        <f t="shared" si="114"/>
        <v>0</v>
      </c>
      <c r="AE109" s="15">
        <f t="shared" si="115"/>
        <v>0</v>
      </c>
      <c r="AF109" s="15">
        <f t="shared" si="116"/>
        <v>0.1</v>
      </c>
      <c r="AG109" s="15">
        <f t="shared" si="117"/>
        <v>0</v>
      </c>
      <c r="AH109" s="15">
        <f t="shared" si="118"/>
        <v>0.05</v>
      </c>
      <c r="AI109" s="15">
        <f t="shared" si="119"/>
        <v>0.05</v>
      </c>
      <c r="AJ109" s="15">
        <f t="shared" si="120"/>
        <v>0.1</v>
      </c>
      <c r="AK109" s="15">
        <f t="shared" si="121"/>
        <v>0.1</v>
      </c>
      <c r="AN109" s="5" t="s">
        <v>168</v>
      </c>
      <c r="AO109" s="3">
        <f t="shared" si="122"/>
        <v>44.640513629635429</v>
      </c>
      <c r="AP109" s="3">
        <f t="shared" si="123"/>
        <v>35.7408243529079</v>
      </c>
      <c r="AQ109" s="3">
        <f t="shared" si="124"/>
        <v>0</v>
      </c>
      <c r="AR109" s="3">
        <f t="shared" si="125"/>
        <v>0</v>
      </c>
      <c r="AS109" s="3">
        <f t="shared" si="126"/>
        <v>2.6167833124065347</v>
      </c>
      <c r="AT109" s="3">
        <f t="shared" si="127"/>
        <v>0</v>
      </c>
      <c r="AU109" s="3">
        <f t="shared" si="128"/>
        <v>14.277181189845649</v>
      </c>
      <c r="AV109" s="3">
        <f t="shared" si="129"/>
        <v>2.3588051412966844</v>
      </c>
      <c r="AW109" s="3">
        <f t="shared" si="130"/>
        <v>0.26213452850169178</v>
      </c>
      <c r="AX109" s="3">
        <f t="shared" si="131"/>
        <v>11.534860205905836</v>
      </c>
      <c r="AY109" s="3">
        <f t="shared" si="132"/>
        <v>111.43110236049972</v>
      </c>
    </row>
    <row r="110" spans="1:51" ht="15.5" x14ac:dyDescent="0.35">
      <c r="A110" s="5" t="s">
        <v>157</v>
      </c>
      <c r="B110" t="s">
        <v>143</v>
      </c>
      <c r="C110">
        <v>25</v>
      </c>
      <c r="D110" s="15">
        <v>0.1</v>
      </c>
      <c r="E110" s="3">
        <f t="shared" si="102"/>
        <v>44.640513629635429</v>
      </c>
      <c r="F110" s="15">
        <v>0.05</v>
      </c>
      <c r="G110" s="3">
        <f t="shared" si="103"/>
        <v>17.87041217645395</v>
      </c>
      <c r="H110" s="15">
        <v>0</v>
      </c>
      <c r="I110" s="3">
        <f t="shared" si="104"/>
        <v>0</v>
      </c>
      <c r="J110" s="15">
        <v>0</v>
      </c>
      <c r="K110" s="3">
        <f t="shared" si="105"/>
        <v>0</v>
      </c>
      <c r="L110" s="15">
        <v>0.1</v>
      </c>
      <c r="M110" s="3">
        <f t="shared" si="106"/>
        <v>2.6167833124065347</v>
      </c>
      <c r="N110" s="15">
        <v>0.1</v>
      </c>
      <c r="O110" s="3">
        <f t="shared" si="107"/>
        <v>114.91080479960267</v>
      </c>
      <c r="P110" s="15">
        <v>0.1</v>
      </c>
      <c r="Q110" s="3">
        <f t="shared" si="108"/>
        <v>28.554362379691298</v>
      </c>
      <c r="R110" s="15">
        <v>0.1</v>
      </c>
      <c r="S110" s="3">
        <f t="shared" si="109"/>
        <v>4.7176102825933688</v>
      </c>
      <c r="T110" s="15">
        <v>0.1</v>
      </c>
      <c r="U110" s="3">
        <f t="shared" si="110"/>
        <v>0.26213452850169178</v>
      </c>
      <c r="V110" s="15">
        <v>0.1</v>
      </c>
      <c r="W110" s="3">
        <f t="shared" si="111"/>
        <v>11.534860205905836</v>
      </c>
      <c r="X110" s="3">
        <f t="shared" si="133"/>
        <v>225.10748131479079</v>
      </c>
      <c r="AA110" s="5" t="s">
        <v>157</v>
      </c>
      <c r="AB110" s="15">
        <f t="shared" si="112"/>
        <v>0.1</v>
      </c>
      <c r="AC110" s="15">
        <f t="shared" si="113"/>
        <v>0.05</v>
      </c>
      <c r="AD110" s="15">
        <f t="shared" si="114"/>
        <v>0</v>
      </c>
      <c r="AE110" s="15">
        <f t="shared" si="115"/>
        <v>0</v>
      </c>
      <c r="AF110" s="15">
        <f t="shared" si="116"/>
        <v>0.1</v>
      </c>
      <c r="AG110" s="15">
        <f t="shared" si="117"/>
        <v>0.1</v>
      </c>
      <c r="AH110" s="15">
        <f t="shared" si="118"/>
        <v>0.1</v>
      </c>
      <c r="AI110" s="15">
        <f t="shared" si="119"/>
        <v>0.1</v>
      </c>
      <c r="AJ110" s="15">
        <f t="shared" si="120"/>
        <v>0.1</v>
      </c>
      <c r="AK110" s="15">
        <f t="shared" si="121"/>
        <v>0.1</v>
      </c>
      <c r="AN110" s="5" t="s">
        <v>157</v>
      </c>
      <c r="AO110" s="3">
        <f t="shared" si="122"/>
        <v>44.640513629635429</v>
      </c>
      <c r="AP110" s="3">
        <f t="shared" si="123"/>
        <v>17.87041217645395</v>
      </c>
      <c r="AQ110" s="3">
        <f t="shared" si="124"/>
        <v>0</v>
      </c>
      <c r="AR110" s="3">
        <f t="shared" si="125"/>
        <v>0</v>
      </c>
      <c r="AS110" s="3">
        <f t="shared" si="126"/>
        <v>2.6167833124065347</v>
      </c>
      <c r="AT110" s="3">
        <f t="shared" si="127"/>
        <v>114.91080479960267</v>
      </c>
      <c r="AU110" s="3">
        <f t="shared" si="128"/>
        <v>28.554362379691298</v>
      </c>
      <c r="AV110" s="3">
        <f t="shared" si="129"/>
        <v>4.7176102825933688</v>
      </c>
      <c r="AW110" s="3">
        <f t="shared" si="130"/>
        <v>0.26213452850169178</v>
      </c>
      <c r="AX110" s="3">
        <f t="shared" si="131"/>
        <v>11.534860205905836</v>
      </c>
      <c r="AY110" s="3">
        <f t="shared" si="132"/>
        <v>225.10748131479079</v>
      </c>
    </row>
    <row r="111" spans="1:51" ht="15.5" x14ac:dyDescent="0.35">
      <c r="A111" s="5" t="s">
        <v>158</v>
      </c>
      <c r="B111" t="s">
        <v>143</v>
      </c>
      <c r="C111">
        <v>25</v>
      </c>
      <c r="D111" s="15">
        <v>0</v>
      </c>
      <c r="E111" s="3">
        <f t="shared" si="102"/>
        <v>0</v>
      </c>
      <c r="F111" s="15">
        <v>0</v>
      </c>
      <c r="G111" s="3">
        <f t="shared" si="103"/>
        <v>0</v>
      </c>
      <c r="H111" s="15">
        <v>0</v>
      </c>
      <c r="I111" s="3">
        <f t="shared" si="104"/>
        <v>0</v>
      </c>
      <c r="J111" s="15">
        <v>0</v>
      </c>
      <c r="K111" s="3">
        <f t="shared" si="105"/>
        <v>0</v>
      </c>
      <c r="L111" s="15">
        <v>0</v>
      </c>
      <c r="M111" s="3">
        <f t="shared" si="106"/>
        <v>0</v>
      </c>
      <c r="N111" s="15">
        <v>0</v>
      </c>
      <c r="O111" s="3">
        <f t="shared" si="107"/>
        <v>0</v>
      </c>
      <c r="P111" s="15">
        <v>0.2</v>
      </c>
      <c r="Q111" s="3">
        <f t="shared" si="108"/>
        <v>57.108724759382596</v>
      </c>
      <c r="R111" s="15">
        <v>0</v>
      </c>
      <c r="S111" s="3">
        <f t="shared" si="109"/>
        <v>0</v>
      </c>
      <c r="T111" s="15">
        <v>0</v>
      </c>
      <c r="U111" s="3">
        <f t="shared" si="110"/>
        <v>0</v>
      </c>
      <c r="V111" s="15">
        <v>0</v>
      </c>
      <c r="W111" s="3">
        <f t="shared" si="111"/>
        <v>0</v>
      </c>
      <c r="X111" s="3">
        <f t="shared" si="133"/>
        <v>57.108724759382596</v>
      </c>
      <c r="AA111" s="5" t="s">
        <v>158</v>
      </c>
      <c r="AB111" s="15">
        <f t="shared" si="112"/>
        <v>0</v>
      </c>
      <c r="AC111" s="15">
        <f t="shared" si="113"/>
        <v>0</v>
      </c>
      <c r="AD111" s="15">
        <f t="shared" si="114"/>
        <v>0</v>
      </c>
      <c r="AE111" s="15">
        <f t="shared" si="115"/>
        <v>0</v>
      </c>
      <c r="AF111" s="15">
        <f t="shared" si="116"/>
        <v>0</v>
      </c>
      <c r="AG111" s="15">
        <f t="shared" si="117"/>
        <v>0</v>
      </c>
      <c r="AH111" s="15">
        <f t="shared" si="118"/>
        <v>0.2</v>
      </c>
      <c r="AI111" s="15">
        <f t="shared" si="119"/>
        <v>0</v>
      </c>
      <c r="AJ111" s="15">
        <f t="shared" si="120"/>
        <v>0</v>
      </c>
      <c r="AK111" s="15">
        <f t="shared" si="121"/>
        <v>0</v>
      </c>
      <c r="AN111" s="5" t="s">
        <v>158</v>
      </c>
      <c r="AO111" s="3">
        <f t="shared" si="122"/>
        <v>0</v>
      </c>
      <c r="AP111" s="3">
        <f t="shared" si="123"/>
        <v>0</v>
      </c>
      <c r="AQ111" s="3">
        <f t="shared" si="124"/>
        <v>0</v>
      </c>
      <c r="AR111" s="3">
        <f t="shared" si="125"/>
        <v>0</v>
      </c>
      <c r="AS111" s="3">
        <f t="shared" si="126"/>
        <v>0</v>
      </c>
      <c r="AT111" s="3">
        <f t="shared" si="127"/>
        <v>0</v>
      </c>
      <c r="AU111" s="3">
        <f t="shared" si="128"/>
        <v>57.108724759382596</v>
      </c>
      <c r="AV111" s="3">
        <f t="shared" si="129"/>
        <v>0</v>
      </c>
      <c r="AW111" s="3">
        <f t="shared" si="130"/>
        <v>0</v>
      </c>
      <c r="AX111" s="3">
        <f t="shared" si="131"/>
        <v>0</v>
      </c>
      <c r="AY111" s="3">
        <f t="shared" si="132"/>
        <v>57.108724759382596</v>
      </c>
    </row>
    <row r="112" spans="1:51" ht="15.5" x14ac:dyDescent="0.35">
      <c r="A112" s="5" t="s">
        <v>148</v>
      </c>
      <c r="B112" t="s">
        <v>146</v>
      </c>
      <c r="C112">
        <v>35</v>
      </c>
      <c r="D112" s="15">
        <v>0</v>
      </c>
      <c r="E112" s="3">
        <f t="shared" si="102"/>
        <v>0</v>
      </c>
      <c r="F112" s="15">
        <v>0</v>
      </c>
      <c r="G112" s="3">
        <f t="shared" si="103"/>
        <v>0</v>
      </c>
      <c r="H112" s="15">
        <v>0.8</v>
      </c>
      <c r="I112" s="3">
        <f t="shared" si="104"/>
        <v>61.335115696630865</v>
      </c>
      <c r="J112" s="15">
        <v>0.5</v>
      </c>
      <c r="K112" s="3">
        <f t="shared" si="105"/>
        <v>9.2273306737207026</v>
      </c>
      <c r="L112" s="15">
        <v>0.05</v>
      </c>
      <c r="M112" s="3">
        <f t="shared" si="106"/>
        <v>1.3083916562032674</v>
      </c>
      <c r="N112" s="15">
        <v>0.45</v>
      </c>
      <c r="O112" s="3">
        <f t="shared" si="107"/>
        <v>517.09862159821205</v>
      </c>
      <c r="P112" s="15">
        <v>0.35</v>
      </c>
      <c r="Q112" s="3">
        <f t="shared" si="108"/>
        <v>99.940268328919544</v>
      </c>
      <c r="R112" s="15">
        <v>0</v>
      </c>
      <c r="S112" s="3">
        <f t="shared" si="109"/>
        <v>0</v>
      </c>
      <c r="T112" s="15">
        <v>0</v>
      </c>
      <c r="U112" s="3">
        <f t="shared" si="110"/>
        <v>0</v>
      </c>
      <c r="V112" s="15">
        <v>0</v>
      </c>
      <c r="W112" s="3">
        <f t="shared" si="111"/>
        <v>0</v>
      </c>
      <c r="X112" s="3">
        <f t="shared" si="133"/>
        <v>688.90972795368646</v>
      </c>
      <c r="AA112" s="5" t="s">
        <v>148</v>
      </c>
      <c r="AB112" s="15">
        <f t="shared" si="112"/>
        <v>0</v>
      </c>
      <c r="AC112" s="15">
        <f t="shared" si="113"/>
        <v>0</v>
      </c>
      <c r="AD112" s="15">
        <f>+G112</f>
        <v>0</v>
      </c>
      <c r="AE112" s="15">
        <f>+H112</f>
        <v>0.8</v>
      </c>
      <c r="AF112" s="15">
        <f t="shared" si="116"/>
        <v>0.05</v>
      </c>
      <c r="AG112" s="15">
        <f t="shared" si="117"/>
        <v>0.45</v>
      </c>
      <c r="AH112" s="15">
        <f t="shared" si="118"/>
        <v>0.35</v>
      </c>
      <c r="AI112" s="15">
        <f t="shared" si="119"/>
        <v>0</v>
      </c>
      <c r="AJ112" s="15">
        <f t="shared" si="120"/>
        <v>0</v>
      </c>
      <c r="AK112" s="15">
        <f t="shared" si="121"/>
        <v>0</v>
      </c>
      <c r="AN112" s="5" t="s">
        <v>148</v>
      </c>
      <c r="AO112" s="3">
        <f t="shared" si="122"/>
        <v>0</v>
      </c>
      <c r="AP112" s="3">
        <f t="shared" si="123"/>
        <v>0</v>
      </c>
      <c r="AQ112" s="3">
        <f t="shared" si="124"/>
        <v>61.335115696630865</v>
      </c>
      <c r="AR112" s="3">
        <f t="shared" si="125"/>
        <v>9.2273306737207026</v>
      </c>
      <c r="AS112" s="3">
        <f t="shared" si="126"/>
        <v>1.3083916562032674</v>
      </c>
      <c r="AT112" s="3">
        <f t="shared" si="127"/>
        <v>517.09862159821205</v>
      </c>
      <c r="AU112" s="3">
        <f t="shared" si="128"/>
        <v>99.940268328919544</v>
      </c>
      <c r="AV112" s="3">
        <f t="shared" si="129"/>
        <v>0</v>
      </c>
      <c r="AW112" s="3">
        <f t="shared" si="130"/>
        <v>0</v>
      </c>
      <c r="AX112" s="3">
        <f t="shared" si="131"/>
        <v>0</v>
      </c>
      <c r="AY112" s="3">
        <f t="shared" si="132"/>
        <v>688.90972795368634</v>
      </c>
    </row>
    <row r="113" spans="1:51" ht="15.5" x14ac:dyDescent="0.35">
      <c r="A113" s="5" t="s">
        <v>149</v>
      </c>
      <c r="B113" t="s">
        <v>143</v>
      </c>
      <c r="C113">
        <v>25</v>
      </c>
      <c r="D113" s="15">
        <v>0</v>
      </c>
      <c r="E113" s="3">
        <f t="shared" si="102"/>
        <v>0</v>
      </c>
      <c r="F113" s="15">
        <v>0.1</v>
      </c>
      <c r="G113" s="3">
        <f t="shared" si="103"/>
        <v>35.7408243529079</v>
      </c>
      <c r="H113" s="15">
        <v>0</v>
      </c>
      <c r="I113" s="3">
        <f t="shared" si="104"/>
        <v>0</v>
      </c>
      <c r="J113" s="15">
        <v>0.1</v>
      </c>
      <c r="K113" s="3">
        <f t="shared" si="105"/>
        <v>1.8454661347441406</v>
      </c>
      <c r="L113" s="15">
        <v>0.15</v>
      </c>
      <c r="M113" s="3">
        <f t="shared" si="106"/>
        <v>3.9251749686098019</v>
      </c>
      <c r="N113" s="15">
        <v>0.1</v>
      </c>
      <c r="O113" s="3">
        <f t="shared" si="107"/>
        <v>114.91080479960267</v>
      </c>
      <c r="P113" s="15">
        <v>0</v>
      </c>
      <c r="Q113" s="3">
        <f t="shared" si="108"/>
        <v>0</v>
      </c>
      <c r="R113" s="15">
        <v>0.6</v>
      </c>
      <c r="S113" s="3">
        <f t="shared" si="109"/>
        <v>28.305661695560207</v>
      </c>
      <c r="T113" s="15">
        <v>0.6</v>
      </c>
      <c r="U113" s="3">
        <f t="shared" si="110"/>
        <v>1.5728071710101508</v>
      </c>
      <c r="V113" s="15">
        <v>0.6</v>
      </c>
      <c r="W113" s="3">
        <f t="shared" si="111"/>
        <v>69.209161235435019</v>
      </c>
      <c r="X113" s="3">
        <f t="shared" si="133"/>
        <v>255.5099003578699</v>
      </c>
      <c r="AA113" s="5" t="s">
        <v>149</v>
      </c>
      <c r="AB113" s="15">
        <f t="shared" si="112"/>
        <v>0</v>
      </c>
      <c r="AC113" s="15">
        <f t="shared" si="113"/>
        <v>0.1</v>
      </c>
      <c r="AD113" s="15">
        <f>+G113</f>
        <v>35.7408243529079</v>
      </c>
      <c r="AE113" s="15">
        <f>+H113</f>
        <v>0</v>
      </c>
      <c r="AF113" s="15">
        <f t="shared" si="116"/>
        <v>0.15</v>
      </c>
      <c r="AG113" s="15">
        <f t="shared" si="117"/>
        <v>0.1</v>
      </c>
      <c r="AH113" s="15">
        <f t="shared" si="118"/>
        <v>0</v>
      </c>
      <c r="AI113" s="15">
        <f t="shared" si="119"/>
        <v>0.6</v>
      </c>
      <c r="AJ113" s="15">
        <f t="shared" si="120"/>
        <v>0.6</v>
      </c>
      <c r="AK113" s="15">
        <f t="shared" si="121"/>
        <v>0.6</v>
      </c>
      <c r="AN113" s="5" t="s">
        <v>149</v>
      </c>
      <c r="AO113" s="3">
        <f t="shared" si="122"/>
        <v>0</v>
      </c>
      <c r="AP113" s="3">
        <f t="shared" si="123"/>
        <v>35.7408243529079</v>
      </c>
      <c r="AQ113" s="3">
        <f t="shared" si="124"/>
        <v>0</v>
      </c>
      <c r="AR113" s="3">
        <f t="shared" si="125"/>
        <v>1.8454661347441406</v>
      </c>
      <c r="AS113" s="3">
        <f t="shared" si="126"/>
        <v>3.9251749686098019</v>
      </c>
      <c r="AT113" s="3">
        <f t="shared" si="127"/>
        <v>114.91080479960267</v>
      </c>
      <c r="AU113" s="3">
        <f t="shared" si="128"/>
        <v>0</v>
      </c>
      <c r="AV113" s="3">
        <f t="shared" si="129"/>
        <v>28.305661695560207</v>
      </c>
      <c r="AW113" s="3">
        <f t="shared" si="130"/>
        <v>1.5728071710101508</v>
      </c>
      <c r="AX113" s="3">
        <f t="shared" si="131"/>
        <v>69.209161235435019</v>
      </c>
      <c r="AY113" s="3">
        <f t="shared" si="132"/>
        <v>255.50990035786992</v>
      </c>
    </row>
    <row r="114" spans="1:51" ht="15.5" x14ac:dyDescent="0.35">
      <c r="A114" s="5" t="s">
        <v>10</v>
      </c>
      <c r="D114" s="15">
        <f t="shared" ref="D114:W114" si="134">SUM(D106:D113)</f>
        <v>1</v>
      </c>
      <c r="E114" s="29">
        <f t="shared" si="134"/>
        <v>446.40513629635433</v>
      </c>
      <c r="F114" s="15">
        <f t="shared" si="134"/>
        <v>1</v>
      </c>
      <c r="G114" s="29">
        <f t="shared" si="134"/>
        <v>357.40824352907896</v>
      </c>
      <c r="H114" s="15">
        <f t="shared" si="134"/>
        <v>1</v>
      </c>
      <c r="I114" s="29">
        <f t="shared" si="134"/>
        <v>76.668894620788578</v>
      </c>
      <c r="J114" s="15">
        <f t="shared" si="134"/>
        <v>1</v>
      </c>
      <c r="K114" s="29">
        <f t="shared" si="134"/>
        <v>18.454661347441405</v>
      </c>
      <c r="L114" s="15">
        <f t="shared" si="134"/>
        <v>1</v>
      </c>
      <c r="M114" s="29">
        <f t="shared" si="134"/>
        <v>26.167833124065346</v>
      </c>
      <c r="N114" s="15">
        <f t="shared" si="134"/>
        <v>0.99999999999999989</v>
      </c>
      <c r="O114" s="29">
        <f t="shared" si="134"/>
        <v>1149.1080479960267</v>
      </c>
      <c r="P114" s="15">
        <f t="shared" si="134"/>
        <v>1</v>
      </c>
      <c r="Q114" s="29">
        <f t="shared" si="134"/>
        <v>285.54362379691298</v>
      </c>
      <c r="R114" s="15">
        <f t="shared" si="134"/>
        <v>0.8</v>
      </c>
      <c r="S114" s="29">
        <f t="shared" si="134"/>
        <v>37.740882260746943</v>
      </c>
      <c r="T114" s="15">
        <f t="shared" si="134"/>
        <v>1</v>
      </c>
      <c r="U114" s="29">
        <f t="shared" si="134"/>
        <v>2.6213452850169179</v>
      </c>
      <c r="V114" s="15">
        <f t="shared" si="134"/>
        <v>1</v>
      </c>
      <c r="W114" s="29">
        <f t="shared" si="134"/>
        <v>115.34860205905836</v>
      </c>
      <c r="X114" s="3">
        <f>SUM(X106:X113)</f>
        <v>2515.4672703154906</v>
      </c>
      <c r="Y114" s="3">
        <f>+X103+X114</f>
        <v>2516.9831213206221</v>
      </c>
      <c r="AN114" s="5" t="s">
        <v>10</v>
      </c>
      <c r="AO114" s="3">
        <f>SUM(AO106:AO113)</f>
        <v>446.40513629635433</v>
      </c>
      <c r="AP114" s="3">
        <f t="shared" ref="AP114:AY114" si="135">SUM(AP106:AP113)</f>
        <v>357.40824352907896</v>
      </c>
      <c r="AQ114" s="3">
        <f t="shared" si="135"/>
        <v>76.668894620788578</v>
      </c>
      <c r="AR114" s="3">
        <f t="shared" si="135"/>
        <v>18.454661347441405</v>
      </c>
      <c r="AS114" s="3">
        <f t="shared" si="135"/>
        <v>26.167833124065346</v>
      </c>
      <c r="AT114" s="3">
        <f t="shared" si="135"/>
        <v>1149.1080479960267</v>
      </c>
      <c r="AU114" s="3">
        <f t="shared" si="135"/>
        <v>285.54362379691298</v>
      </c>
      <c r="AV114" s="3">
        <f t="shared" si="135"/>
        <v>37.740882260746943</v>
      </c>
      <c r="AW114" s="3">
        <f t="shared" si="135"/>
        <v>2.6213452850169179</v>
      </c>
      <c r="AX114" s="3">
        <f t="shared" si="135"/>
        <v>115.34860205905836</v>
      </c>
      <c r="AY114" s="3">
        <f t="shared" si="135"/>
        <v>2515.4672703154902</v>
      </c>
    </row>
    <row r="115" spans="1:51"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1"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1" ht="15.5" x14ac:dyDescent="0.35">
      <c r="A117" s="5" t="s">
        <v>152</v>
      </c>
      <c r="C117">
        <v>16</v>
      </c>
      <c r="D117" s="15">
        <v>0.2</v>
      </c>
      <c r="E117" s="3">
        <f>+D117*E$63</f>
        <v>4.9635407644690079E-2</v>
      </c>
      <c r="F117" s="15">
        <v>0.2</v>
      </c>
      <c r="G117" s="3">
        <f>+F117*G$63</f>
        <v>4.1344888375854767E-2</v>
      </c>
      <c r="H117" s="15">
        <v>0.2</v>
      </c>
      <c r="I117" s="3">
        <f>+H117*I$63</f>
        <v>1.4294607605536431E-2</v>
      </c>
      <c r="J117" s="15">
        <v>0.2</v>
      </c>
      <c r="K117" s="3">
        <f>+J117*K$63</f>
        <v>2.4006887711770192E-3</v>
      </c>
      <c r="L117" s="15">
        <v>0.2</v>
      </c>
      <c r="M117" s="3">
        <f>+L117*M$63</f>
        <v>3.5197348498129961E-3</v>
      </c>
      <c r="N117" s="15">
        <v>0.2</v>
      </c>
      <c r="O117" s="3">
        <f>+N117*O$63</f>
        <v>0.16150845110628215</v>
      </c>
      <c r="P117" s="15">
        <v>0.2</v>
      </c>
      <c r="Q117" s="3">
        <f>+P117*Q$63</f>
        <v>3.3786844095751438E-2</v>
      </c>
      <c r="R117" s="15">
        <v>0.8</v>
      </c>
      <c r="S117" s="3">
        <f>+R117*S$63</f>
        <v>2.1016081438043691E-2</v>
      </c>
      <c r="T117" s="15">
        <v>0.2</v>
      </c>
      <c r="U117" s="3">
        <f>+T117*U$63</f>
        <v>3.3469866192613036E-4</v>
      </c>
      <c r="V117" s="15">
        <v>0.2</v>
      </c>
      <c r="W117" s="3">
        <f>+V117*W$63</f>
        <v>1.2020701747901484E-2</v>
      </c>
      <c r="X117" s="3">
        <f>+W117+U117+S117+Q117+O117+M117+K117+I117+G117+E117</f>
        <v>0.33986210429697622</v>
      </c>
      <c r="Y117" s="3"/>
    </row>
    <row r="118" spans="1:51" ht="15.5" x14ac:dyDescent="0.35">
      <c r="A118" s="5" t="s">
        <v>153</v>
      </c>
      <c r="C118">
        <v>18</v>
      </c>
      <c r="D118" s="15">
        <v>0.8</v>
      </c>
      <c r="E118" s="29">
        <f>+D118*E$63</f>
        <v>0.19854163057876031</v>
      </c>
      <c r="F118" s="15">
        <v>0.8</v>
      </c>
      <c r="G118" s="29">
        <f>+F118*G$63</f>
        <v>0.16537955350341907</v>
      </c>
      <c r="H118" s="15">
        <v>0.8</v>
      </c>
      <c r="I118" s="29">
        <f>+H118*I$63</f>
        <v>5.7178430422145723E-2</v>
      </c>
      <c r="J118" s="15">
        <v>0.8</v>
      </c>
      <c r="K118" s="29">
        <f>+J118*K$63</f>
        <v>9.6027550847080766E-3</v>
      </c>
      <c r="L118" s="15">
        <v>0.8</v>
      </c>
      <c r="M118" s="29">
        <f>+L118*M$63</f>
        <v>1.4078939399251984E-2</v>
      </c>
      <c r="N118" s="15">
        <v>0.8</v>
      </c>
      <c r="O118" s="29">
        <f>+N118*O$63</f>
        <v>0.64603380442512859</v>
      </c>
      <c r="P118" s="15">
        <v>0.8</v>
      </c>
      <c r="Q118" s="29">
        <f>+P118*Q$63</f>
        <v>0.13514737638300575</v>
      </c>
      <c r="R118" s="15">
        <v>0.2</v>
      </c>
      <c r="S118" s="29">
        <f>+R118*S$63</f>
        <v>5.2540203595109226E-3</v>
      </c>
      <c r="T118" s="15">
        <v>0.8</v>
      </c>
      <c r="U118" s="29">
        <f>+T118*U$63</f>
        <v>1.3387946477045214E-3</v>
      </c>
      <c r="V118" s="15">
        <v>0.8</v>
      </c>
      <c r="W118" s="29">
        <f>+V118*W$63</f>
        <v>4.8082806991605935E-2</v>
      </c>
      <c r="X118" s="3">
        <f>+W118+U118+S118+Q118+O118+M118+K118+I118+G118+E118</f>
        <v>1.280638111795241</v>
      </c>
      <c r="Y118" s="3"/>
    </row>
    <row r="119" spans="1:51" ht="15.5" x14ac:dyDescent="0.35">
      <c r="A119" s="5" t="s">
        <v>10</v>
      </c>
      <c r="D119" s="15">
        <f t="shared" ref="D119:V119" si="136">SUM(D117:D118)</f>
        <v>1</v>
      </c>
      <c r="E119" s="29">
        <f>SUM(E117:E118)</f>
        <v>0.24817703822345039</v>
      </c>
      <c r="F119" s="15">
        <f t="shared" si="136"/>
        <v>1</v>
      </c>
      <c r="G119" s="29">
        <f>SUM(G117:G118)</f>
        <v>0.20672444187927383</v>
      </c>
      <c r="H119" s="15">
        <f t="shared" si="136"/>
        <v>1</v>
      </c>
      <c r="I119" s="29">
        <f>SUM(I117:I118)</f>
        <v>7.1473038027682151E-2</v>
      </c>
      <c r="J119" s="15">
        <f t="shared" si="136"/>
        <v>1</v>
      </c>
      <c r="K119" s="29">
        <f>SUM(K117:K118)</f>
        <v>1.2003443855885096E-2</v>
      </c>
      <c r="L119" s="15">
        <f t="shared" si="136"/>
        <v>1</v>
      </c>
      <c r="M119" s="29">
        <f>SUM(M117:M118)</f>
        <v>1.7598674249064979E-2</v>
      </c>
      <c r="N119" s="15">
        <f t="shared" si="136"/>
        <v>1</v>
      </c>
      <c r="O119" s="29">
        <f>SUM(O117:O118)</f>
        <v>0.80754225553141068</v>
      </c>
      <c r="P119" s="15">
        <f t="shared" si="136"/>
        <v>1</v>
      </c>
      <c r="Q119" s="29">
        <f>SUM(Q117:Q118)</f>
        <v>0.1689342204787572</v>
      </c>
      <c r="R119" s="15">
        <f t="shared" si="136"/>
        <v>1</v>
      </c>
      <c r="S119" s="29">
        <f>SUM(S117:S118)</f>
        <v>2.6270101797554613E-2</v>
      </c>
      <c r="T119" s="15">
        <f t="shared" si="136"/>
        <v>1</v>
      </c>
      <c r="U119" s="29">
        <f>SUM(U117:U118)</f>
        <v>1.6734933096306517E-3</v>
      </c>
      <c r="V119" s="15">
        <f t="shared" si="136"/>
        <v>1</v>
      </c>
      <c r="W119" s="29">
        <f>SUM(W117:W118)</f>
        <v>6.0103508739507421E-2</v>
      </c>
      <c r="X119" s="3">
        <f t="shared" ref="X119" si="137">SUM(X117:X118)</f>
        <v>1.6205002160922173</v>
      </c>
      <c r="Y119" s="3"/>
    </row>
    <row r="120" spans="1:51"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177</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155</v>
      </c>
      <c r="B121" t="s">
        <v>143</v>
      </c>
      <c r="C121">
        <v>25</v>
      </c>
      <c r="D121" s="15">
        <v>0.1</v>
      </c>
      <c r="E121" s="3">
        <f t="shared" ref="E121:E127" si="138">+D121*(E$39-E$118)</f>
        <v>41.342985540850528</v>
      </c>
      <c r="F121" s="15">
        <v>0.1</v>
      </c>
      <c r="G121" s="3">
        <f t="shared" ref="G121:G127" si="139">+F121*(G$39-G$118)</f>
        <v>34.437535691195301</v>
      </c>
      <c r="H121" s="15">
        <v>0</v>
      </c>
      <c r="I121" s="3">
        <f>+H121*(I$39-I$118)</f>
        <v>0</v>
      </c>
      <c r="J121" s="15">
        <v>0</v>
      </c>
      <c r="K121" s="3">
        <f>+J121*(K$39-K$118)</f>
        <v>0</v>
      </c>
      <c r="L121" s="15">
        <v>0.1</v>
      </c>
      <c r="M121" s="3">
        <f>+L121*(M$39-M$118)</f>
        <v>2.9317044809042385</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78.712225712950072</v>
      </c>
      <c r="Y121" s="3"/>
      <c r="AA121" s="5" t="s">
        <v>155</v>
      </c>
      <c r="AB121" s="15">
        <f t="shared" ref="AB121:AB126" si="140">+D121</f>
        <v>0.1</v>
      </c>
      <c r="AC121" s="15">
        <f t="shared" ref="AC121:AC126" si="141">+F121</f>
        <v>0.1</v>
      </c>
      <c r="AD121" s="15">
        <f t="shared" ref="AD121:AD126" si="142">+H121</f>
        <v>0</v>
      </c>
      <c r="AE121" s="15">
        <f t="shared" ref="AE121:AE126" si="143">+J121</f>
        <v>0</v>
      </c>
      <c r="AF121" s="15">
        <f t="shared" ref="AF121:AF126" si="144">+L121</f>
        <v>0.1</v>
      </c>
      <c r="AG121" s="15">
        <f t="shared" ref="AG121:AG126" si="145">+N121</f>
        <v>0</v>
      </c>
      <c r="AH121" s="15">
        <f t="shared" ref="AH121:AH126" si="146">+P121</f>
        <v>0</v>
      </c>
      <c r="AI121" s="15">
        <f t="shared" ref="AI121:AI126" si="147">+R121</f>
        <v>0</v>
      </c>
      <c r="AJ121" s="15">
        <f t="shared" ref="AJ121:AJ126" si="148">+T121</f>
        <v>0</v>
      </c>
      <c r="AK121" s="15">
        <f t="shared" ref="AK121:AK126" si="149">+V121</f>
        <v>0</v>
      </c>
      <c r="AN121" s="5" t="s">
        <v>155</v>
      </c>
      <c r="AO121" s="3">
        <f t="shared" ref="AO121:AO126" si="150">+E121</f>
        <v>41.342985540850528</v>
      </c>
      <c r="AP121" s="3">
        <f t="shared" ref="AP121:AP126" si="151">+G121</f>
        <v>34.437535691195301</v>
      </c>
      <c r="AQ121" s="3">
        <f t="shared" ref="AQ121:AQ126" si="152">+I121</f>
        <v>0</v>
      </c>
      <c r="AR121" s="3">
        <f t="shared" ref="AR121:AR126" si="153">+K121</f>
        <v>0</v>
      </c>
      <c r="AS121" s="3">
        <f t="shared" ref="AS121:AS126" si="154">+M121</f>
        <v>2.9317044809042385</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78.712225712950072</v>
      </c>
    </row>
    <row r="122" spans="1:51" ht="15.5" x14ac:dyDescent="0.35">
      <c r="A122" s="5" t="s">
        <v>168</v>
      </c>
      <c r="B122" t="s">
        <v>140</v>
      </c>
      <c r="C122">
        <v>25</v>
      </c>
      <c r="D122" s="15">
        <v>0.1</v>
      </c>
      <c r="E122" s="3">
        <f t="shared" si="138"/>
        <v>41.342985540850528</v>
      </c>
      <c r="F122" s="15">
        <v>0.1</v>
      </c>
      <c r="G122" s="3">
        <f t="shared" si="139"/>
        <v>34.437535691195301</v>
      </c>
      <c r="H122" s="15">
        <v>0.1</v>
      </c>
      <c r="I122" s="3">
        <f t="shared" ref="I122:I127" si="160">+H122*(I$39-I$118)</f>
        <v>11.906455161571479</v>
      </c>
      <c r="J122" s="15">
        <v>0.1</v>
      </c>
      <c r="K122" s="3">
        <f t="shared" ref="K122:K127" si="161">+J122*(K$39-K$118)</f>
        <v>1.9996137004723786</v>
      </c>
      <c r="L122" s="15">
        <v>0.1</v>
      </c>
      <c r="M122" s="3">
        <f t="shared" ref="M122:M127" si="162">+L122*(M$39-M$118)</f>
        <v>2.9317044809042385</v>
      </c>
      <c r="N122" s="15">
        <v>0.1</v>
      </c>
      <c r="O122" s="3">
        <f t="shared" ref="O122:O127" si="163">+N122*(O$39-O$118)</f>
        <v>134.5257725414593</v>
      </c>
      <c r="P122" s="15">
        <v>0.1</v>
      </c>
      <c r="Q122" s="3">
        <f t="shared" ref="Q122:Q127" si="164">+P122*(Q$39-Q$118)</f>
        <v>28.142188675487901</v>
      </c>
      <c r="R122" s="15">
        <v>0.1</v>
      </c>
      <c r="S122" s="3">
        <f t="shared" ref="S122:S127" si="165">+R122*(S$39-S$118)</f>
        <v>4.3778248975564846</v>
      </c>
      <c r="T122" s="15">
        <v>0.1</v>
      </c>
      <c r="U122" s="3">
        <f t="shared" ref="U122:U127" si="166">+T122*(U$39-U$118)</f>
        <v>0.27878167214033817</v>
      </c>
      <c r="V122" s="15">
        <v>0.1</v>
      </c>
      <c r="W122" s="3">
        <f t="shared" ref="W122:W127" si="167">+V122*(W$39-W$118)</f>
        <v>10.01244317588541</v>
      </c>
      <c r="X122" s="3">
        <f t="shared" ref="X122:X126" si="168">+W122+U122+S122+Q122+O122+M122+K122+I122+G122+E122</f>
        <v>269.95530553752337</v>
      </c>
      <c r="Y122" s="3"/>
      <c r="AA122" s="5" t="s">
        <v>168</v>
      </c>
      <c r="AB122" s="15">
        <f t="shared" si="140"/>
        <v>0.1</v>
      </c>
      <c r="AC122" s="15">
        <f t="shared" si="141"/>
        <v>0.1</v>
      </c>
      <c r="AD122" s="15">
        <f t="shared" si="142"/>
        <v>0.1</v>
      </c>
      <c r="AE122" s="15">
        <f t="shared" si="143"/>
        <v>0.1</v>
      </c>
      <c r="AF122" s="15">
        <f t="shared" si="144"/>
        <v>0.1</v>
      </c>
      <c r="AG122" s="15">
        <f t="shared" si="145"/>
        <v>0.1</v>
      </c>
      <c r="AH122" s="15">
        <f t="shared" si="146"/>
        <v>0.1</v>
      </c>
      <c r="AI122" s="15">
        <f t="shared" si="147"/>
        <v>0.1</v>
      </c>
      <c r="AJ122" s="15">
        <f t="shared" si="148"/>
        <v>0.1</v>
      </c>
      <c r="AK122" s="15">
        <f t="shared" si="149"/>
        <v>0.1</v>
      </c>
      <c r="AN122" s="5" t="s">
        <v>168</v>
      </c>
      <c r="AO122" s="3">
        <f t="shared" si="150"/>
        <v>41.342985540850528</v>
      </c>
      <c r="AP122" s="3">
        <f t="shared" si="151"/>
        <v>34.437535691195301</v>
      </c>
      <c r="AQ122" s="3">
        <f t="shared" si="152"/>
        <v>11.906455161571479</v>
      </c>
      <c r="AR122" s="3">
        <f t="shared" si="153"/>
        <v>1.9996137004723786</v>
      </c>
      <c r="AS122" s="3">
        <f t="shared" si="154"/>
        <v>2.9317044809042385</v>
      </c>
      <c r="AT122" s="3">
        <f t="shared" si="155"/>
        <v>134.5257725414593</v>
      </c>
      <c r="AU122" s="3">
        <f t="shared" si="156"/>
        <v>28.142188675487901</v>
      </c>
      <c r="AV122" s="3">
        <f t="shared" si="157"/>
        <v>4.3778248975564846</v>
      </c>
      <c r="AW122" s="3">
        <f t="shared" si="158"/>
        <v>0.27878167214033817</v>
      </c>
      <c r="AX122" s="3">
        <f t="shared" si="159"/>
        <v>10.01244317588541</v>
      </c>
      <c r="AY122" s="3">
        <f t="shared" ref="AY122:AY126" si="169">SUM(AO122:AX122)</f>
        <v>269.95530553752337</v>
      </c>
    </row>
    <row r="123" spans="1:51" ht="15.5" x14ac:dyDescent="0.35">
      <c r="A123" s="5" t="s">
        <v>157</v>
      </c>
      <c r="B123" t="s">
        <v>143</v>
      </c>
      <c r="C123">
        <v>25</v>
      </c>
      <c r="D123" s="15">
        <v>0.1</v>
      </c>
      <c r="E123" s="3">
        <f t="shared" si="138"/>
        <v>41.342985540850528</v>
      </c>
      <c r="F123" s="15">
        <v>0.1</v>
      </c>
      <c r="G123" s="3">
        <f t="shared" si="139"/>
        <v>34.437535691195301</v>
      </c>
      <c r="H123" s="15">
        <v>0.1</v>
      </c>
      <c r="I123" s="3">
        <f t="shared" si="160"/>
        <v>11.906455161571479</v>
      </c>
      <c r="J123" s="15">
        <v>0.1</v>
      </c>
      <c r="K123" s="3">
        <f t="shared" si="161"/>
        <v>1.9996137004723786</v>
      </c>
      <c r="L123" s="15">
        <v>0.1</v>
      </c>
      <c r="M123" s="3">
        <f t="shared" si="162"/>
        <v>2.9317044809042385</v>
      </c>
      <c r="N123" s="15">
        <v>0.1</v>
      </c>
      <c r="O123" s="3">
        <f t="shared" si="163"/>
        <v>134.5257725414593</v>
      </c>
      <c r="P123" s="15">
        <v>0.1</v>
      </c>
      <c r="Q123" s="3">
        <f t="shared" si="164"/>
        <v>28.142188675487901</v>
      </c>
      <c r="R123" s="15">
        <v>0.1</v>
      </c>
      <c r="S123" s="3">
        <f t="shared" si="165"/>
        <v>4.3778248975564846</v>
      </c>
      <c r="T123" s="15">
        <v>0.1</v>
      </c>
      <c r="U123" s="3">
        <f t="shared" si="166"/>
        <v>0.27878167214033817</v>
      </c>
      <c r="V123" s="15">
        <v>0.1</v>
      </c>
      <c r="W123" s="3">
        <f t="shared" si="167"/>
        <v>10.01244317588541</v>
      </c>
      <c r="X123" s="3">
        <f t="shared" si="168"/>
        <v>269.95530553752337</v>
      </c>
      <c r="Y123" s="3"/>
      <c r="AA123" s="5" t="s">
        <v>157</v>
      </c>
      <c r="AB123" s="15">
        <f t="shared" si="140"/>
        <v>0.1</v>
      </c>
      <c r="AC123" s="15">
        <f t="shared" si="141"/>
        <v>0.1</v>
      </c>
      <c r="AD123" s="15">
        <f t="shared" si="142"/>
        <v>0.1</v>
      </c>
      <c r="AE123" s="15">
        <f t="shared" si="143"/>
        <v>0.1</v>
      </c>
      <c r="AF123" s="15">
        <f t="shared" si="144"/>
        <v>0.1</v>
      </c>
      <c r="AG123" s="15">
        <f t="shared" si="145"/>
        <v>0.1</v>
      </c>
      <c r="AH123" s="15">
        <f t="shared" si="146"/>
        <v>0.1</v>
      </c>
      <c r="AI123" s="15">
        <f t="shared" si="147"/>
        <v>0.1</v>
      </c>
      <c r="AJ123" s="15">
        <f t="shared" si="148"/>
        <v>0.1</v>
      </c>
      <c r="AK123" s="15">
        <f t="shared" si="149"/>
        <v>0.1</v>
      </c>
      <c r="AN123" s="5" t="s">
        <v>157</v>
      </c>
      <c r="AO123" s="3">
        <f t="shared" si="150"/>
        <v>41.342985540850528</v>
      </c>
      <c r="AP123" s="3">
        <f t="shared" si="151"/>
        <v>34.437535691195301</v>
      </c>
      <c r="AQ123" s="3">
        <f t="shared" si="152"/>
        <v>11.906455161571479</v>
      </c>
      <c r="AR123" s="3">
        <f t="shared" si="153"/>
        <v>1.9996137004723786</v>
      </c>
      <c r="AS123" s="3">
        <f t="shared" si="154"/>
        <v>2.9317044809042385</v>
      </c>
      <c r="AT123" s="3">
        <f t="shared" si="155"/>
        <v>134.5257725414593</v>
      </c>
      <c r="AU123" s="3">
        <f t="shared" si="156"/>
        <v>28.142188675487901</v>
      </c>
      <c r="AV123" s="3">
        <f t="shared" si="157"/>
        <v>4.3778248975564846</v>
      </c>
      <c r="AW123" s="3">
        <f t="shared" si="158"/>
        <v>0.27878167214033817</v>
      </c>
      <c r="AX123" s="3">
        <f t="shared" si="159"/>
        <v>10.01244317588541</v>
      </c>
      <c r="AY123" s="3">
        <f t="shared" si="169"/>
        <v>269.95530553752337</v>
      </c>
    </row>
    <row r="124" spans="1:51" ht="15.5" x14ac:dyDescent="0.35">
      <c r="A124" s="5" t="s">
        <v>158</v>
      </c>
      <c r="B124" t="s">
        <v>143</v>
      </c>
      <c r="C124">
        <v>25</v>
      </c>
      <c r="D124" s="15">
        <v>0.02</v>
      </c>
      <c r="E124" s="3">
        <f t="shared" si="138"/>
        <v>8.2685971081701055</v>
      </c>
      <c r="F124" s="15">
        <v>0.02</v>
      </c>
      <c r="G124" s="3">
        <f t="shared" si="139"/>
        <v>6.8875071382390596</v>
      </c>
      <c r="H124" s="15">
        <v>0</v>
      </c>
      <c r="I124" s="3">
        <f t="shared" si="160"/>
        <v>0</v>
      </c>
      <c r="J124" s="15">
        <v>0</v>
      </c>
      <c r="K124" s="3">
        <f t="shared" si="161"/>
        <v>0</v>
      </c>
      <c r="L124" s="15">
        <v>0.02</v>
      </c>
      <c r="M124" s="3">
        <f t="shared" si="162"/>
        <v>0.58634089618084761</v>
      </c>
      <c r="N124" s="15">
        <v>0.02</v>
      </c>
      <c r="O124" s="3">
        <f t="shared" si="163"/>
        <v>26.905154508291858</v>
      </c>
      <c r="P124" s="15">
        <v>0</v>
      </c>
      <c r="Q124" s="3">
        <f t="shared" si="164"/>
        <v>0</v>
      </c>
      <c r="R124" s="15">
        <v>0</v>
      </c>
      <c r="S124" s="3">
        <f t="shared" si="165"/>
        <v>0</v>
      </c>
      <c r="T124" s="15">
        <v>0</v>
      </c>
      <c r="U124" s="3">
        <f t="shared" si="166"/>
        <v>0</v>
      </c>
      <c r="V124" s="15">
        <v>0</v>
      </c>
      <c r="W124" s="3">
        <f t="shared" si="167"/>
        <v>0</v>
      </c>
      <c r="X124" s="3">
        <f t="shared" si="168"/>
        <v>42.647599650881872</v>
      </c>
      <c r="Y124" s="3"/>
      <c r="AA124" s="5" t="s">
        <v>158</v>
      </c>
      <c r="AB124" s="15">
        <f t="shared" si="140"/>
        <v>0.02</v>
      </c>
      <c r="AC124" s="15">
        <f t="shared" si="141"/>
        <v>0.02</v>
      </c>
      <c r="AD124" s="15">
        <f t="shared" si="142"/>
        <v>0</v>
      </c>
      <c r="AE124" s="15">
        <f t="shared" si="143"/>
        <v>0</v>
      </c>
      <c r="AF124" s="15">
        <f t="shared" si="144"/>
        <v>0.02</v>
      </c>
      <c r="AG124" s="15">
        <f t="shared" si="145"/>
        <v>0.02</v>
      </c>
      <c r="AH124" s="15">
        <f t="shared" si="146"/>
        <v>0</v>
      </c>
      <c r="AI124" s="15">
        <f t="shared" si="147"/>
        <v>0</v>
      </c>
      <c r="AJ124" s="15">
        <f t="shared" si="148"/>
        <v>0</v>
      </c>
      <c r="AK124" s="15">
        <f t="shared" si="149"/>
        <v>0</v>
      </c>
      <c r="AN124" s="5" t="s">
        <v>158</v>
      </c>
      <c r="AO124" s="3">
        <f t="shared" si="150"/>
        <v>8.2685971081701055</v>
      </c>
      <c r="AP124" s="3">
        <f t="shared" si="151"/>
        <v>6.8875071382390596</v>
      </c>
      <c r="AQ124" s="3">
        <f t="shared" si="152"/>
        <v>0</v>
      </c>
      <c r="AR124" s="3">
        <f t="shared" si="153"/>
        <v>0</v>
      </c>
      <c r="AS124" s="3">
        <f t="shared" si="154"/>
        <v>0.58634089618084761</v>
      </c>
      <c r="AT124" s="3">
        <f t="shared" si="155"/>
        <v>26.905154508291858</v>
      </c>
      <c r="AU124" s="3">
        <f t="shared" si="156"/>
        <v>0</v>
      </c>
      <c r="AV124" s="3">
        <f t="shared" si="157"/>
        <v>0</v>
      </c>
      <c r="AW124" s="3">
        <f t="shared" si="158"/>
        <v>0</v>
      </c>
      <c r="AX124" s="3">
        <f t="shared" si="159"/>
        <v>0</v>
      </c>
      <c r="AY124" s="3">
        <f t="shared" si="169"/>
        <v>42.647599650881872</v>
      </c>
    </row>
    <row r="125" spans="1:51" ht="15.5" x14ac:dyDescent="0.35">
      <c r="A125" s="5" t="s">
        <v>148</v>
      </c>
      <c r="B125" t="s">
        <v>146</v>
      </c>
      <c r="C125">
        <v>35</v>
      </c>
      <c r="D125" s="15">
        <v>0.1</v>
      </c>
      <c r="E125" s="3">
        <f t="shared" si="138"/>
        <v>41.342985540850528</v>
      </c>
      <c r="F125" s="15">
        <v>0</v>
      </c>
      <c r="G125" s="3">
        <f t="shared" si="139"/>
        <v>0</v>
      </c>
      <c r="H125" s="15">
        <v>0.1</v>
      </c>
      <c r="I125" s="3">
        <f t="shared" si="160"/>
        <v>11.906455161571479</v>
      </c>
      <c r="J125" s="15">
        <v>0.1</v>
      </c>
      <c r="K125" s="3">
        <f t="shared" si="161"/>
        <v>1.9996137004723786</v>
      </c>
      <c r="L125" s="15">
        <v>0</v>
      </c>
      <c r="M125" s="3">
        <f t="shared" si="162"/>
        <v>0</v>
      </c>
      <c r="N125" s="15">
        <v>0</v>
      </c>
      <c r="O125" s="3">
        <f t="shared" si="163"/>
        <v>0</v>
      </c>
      <c r="P125" s="15">
        <v>0</v>
      </c>
      <c r="Q125" s="3">
        <f t="shared" si="164"/>
        <v>0</v>
      </c>
      <c r="R125" s="15">
        <v>0</v>
      </c>
      <c r="S125" s="3">
        <f t="shared" si="165"/>
        <v>0</v>
      </c>
      <c r="T125" s="15">
        <v>0</v>
      </c>
      <c r="U125" s="3">
        <f t="shared" si="166"/>
        <v>0</v>
      </c>
      <c r="V125" s="15">
        <v>0</v>
      </c>
      <c r="W125" s="3">
        <f t="shared" si="167"/>
        <v>0</v>
      </c>
      <c r="X125" s="3">
        <f t="shared" si="168"/>
        <v>55.249054402894387</v>
      </c>
      <c r="Y125" s="3"/>
      <c r="AA125" s="5" t="s">
        <v>148</v>
      </c>
      <c r="AB125" s="15">
        <f t="shared" si="140"/>
        <v>0.1</v>
      </c>
      <c r="AC125" s="15">
        <f t="shared" si="141"/>
        <v>0</v>
      </c>
      <c r="AD125" s="15">
        <f t="shared" si="142"/>
        <v>0.1</v>
      </c>
      <c r="AE125" s="15">
        <f t="shared" si="143"/>
        <v>0.1</v>
      </c>
      <c r="AF125" s="15">
        <f t="shared" si="144"/>
        <v>0</v>
      </c>
      <c r="AG125" s="15">
        <f t="shared" si="145"/>
        <v>0</v>
      </c>
      <c r="AH125" s="15">
        <f t="shared" si="146"/>
        <v>0</v>
      </c>
      <c r="AI125" s="15">
        <f t="shared" si="147"/>
        <v>0</v>
      </c>
      <c r="AJ125" s="15">
        <f t="shared" si="148"/>
        <v>0</v>
      </c>
      <c r="AK125" s="15">
        <f t="shared" si="149"/>
        <v>0</v>
      </c>
      <c r="AN125" s="5" t="s">
        <v>148</v>
      </c>
      <c r="AO125" s="3">
        <f t="shared" si="150"/>
        <v>41.342985540850528</v>
      </c>
      <c r="AP125" s="3">
        <f t="shared" si="151"/>
        <v>0</v>
      </c>
      <c r="AQ125" s="3">
        <f t="shared" si="152"/>
        <v>11.906455161571479</v>
      </c>
      <c r="AR125" s="3">
        <f t="shared" si="153"/>
        <v>1.9996137004723786</v>
      </c>
      <c r="AS125" s="3">
        <f t="shared" si="154"/>
        <v>0</v>
      </c>
      <c r="AT125" s="3">
        <f t="shared" si="155"/>
        <v>0</v>
      </c>
      <c r="AU125" s="3">
        <f t="shared" si="156"/>
        <v>0</v>
      </c>
      <c r="AV125" s="3">
        <f t="shared" si="157"/>
        <v>0</v>
      </c>
      <c r="AW125" s="3">
        <f t="shared" si="158"/>
        <v>0</v>
      </c>
      <c r="AX125" s="3">
        <f t="shared" si="159"/>
        <v>0</v>
      </c>
      <c r="AY125" s="3">
        <f t="shared" si="169"/>
        <v>55.249054402894387</v>
      </c>
    </row>
    <row r="126" spans="1:51" ht="15.5" x14ac:dyDescent="0.35">
      <c r="A126" s="5" t="s">
        <v>149</v>
      </c>
      <c r="B126" t="s">
        <v>143</v>
      </c>
      <c r="C126">
        <v>25</v>
      </c>
      <c r="D126" s="15">
        <v>0.57999999999999996</v>
      </c>
      <c r="E126" s="3">
        <f t="shared" si="138"/>
        <v>239.78931613693302</v>
      </c>
      <c r="F126" s="15">
        <v>0.68</v>
      </c>
      <c r="G126" s="3">
        <f t="shared" si="139"/>
        <v>234.17524270012802</v>
      </c>
      <c r="H126" s="15">
        <v>0.7</v>
      </c>
      <c r="I126" s="3">
        <f t="shared" si="160"/>
        <v>83.345186131000332</v>
      </c>
      <c r="J126" s="15">
        <v>0.7</v>
      </c>
      <c r="K126" s="3">
        <f t="shared" si="161"/>
        <v>13.997295903306648</v>
      </c>
      <c r="L126" s="15">
        <v>0.68</v>
      </c>
      <c r="M126" s="3">
        <f t="shared" si="162"/>
        <v>19.935590470148821</v>
      </c>
      <c r="N126" s="15">
        <v>0.78</v>
      </c>
      <c r="O126" s="3">
        <f t="shared" si="163"/>
        <v>1049.3010258233824</v>
      </c>
      <c r="P126" s="15">
        <v>0.8</v>
      </c>
      <c r="Q126" s="3">
        <f t="shared" si="164"/>
        <v>225.13750940390321</v>
      </c>
      <c r="R126" s="15">
        <v>0.8</v>
      </c>
      <c r="S126" s="3">
        <f t="shared" si="165"/>
        <v>35.022599180451877</v>
      </c>
      <c r="T126" s="15">
        <v>0.8</v>
      </c>
      <c r="U126" s="3">
        <f t="shared" si="166"/>
        <v>2.2302533771227053</v>
      </c>
      <c r="V126" s="15">
        <v>0.8</v>
      </c>
      <c r="W126" s="3">
        <f t="shared" si="167"/>
        <v>80.099545407083284</v>
      </c>
      <c r="X126" s="3">
        <f t="shared" si="168"/>
        <v>1983.0335645334599</v>
      </c>
      <c r="Y126" s="3"/>
      <c r="AA126" s="5" t="s">
        <v>149</v>
      </c>
      <c r="AB126" s="15">
        <f t="shared" si="140"/>
        <v>0.57999999999999996</v>
      </c>
      <c r="AC126" s="15">
        <f t="shared" si="141"/>
        <v>0.68</v>
      </c>
      <c r="AD126" s="15">
        <f t="shared" si="142"/>
        <v>0.7</v>
      </c>
      <c r="AE126" s="15">
        <f t="shared" si="143"/>
        <v>0.7</v>
      </c>
      <c r="AF126" s="15">
        <f t="shared" si="144"/>
        <v>0.68</v>
      </c>
      <c r="AG126" s="15">
        <f t="shared" si="145"/>
        <v>0.78</v>
      </c>
      <c r="AH126" s="15">
        <f t="shared" si="146"/>
        <v>0.8</v>
      </c>
      <c r="AI126" s="15">
        <f t="shared" si="147"/>
        <v>0.8</v>
      </c>
      <c r="AJ126" s="15">
        <f t="shared" si="148"/>
        <v>0.8</v>
      </c>
      <c r="AK126" s="15">
        <f t="shared" si="149"/>
        <v>0.8</v>
      </c>
      <c r="AN126" s="5" t="s">
        <v>149</v>
      </c>
      <c r="AO126" s="3">
        <f t="shared" si="150"/>
        <v>239.78931613693302</v>
      </c>
      <c r="AP126" s="3">
        <f t="shared" si="151"/>
        <v>234.17524270012802</v>
      </c>
      <c r="AQ126" s="3">
        <f t="shared" si="152"/>
        <v>83.345186131000332</v>
      </c>
      <c r="AR126" s="3">
        <f t="shared" si="153"/>
        <v>13.997295903306648</v>
      </c>
      <c r="AS126" s="3">
        <f t="shared" si="154"/>
        <v>19.935590470148821</v>
      </c>
      <c r="AT126" s="3">
        <f t="shared" si="155"/>
        <v>1049.3010258233824</v>
      </c>
      <c r="AU126" s="3">
        <f t="shared" si="156"/>
        <v>225.13750940390321</v>
      </c>
      <c r="AV126" s="3">
        <f t="shared" si="157"/>
        <v>35.022599180451877</v>
      </c>
      <c r="AW126" s="3">
        <f t="shared" si="158"/>
        <v>2.2302533771227053</v>
      </c>
      <c r="AX126" s="3">
        <f t="shared" si="159"/>
        <v>80.099545407083284</v>
      </c>
      <c r="AY126" s="3">
        <f t="shared" si="169"/>
        <v>1983.0335645334601</v>
      </c>
    </row>
    <row r="127" spans="1:51" ht="15.5" x14ac:dyDescent="0.35">
      <c r="A127" s="5" t="s">
        <v>10</v>
      </c>
      <c r="D127" s="15">
        <f t="shared" ref="D127:F127" si="170">SUM(D121:D126)</f>
        <v>1</v>
      </c>
      <c r="E127" s="3">
        <f t="shared" si="138"/>
        <v>413.42985540850526</v>
      </c>
      <c r="F127" s="15">
        <f t="shared" si="170"/>
        <v>1</v>
      </c>
      <c r="G127" s="3">
        <f t="shared" si="139"/>
        <v>344.37535691195296</v>
      </c>
      <c r="H127" s="15">
        <f t="shared" ref="H127" si="171">SUM(H121:H126)</f>
        <v>1</v>
      </c>
      <c r="I127" s="3">
        <f t="shared" si="160"/>
        <v>119.06455161571478</v>
      </c>
      <c r="J127" s="15">
        <f t="shared" ref="J127" si="172">SUM(J121:J126)</f>
        <v>1</v>
      </c>
      <c r="K127" s="3">
        <f t="shared" si="161"/>
        <v>19.996137004723785</v>
      </c>
      <c r="L127" s="15">
        <f t="shared" ref="L127" si="173">SUM(L121:L126)</f>
        <v>1</v>
      </c>
      <c r="M127" s="3">
        <f t="shared" si="162"/>
        <v>29.317044809042383</v>
      </c>
      <c r="N127" s="15">
        <f t="shared" ref="N127" si="174">SUM(N121:N126)</f>
        <v>1</v>
      </c>
      <c r="O127" s="3">
        <f t="shared" si="163"/>
        <v>1345.2577254145929</v>
      </c>
      <c r="P127" s="15">
        <f t="shared" ref="P127" si="175">SUM(P121:P126)</f>
        <v>1</v>
      </c>
      <c r="Q127" s="3">
        <f t="shared" si="164"/>
        <v>281.42188675487898</v>
      </c>
      <c r="R127" s="15">
        <f t="shared" ref="R127" si="176">SUM(R121:R126)</f>
        <v>1</v>
      </c>
      <c r="S127" s="3">
        <f t="shared" si="165"/>
        <v>43.778248975564843</v>
      </c>
      <c r="T127" s="15">
        <f t="shared" ref="T127" si="177">SUM(T121:T126)</f>
        <v>1</v>
      </c>
      <c r="U127" s="3">
        <f t="shared" si="166"/>
        <v>2.7878167214033818</v>
      </c>
      <c r="V127" s="15">
        <f t="shared" ref="V127" si="178">SUM(V121:V126)</f>
        <v>1</v>
      </c>
      <c r="W127" s="3">
        <f t="shared" si="167"/>
        <v>100.1244317588541</v>
      </c>
      <c r="X127" s="3">
        <f t="shared" ref="X127" si="179">SUM(X121:X126)</f>
        <v>2699.5530553752328</v>
      </c>
      <c r="Y127" s="3"/>
      <c r="AA127" s="5" t="s">
        <v>10</v>
      </c>
      <c r="AN127" s="5" t="s">
        <v>10</v>
      </c>
      <c r="AO127" s="3">
        <f>SUM(AO121:AO126)</f>
        <v>413.4298554085052</v>
      </c>
      <c r="AP127" s="3">
        <f t="shared" ref="AP127:AY127" si="180">SUM(AP121:AP126)</f>
        <v>344.37535691195296</v>
      </c>
      <c r="AQ127" s="3">
        <f t="shared" si="180"/>
        <v>119.06455161571478</v>
      </c>
      <c r="AR127" s="3">
        <f t="shared" si="180"/>
        <v>19.996137004723785</v>
      </c>
      <c r="AS127" s="3">
        <f t="shared" si="180"/>
        <v>29.317044809042383</v>
      </c>
      <c r="AT127" s="3">
        <f t="shared" si="180"/>
        <v>1345.2577254145929</v>
      </c>
      <c r="AU127" s="3">
        <f t="shared" si="180"/>
        <v>281.42188675487898</v>
      </c>
      <c r="AV127" s="3">
        <f t="shared" si="180"/>
        <v>43.77824897556485</v>
      </c>
      <c r="AW127" s="3">
        <f t="shared" si="180"/>
        <v>2.7878167214033818</v>
      </c>
      <c r="AX127" s="3">
        <f t="shared" si="180"/>
        <v>100.1244317588541</v>
      </c>
      <c r="AY127" s="3">
        <f t="shared" si="180"/>
        <v>2699.5530553752333</v>
      </c>
    </row>
    <row r="128" spans="1:51"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24335.854084428145</v>
      </c>
      <c r="F129" s="11"/>
      <c r="G129" s="12">
        <f>+G36</f>
        <v>19145.599675622569</v>
      </c>
      <c r="H129" s="11"/>
      <c r="I129" s="12">
        <f>+I36</f>
        <v>5540.0813181970034</v>
      </c>
      <c r="J129" s="11"/>
      <c r="K129" s="12">
        <f>+K36</f>
        <v>2462.6281630755261</v>
      </c>
      <c r="L129" s="11"/>
      <c r="M129" s="12">
        <f>+M36</f>
        <v>1901.6091753077144</v>
      </c>
      <c r="N129" s="11"/>
      <c r="O129" s="12">
        <f>+O36</f>
        <v>94281.00774928699</v>
      </c>
      <c r="P129" s="11"/>
      <c r="Q129" s="12">
        <f>+Q36</f>
        <v>16693.624621005365</v>
      </c>
      <c r="R129" s="11"/>
      <c r="S129" s="12">
        <f>+S36</f>
        <v>2529.8229181842448</v>
      </c>
      <c r="T129" s="11"/>
      <c r="U129" s="12">
        <f>+U36</f>
        <v>73.584997485566461</v>
      </c>
      <c r="V129" s="11"/>
      <c r="W129" s="12">
        <f>+W36</f>
        <v>5139.7845235684681</v>
      </c>
      <c r="X129" s="12">
        <f>+X36</f>
        <v>172103.5972261616</v>
      </c>
      <c r="AA129" s="5" t="s">
        <v>30</v>
      </c>
      <c r="AB129" s="12">
        <f>+E129</f>
        <v>24335.854084428145</v>
      </c>
      <c r="AC129" s="12">
        <f>+G129</f>
        <v>19145.599675622569</v>
      </c>
      <c r="AD129" s="12">
        <f>+I129</f>
        <v>5540.0813181970034</v>
      </c>
      <c r="AE129" s="12">
        <f>+K129</f>
        <v>2462.6281630755261</v>
      </c>
      <c r="AF129" s="12">
        <f>+M129</f>
        <v>1901.6091753077144</v>
      </c>
      <c r="AG129" s="12">
        <f>+O129</f>
        <v>94281.00774928699</v>
      </c>
      <c r="AH129" s="12">
        <f>+Q129</f>
        <v>16693.624621005365</v>
      </c>
      <c r="AI129" s="12">
        <f>+S129</f>
        <v>2529.8229181842448</v>
      </c>
      <c r="AJ129" s="12">
        <f>+U129</f>
        <v>73.584997485566461</v>
      </c>
      <c r="AK129" s="12">
        <f>+W129</f>
        <v>5139.7845235684681</v>
      </c>
      <c r="AL129" s="12">
        <f>+X129</f>
        <v>172103.5972261616</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61</v>
      </c>
      <c r="E131" s="12">
        <f>+E114</f>
        <v>446.40513629635433</v>
      </c>
      <c r="F131" s="11"/>
      <c r="G131" s="12">
        <f>+G114</f>
        <v>357.40824352907896</v>
      </c>
      <c r="H131" s="11"/>
      <c r="I131" s="12">
        <f>+I114</f>
        <v>76.668894620788578</v>
      </c>
      <c r="J131" s="11"/>
      <c r="K131" s="12">
        <f>+K114</f>
        <v>18.454661347441405</v>
      </c>
      <c r="L131" s="11"/>
      <c r="M131" s="12">
        <f>+M114</f>
        <v>26.167833124065346</v>
      </c>
      <c r="N131" s="11"/>
      <c r="O131" s="12">
        <f>+O114</f>
        <v>1149.1080479960267</v>
      </c>
      <c r="P131" s="11"/>
      <c r="Q131" s="12">
        <f>+Q114</f>
        <v>285.54362379691298</v>
      </c>
      <c r="R131" s="11"/>
      <c r="S131" s="12">
        <f>+S114</f>
        <v>37.740882260746943</v>
      </c>
      <c r="T131" s="11"/>
      <c r="U131" s="12">
        <f>+U114</f>
        <v>2.6213452850169179</v>
      </c>
      <c r="V131" s="11"/>
      <c r="W131" s="12">
        <f>+W114</f>
        <v>115.34860205905836</v>
      </c>
      <c r="X131" s="12">
        <f>+X114</f>
        <v>2515.4672703154906</v>
      </c>
      <c r="AA131" s="5" t="s">
        <v>61</v>
      </c>
      <c r="AB131" s="12">
        <f t="shared" si="181"/>
        <v>446.40513629635433</v>
      </c>
      <c r="AC131" s="12">
        <f t="shared" si="182"/>
        <v>357.40824352907896</v>
      </c>
      <c r="AD131" s="12">
        <f t="shared" si="183"/>
        <v>76.668894620788578</v>
      </c>
      <c r="AE131" s="12">
        <f t="shared" si="184"/>
        <v>18.454661347441405</v>
      </c>
      <c r="AF131" s="12">
        <f t="shared" si="185"/>
        <v>26.167833124065346</v>
      </c>
      <c r="AG131" s="12">
        <f t="shared" si="186"/>
        <v>1149.1080479960267</v>
      </c>
      <c r="AH131" s="12">
        <f t="shared" si="187"/>
        <v>285.54362379691298</v>
      </c>
      <c r="AI131" s="12">
        <f t="shared" si="188"/>
        <v>37.740882260746943</v>
      </c>
      <c r="AJ131" s="12">
        <f t="shared" si="189"/>
        <v>2.6213452850169179</v>
      </c>
      <c r="AK131" s="12">
        <f t="shared" si="190"/>
        <v>115.34860205905836</v>
      </c>
      <c r="AL131" s="12">
        <f t="shared" si="190"/>
        <v>2515.4672703154906</v>
      </c>
      <c r="AM131" s="5"/>
      <c r="AN131" s="5"/>
    </row>
    <row r="132" spans="1:40" ht="15.5" x14ac:dyDescent="0.35">
      <c r="A132" s="5" t="s">
        <v>62</v>
      </c>
      <c r="E132" s="12">
        <f>+E98+E85</f>
        <v>952.25283727009719</v>
      </c>
      <c r="F132" s="11"/>
      <c r="G132" s="12">
        <f>+G98+G85</f>
        <v>715.35132724856783</v>
      </c>
      <c r="H132" s="11"/>
      <c r="I132" s="12">
        <f>+I98+I85</f>
        <v>108.52413655098327</v>
      </c>
      <c r="J132" s="11"/>
      <c r="K132" s="12">
        <f>+K98+K85</f>
        <v>20.897897215547907</v>
      </c>
      <c r="L132" s="11"/>
      <c r="M132" s="12">
        <f>+M98+M85</f>
        <v>42.130786621005186</v>
      </c>
      <c r="N132" s="11"/>
      <c r="O132" s="12">
        <f>+O98+O85</f>
        <v>2090.9874717241159</v>
      </c>
      <c r="P132" s="11"/>
      <c r="Q132" s="12">
        <f>+Q98+Q85</f>
        <v>424.36533489789463</v>
      </c>
      <c r="R132" s="11"/>
      <c r="S132" s="12">
        <f>+S98+S85</f>
        <v>181.58670002071545</v>
      </c>
      <c r="T132" s="11"/>
      <c r="U132" s="12">
        <f>+U98+U85</f>
        <v>2.6300315311571478</v>
      </c>
      <c r="V132" s="11"/>
      <c r="W132" s="12">
        <f>+W98+W85</f>
        <v>158.27374517519979</v>
      </c>
      <c r="X132" s="12">
        <f>+X98+X85</f>
        <v>4697.0002682552849</v>
      </c>
      <c r="AA132" s="5" t="s">
        <v>62</v>
      </c>
      <c r="AB132" s="12">
        <f t="shared" si="181"/>
        <v>952.25283727009719</v>
      </c>
      <c r="AC132" s="12">
        <f t="shared" si="182"/>
        <v>715.35132724856783</v>
      </c>
      <c r="AD132" s="12">
        <f t="shared" si="183"/>
        <v>108.52413655098327</v>
      </c>
      <c r="AE132" s="12">
        <f t="shared" si="184"/>
        <v>20.897897215547907</v>
      </c>
      <c r="AF132" s="12">
        <f t="shared" si="185"/>
        <v>42.130786621005186</v>
      </c>
      <c r="AG132" s="12">
        <f t="shared" si="186"/>
        <v>2090.9874717241159</v>
      </c>
      <c r="AH132" s="12">
        <f t="shared" si="187"/>
        <v>424.36533489789463</v>
      </c>
      <c r="AI132" s="12">
        <f t="shared" si="188"/>
        <v>181.58670002071545</v>
      </c>
      <c r="AJ132" s="12">
        <f t="shared" si="189"/>
        <v>2.6300315311571478</v>
      </c>
      <c r="AK132" s="12">
        <f t="shared" si="190"/>
        <v>158.27374517519979</v>
      </c>
      <c r="AL132" s="12">
        <f t="shared" si="190"/>
        <v>4697.0002682552849</v>
      </c>
      <c r="AM132" s="5"/>
      <c r="AN132" s="5"/>
    </row>
    <row r="133" spans="1:40" ht="15.5" x14ac:dyDescent="0.35">
      <c r="A133" s="5" t="s">
        <v>63</v>
      </c>
      <c r="E133" s="12">
        <f>+E130+E131+E132</f>
        <v>1398.6579735664516</v>
      </c>
      <c r="F133" s="11"/>
      <c r="G133" s="12">
        <f>+G130+G131+G132</f>
        <v>1072.7595707776468</v>
      </c>
      <c r="H133" s="11"/>
      <c r="I133" s="12">
        <f>+I130+I131+I132</f>
        <v>185.19303117177185</v>
      </c>
      <c r="J133" s="11"/>
      <c r="K133" s="12">
        <f>+K130+K131+K132</f>
        <v>39.352558562989316</v>
      </c>
      <c r="L133" s="11"/>
      <c r="M133" s="12">
        <f>+M130+M131+M132</f>
        <v>68.298619745070539</v>
      </c>
      <c r="N133" s="11"/>
      <c r="O133" s="12">
        <f>+O130+O131+O132</f>
        <v>3240.0955197201429</v>
      </c>
      <c r="P133" s="11"/>
      <c r="Q133" s="12">
        <f>+Q130+Q131+Q132</f>
        <v>709.90895869480755</v>
      </c>
      <c r="R133" s="11"/>
      <c r="S133" s="12">
        <f>+S130+S131+S132</f>
        <v>219.32758228146241</v>
      </c>
      <c r="T133" s="11"/>
      <c r="U133" s="12">
        <f>+U130+U131+U132</f>
        <v>5.2513768161740657</v>
      </c>
      <c r="V133" s="11"/>
      <c r="W133" s="12">
        <f>+W130+W131+W132</f>
        <v>273.62234723425814</v>
      </c>
      <c r="X133" s="12">
        <f>+X130+X131+X132</f>
        <v>7212.467538570776</v>
      </c>
      <c r="AA133" s="5" t="s">
        <v>63</v>
      </c>
      <c r="AB133" s="12">
        <f t="shared" si="181"/>
        <v>1398.6579735664516</v>
      </c>
      <c r="AC133" s="12">
        <f t="shared" si="182"/>
        <v>1072.7595707776468</v>
      </c>
      <c r="AD133" s="12">
        <f t="shared" si="183"/>
        <v>185.19303117177185</v>
      </c>
      <c r="AE133" s="12">
        <f t="shared" si="184"/>
        <v>39.352558562989316</v>
      </c>
      <c r="AF133" s="12">
        <f t="shared" si="185"/>
        <v>68.298619745070539</v>
      </c>
      <c r="AG133" s="12">
        <f t="shared" si="186"/>
        <v>3240.0955197201429</v>
      </c>
      <c r="AH133" s="12">
        <f t="shared" si="187"/>
        <v>709.90895869480755</v>
      </c>
      <c r="AI133" s="12">
        <f t="shared" si="188"/>
        <v>219.32758228146241</v>
      </c>
      <c r="AJ133" s="12">
        <f t="shared" si="189"/>
        <v>5.2513768161740657</v>
      </c>
      <c r="AK133" s="12">
        <f t="shared" si="190"/>
        <v>273.62234723425814</v>
      </c>
      <c r="AL133" s="12">
        <f t="shared" si="190"/>
        <v>7212.467538570776</v>
      </c>
      <c r="AM133" s="5"/>
      <c r="AN133" s="5"/>
    </row>
    <row r="134" spans="1:40" ht="15.5" x14ac:dyDescent="0.35">
      <c r="A134" s="5" t="s">
        <v>12</v>
      </c>
      <c r="E134" s="12">
        <f>+E73+E79</f>
        <v>197.04267791973871</v>
      </c>
      <c r="F134" s="4"/>
      <c r="G134" s="12">
        <f>+G73+G79</f>
        <v>84.582389001784776</v>
      </c>
      <c r="H134" s="4"/>
      <c r="I134" s="12">
        <f>+I73+I79</f>
        <v>4.1415236074923563</v>
      </c>
      <c r="J134" s="4"/>
      <c r="K134" s="12">
        <f>+K73+K79</f>
        <v>1.2537859951417198</v>
      </c>
      <c r="L134" s="4"/>
      <c r="M134" s="12">
        <f>+M73+M79</f>
        <v>4.5226606050009472</v>
      </c>
      <c r="N134" s="4"/>
      <c r="O134" s="12">
        <f>+O73+O79</f>
        <v>319.01335813055977</v>
      </c>
      <c r="P134" s="4"/>
      <c r="Q134" s="12">
        <f>+Q73+Q79</f>
        <v>33.105060628097242</v>
      </c>
      <c r="R134" s="4"/>
      <c r="S134" s="12">
        <f>+S73+S79</f>
        <v>45.331490790909015</v>
      </c>
      <c r="T134" s="4"/>
      <c r="U134" s="12">
        <f>+U73+U79</f>
        <v>0</v>
      </c>
      <c r="V134" s="4"/>
      <c r="W134" s="12">
        <f>+W73+W79</f>
        <v>26.671453293957537</v>
      </c>
      <c r="X134" s="12">
        <f>SUM(E134:W134)</f>
        <v>715.66439997268208</v>
      </c>
      <c r="AA134" s="5" t="s">
        <v>12</v>
      </c>
      <c r="AB134" s="12">
        <f t="shared" si="181"/>
        <v>197.04267791973871</v>
      </c>
      <c r="AC134" s="12">
        <f t="shared" si="182"/>
        <v>84.582389001784776</v>
      </c>
      <c r="AD134" s="12">
        <f t="shared" si="183"/>
        <v>4.1415236074923563</v>
      </c>
      <c r="AE134" s="12">
        <f t="shared" si="184"/>
        <v>1.2537859951417198</v>
      </c>
      <c r="AF134" s="12">
        <f t="shared" si="185"/>
        <v>4.5226606050009472</v>
      </c>
      <c r="AG134" s="12">
        <f t="shared" si="186"/>
        <v>319.01335813055977</v>
      </c>
      <c r="AH134" s="12">
        <f t="shared" si="187"/>
        <v>33.105060628097242</v>
      </c>
      <c r="AI134" s="12">
        <f t="shared" si="188"/>
        <v>45.331490790909015</v>
      </c>
      <c r="AJ134" s="12">
        <f t="shared" si="189"/>
        <v>0</v>
      </c>
      <c r="AK134" s="12">
        <f t="shared" si="190"/>
        <v>26.671453293957537</v>
      </c>
      <c r="AL134" s="12">
        <f t="shared" si="190"/>
        <v>715.66439997268208</v>
      </c>
      <c r="AM134" s="5"/>
      <c r="AN134" s="5"/>
    </row>
    <row r="135" spans="1:40" ht="15.5" x14ac:dyDescent="0.35">
      <c r="A135" s="5" t="s">
        <v>13</v>
      </c>
      <c r="E135" s="12">
        <f>+E80+E81+E106+E107</f>
        <v>419.17834977131895</v>
      </c>
      <c r="F135" s="4"/>
      <c r="G135" s="12">
        <f>+G80+G81+G106+G107</f>
        <v>286.40430266281305</v>
      </c>
      <c r="H135" s="4"/>
      <c r="I135" s="12">
        <f>+I80+I81+I106+I107</f>
        <v>19.470335683430015</v>
      </c>
      <c r="J135" s="4"/>
      <c r="K135" s="12">
        <f>+K80+K81+K106+K107</f>
        <v>8.6341468931087171</v>
      </c>
      <c r="L135" s="4"/>
      <c r="M135" s="12">
        <f>+M80+M81+M106+M107</f>
        <v>15.020538720036878</v>
      </c>
      <c r="N135" s="4"/>
      <c r="O135" s="12">
        <f>+O80+O81+O106+O107</f>
        <v>614.65079834977655</v>
      </c>
      <c r="P135" s="4"/>
      <c r="Q135" s="12">
        <f>+Q80+Q81+Q106+Q107</f>
        <v>79.156703962181737</v>
      </c>
      <c r="R135" s="4"/>
      <c r="S135" s="12">
        <f>+S80+S81+S106+S107</f>
        <v>0</v>
      </c>
      <c r="T135" s="4"/>
      <c r="U135" s="12">
        <f>+U80+U81+U106+U107</f>
        <v>0</v>
      </c>
      <c r="V135" s="4"/>
      <c r="W135" s="12">
        <f>+W80+W81+W106+W107</f>
        <v>0</v>
      </c>
      <c r="X135" s="12">
        <f>SUM(E135:W135)</f>
        <v>1442.5151760426659</v>
      </c>
      <c r="Y135" s="3">
        <f>+X134+X135</f>
        <v>2158.1795760153482</v>
      </c>
      <c r="AA135" s="5" t="s">
        <v>13</v>
      </c>
      <c r="AB135" s="12">
        <f t="shared" si="181"/>
        <v>419.17834977131895</v>
      </c>
      <c r="AC135" s="12">
        <f t="shared" si="182"/>
        <v>286.40430266281305</v>
      </c>
      <c r="AD135" s="12">
        <f t="shared" si="183"/>
        <v>19.470335683430015</v>
      </c>
      <c r="AE135" s="12">
        <f t="shared" si="184"/>
        <v>8.6341468931087171</v>
      </c>
      <c r="AF135" s="12">
        <f t="shared" si="185"/>
        <v>15.020538720036878</v>
      </c>
      <c r="AG135" s="12">
        <f t="shared" si="186"/>
        <v>614.65079834977655</v>
      </c>
      <c r="AH135" s="12">
        <f t="shared" si="187"/>
        <v>79.156703962181737</v>
      </c>
      <c r="AI135" s="12">
        <f t="shared" si="188"/>
        <v>0</v>
      </c>
      <c r="AJ135" s="12">
        <f t="shared" si="189"/>
        <v>0</v>
      </c>
      <c r="AK135" s="12">
        <f t="shared" si="190"/>
        <v>0</v>
      </c>
      <c r="AL135" s="12">
        <f t="shared" si="190"/>
        <v>1442.5151760426659</v>
      </c>
      <c r="AM135" s="6">
        <f>10*AL135/1000</f>
        <v>14.42515176042666</v>
      </c>
      <c r="AN135" s="6">
        <f>5*AL135/1000</f>
        <v>7.21257588021333</v>
      </c>
    </row>
    <row r="136" spans="1:40" ht="15.5" x14ac:dyDescent="0.35">
      <c r="A136" s="5" t="s">
        <v>14</v>
      </c>
      <c r="E136" s="12">
        <f>+E92+E93+E108+E109+E121+E122</f>
        <v>283.84764394747151</v>
      </c>
      <c r="F136" s="4"/>
      <c r="G136" s="12">
        <f>+G92+G93+G108+G109+G121+G122</f>
        <v>241.41088523316083</v>
      </c>
      <c r="H136" s="4"/>
      <c r="I136" s="12">
        <f>+I92+I93+I108+I109+I121+I122</f>
        <v>26.94410861643728</v>
      </c>
      <c r="J136" s="4"/>
      <c r="K136" s="12">
        <f>+K92+K93+K108+K109+K121+K122</f>
        <v>4.758613576564918</v>
      </c>
      <c r="L136" s="4"/>
      <c r="M136" s="12">
        <f>+M92+M93+M108+M109+M121+M122</f>
        <v>18.232051472153113</v>
      </c>
      <c r="N136" s="4"/>
      <c r="O136" s="12">
        <f>+O92+O93+O108+O109+O121+O122</f>
        <v>602.47477789531877</v>
      </c>
      <c r="P136" s="4"/>
      <c r="Q136" s="12">
        <f>+Q92+Q93+Q108+Q109+Q121+Q122</f>
        <v>181.74734831229387</v>
      </c>
      <c r="R136" s="4"/>
      <c r="S136" s="12">
        <f>+S92+S93+S108+S109+S121+S122</f>
        <v>43.1660372112201</v>
      </c>
      <c r="T136" s="4"/>
      <c r="U136" s="12">
        <f>+U92+U93+U108+U109+U121+U122</f>
        <v>1.7226931404347006</v>
      </c>
      <c r="V136" s="4"/>
      <c r="W136" s="12">
        <f>+W92+W93+W108+W109+W121+W122</f>
        <v>77.521597481907577</v>
      </c>
      <c r="X136" s="12">
        <f>SUM(E136:W136)</f>
        <v>1481.8257568869626</v>
      </c>
      <c r="AA136" s="5" t="s">
        <v>14</v>
      </c>
      <c r="AB136" s="12">
        <f t="shared" si="181"/>
        <v>283.84764394747151</v>
      </c>
      <c r="AC136" s="12">
        <f t="shared" si="182"/>
        <v>241.41088523316083</v>
      </c>
      <c r="AD136" s="12">
        <f t="shared" si="183"/>
        <v>26.94410861643728</v>
      </c>
      <c r="AE136" s="12">
        <f t="shared" si="184"/>
        <v>4.758613576564918</v>
      </c>
      <c r="AF136" s="12">
        <f t="shared" si="185"/>
        <v>18.232051472153113</v>
      </c>
      <c r="AG136" s="12">
        <f t="shared" si="186"/>
        <v>602.47477789531877</v>
      </c>
      <c r="AH136" s="12">
        <f t="shared" si="187"/>
        <v>181.74734831229387</v>
      </c>
      <c r="AI136" s="12">
        <f t="shared" si="188"/>
        <v>43.1660372112201</v>
      </c>
      <c r="AJ136" s="12">
        <f t="shared" si="189"/>
        <v>1.7226931404347006</v>
      </c>
      <c r="AK136" s="12">
        <f t="shared" si="190"/>
        <v>77.521597481907577</v>
      </c>
      <c r="AL136" s="12">
        <f t="shared" si="190"/>
        <v>1481.8257568869626</v>
      </c>
      <c r="AM136" s="6"/>
      <c r="AN136" s="6"/>
    </row>
    <row r="137" spans="1:40" ht="15.5" x14ac:dyDescent="0.35">
      <c r="A137" s="5" t="s">
        <v>172</v>
      </c>
      <c r="E137" s="3">
        <f>+E77+E79+E82+E90+E93+E103+E109+E119+E122</f>
        <v>351.04565363712737</v>
      </c>
      <c r="F137" s="3"/>
      <c r="G137" s="3">
        <f>+G77+G79+G82+G90+G93+G103+G109+G119+G122</f>
        <v>215.00132376352212</v>
      </c>
      <c r="H137" s="3"/>
      <c r="I137" s="3">
        <f>+I77+I79+I82+I90+I93+I103+I109+I119+I122</f>
        <v>31.263320941957257</v>
      </c>
      <c r="J137" s="3"/>
      <c r="K137" s="3">
        <f>+K77+K79+K82+K90+K93+K103+K109+K119+K122</f>
        <v>6.0465250851170902</v>
      </c>
      <c r="L137" s="3"/>
      <c r="M137" s="3">
        <f>+M77+M79+M82+M90+M93+M103+M109+M119+M122</f>
        <v>13.693413219780275</v>
      </c>
      <c r="N137" s="3"/>
      <c r="O137" s="3">
        <f>+O77+O79+O82+O90+O93+O103+O109+O119+O122</f>
        <v>923.92201692410083</v>
      </c>
      <c r="P137" s="3"/>
      <c r="Q137" s="3">
        <f>+Q77+Q79+Q82+Q90+Q93+Q103+Q109+Q119+Q122</f>
        <v>186.86009005315447</v>
      </c>
      <c r="R137" s="3"/>
      <c r="S137" s="3">
        <f>+S77+S79+S82+S90+S93+S103+S109+S119+S122</f>
        <v>86.275134153914863</v>
      </c>
      <c r="T137" s="3"/>
      <c r="U137" s="3">
        <f>+U77+U79+U82+U90+U93+U103+U109+U119+U122</f>
        <v>1.2032502944612842</v>
      </c>
      <c r="V137" s="3"/>
      <c r="W137" s="3">
        <f>+W77+W79+W82+W90+W93+W103+W109+W119+W122</f>
        <v>81.33170297234004</v>
      </c>
      <c r="X137" s="3">
        <f>SUM(E137:W137)</f>
        <v>1896.6424310454754</v>
      </c>
      <c r="Y137" s="1">
        <f>+X137/(X137+X138)</f>
        <v>1.1020353215238697E-2</v>
      </c>
      <c r="Z137" s="1">
        <f>+X137/80415</f>
        <v>2.3585679674755649E-2</v>
      </c>
      <c r="AA137" s="5" t="s">
        <v>15</v>
      </c>
      <c r="AB137" s="12">
        <f t="shared" si="181"/>
        <v>351.04565363712737</v>
      </c>
      <c r="AC137" s="12">
        <f t="shared" si="182"/>
        <v>215.00132376352212</v>
      </c>
      <c r="AD137" s="12">
        <f t="shared" si="183"/>
        <v>31.263320941957257</v>
      </c>
      <c r="AE137" s="12">
        <f t="shared" si="184"/>
        <v>6.0465250851170902</v>
      </c>
      <c r="AF137" s="12">
        <f t="shared" si="185"/>
        <v>13.693413219780275</v>
      </c>
      <c r="AG137" s="12">
        <f t="shared" si="186"/>
        <v>923.92201692410083</v>
      </c>
      <c r="AH137" s="12">
        <f t="shared" si="187"/>
        <v>186.86009005315447</v>
      </c>
      <c r="AI137" s="12">
        <f t="shared" si="188"/>
        <v>86.275134153914863</v>
      </c>
      <c r="AJ137" s="12">
        <f t="shared" si="189"/>
        <v>1.2032502944612842</v>
      </c>
      <c r="AK137" s="12">
        <f t="shared" si="190"/>
        <v>81.33170297234004</v>
      </c>
      <c r="AL137" s="12">
        <f t="shared" si="190"/>
        <v>1896.6424310454754</v>
      </c>
      <c r="AM137" s="6"/>
      <c r="AN137" s="6"/>
    </row>
    <row r="138" spans="1:40" ht="15.5" x14ac:dyDescent="0.35">
      <c r="A138" s="5" t="s">
        <v>16</v>
      </c>
      <c r="E138" s="3">
        <f>+E36-E137</f>
        <v>23984.808430791018</v>
      </c>
      <c r="F138" s="3"/>
      <c r="G138" s="3">
        <f>+G36-G137</f>
        <v>18930.598351859047</v>
      </c>
      <c r="H138" s="3"/>
      <c r="I138" s="3">
        <f>+I36-I137</f>
        <v>5508.8179972550461</v>
      </c>
      <c r="J138" s="3"/>
      <c r="K138" s="3">
        <f>+K36-K137</f>
        <v>2456.581637990409</v>
      </c>
      <c r="L138" s="3"/>
      <c r="M138" s="3">
        <f>+M36-M137</f>
        <v>1887.9157620879341</v>
      </c>
      <c r="N138" s="3"/>
      <c r="O138" s="3">
        <f>+O36-O137</f>
        <v>93357.085732362888</v>
      </c>
      <c r="P138" s="3"/>
      <c r="Q138" s="3">
        <f>+Q36-Q137</f>
        <v>16506.764530952212</v>
      </c>
      <c r="R138" s="3"/>
      <c r="S138" s="3">
        <f>+S36-S137</f>
        <v>2443.5477840303301</v>
      </c>
      <c r="T138" s="3"/>
      <c r="U138" s="3">
        <f>+U36-U137</f>
        <v>72.381747191105177</v>
      </c>
      <c r="V138" s="3"/>
      <c r="W138" s="3">
        <f t="shared" ref="W138" si="191">+W36-W137</f>
        <v>5058.4528205961278</v>
      </c>
      <c r="X138" s="3">
        <f>SUM(E138:W138)</f>
        <v>170206.95479511609</v>
      </c>
      <c r="AA138" s="5" t="s">
        <v>16</v>
      </c>
      <c r="AB138" s="12">
        <f t="shared" si="181"/>
        <v>23984.808430791018</v>
      </c>
      <c r="AC138" s="12">
        <f t="shared" si="182"/>
        <v>18930.598351859047</v>
      </c>
      <c r="AD138" s="12">
        <f t="shared" si="183"/>
        <v>5508.8179972550461</v>
      </c>
      <c r="AE138" s="12">
        <f t="shared" si="184"/>
        <v>2456.581637990409</v>
      </c>
      <c r="AF138" s="12">
        <f t="shared" si="185"/>
        <v>1887.9157620879341</v>
      </c>
      <c r="AG138" s="12">
        <f t="shared" si="186"/>
        <v>93357.085732362888</v>
      </c>
      <c r="AH138" s="12">
        <f t="shared" si="187"/>
        <v>16506.764530952212</v>
      </c>
      <c r="AI138" s="12">
        <f t="shared" si="188"/>
        <v>2443.5477840303301</v>
      </c>
      <c r="AJ138" s="12">
        <f t="shared" si="189"/>
        <v>72.381747191105177</v>
      </c>
      <c r="AK138" s="12">
        <f t="shared" si="190"/>
        <v>5058.4528205961278</v>
      </c>
      <c r="AL138" s="12">
        <f t="shared" si="190"/>
        <v>170206.95479511609</v>
      </c>
      <c r="AM138" s="6"/>
      <c r="AN138" s="6"/>
    </row>
    <row r="139" spans="1:40" ht="15.5" x14ac:dyDescent="0.35">
      <c r="A139" s="5" t="s">
        <v>17</v>
      </c>
      <c r="E139" s="7">
        <f>-E137/E129</f>
        <v>-1.4425039385067319E-2</v>
      </c>
      <c r="F139" s="7"/>
      <c r="G139" s="7">
        <f>-G137/G129</f>
        <v>-1.1229803579214909E-2</v>
      </c>
      <c r="H139" s="7"/>
      <c r="I139" s="7">
        <f>-I137/I129</f>
        <v>-5.6431158942143065E-3</v>
      </c>
      <c r="J139" s="7"/>
      <c r="K139" s="7">
        <f>-K137/K129</f>
        <v>-2.4553138698640187E-3</v>
      </c>
      <c r="L139" s="7"/>
      <c r="M139" s="7">
        <f>-M137/M129</f>
        <v>-7.2009608481008909E-3</v>
      </c>
      <c r="N139" s="7"/>
      <c r="O139" s="7">
        <f>-O137/O129</f>
        <v>-9.7996620844465684E-3</v>
      </c>
      <c r="P139" s="7"/>
      <c r="Q139" s="7">
        <f>-Q137/Q129</f>
        <v>-1.1193500171198944E-2</v>
      </c>
      <c r="R139" s="7"/>
      <c r="S139" s="7">
        <f>-S137/S129</f>
        <v>-3.4103230520117975E-2</v>
      </c>
      <c r="T139" s="7"/>
      <c r="U139" s="7">
        <f>-U137/U129</f>
        <v>-1.6351842570862345E-2</v>
      </c>
      <c r="V139" s="7"/>
      <c r="W139" s="7">
        <f>-W137/W129</f>
        <v>-1.5823951879576612E-2</v>
      </c>
      <c r="X139" s="7">
        <f>-X137/X129</f>
        <v>-1.1020353215238695E-2</v>
      </c>
      <c r="AA139" s="5" t="s">
        <v>17</v>
      </c>
      <c r="AB139" s="35">
        <f t="shared" si="181"/>
        <v>-1.4425039385067319E-2</v>
      </c>
      <c r="AC139" s="35">
        <f t="shared" si="182"/>
        <v>-1.1229803579214909E-2</v>
      </c>
      <c r="AD139" s="35">
        <f t="shared" si="183"/>
        <v>-5.6431158942143065E-3</v>
      </c>
      <c r="AE139" s="35">
        <f t="shared" si="184"/>
        <v>-2.4553138698640187E-3</v>
      </c>
      <c r="AF139" s="35">
        <f t="shared" si="185"/>
        <v>-7.2009608481008909E-3</v>
      </c>
      <c r="AG139" s="35">
        <f t="shared" si="186"/>
        <v>-9.7996620844465684E-3</v>
      </c>
      <c r="AH139" s="35">
        <f t="shared" si="187"/>
        <v>-1.1193500171198944E-2</v>
      </c>
      <c r="AI139" s="35">
        <f t="shared" si="188"/>
        <v>-3.4103230520117975E-2</v>
      </c>
      <c r="AJ139" s="35">
        <f t="shared" si="189"/>
        <v>-1.6351842570862345E-2</v>
      </c>
      <c r="AK139" s="35">
        <f t="shared" si="190"/>
        <v>-1.5823951879576612E-2</v>
      </c>
      <c r="AL139" s="35">
        <f t="shared" si="190"/>
        <v>-1.1020353215238695E-2</v>
      </c>
      <c r="AM139" s="6"/>
      <c r="AN139" s="6"/>
    </row>
    <row r="140" spans="1:40" ht="15.5" x14ac:dyDescent="0.35">
      <c r="A140" s="5" t="s">
        <v>18</v>
      </c>
      <c r="E140" s="1">
        <f>+E35</f>
        <v>0.84676707579314925</v>
      </c>
      <c r="F140" s="3"/>
      <c r="G140" s="1">
        <f>+G35</f>
        <v>0.71226194170157631</v>
      </c>
      <c r="H140" s="3"/>
      <c r="I140" s="1">
        <f>+I35</f>
        <v>3.8701778491182739</v>
      </c>
      <c r="J140" s="3"/>
      <c r="K140" s="1">
        <f>+K35</f>
        <v>3.983132795716009</v>
      </c>
      <c r="L140" s="3"/>
      <c r="M140" s="1">
        <f>+M35</f>
        <v>0.73495648745691622</v>
      </c>
      <c r="N140" s="3"/>
      <c r="O140" s="1">
        <f>+O35</f>
        <v>3.3724703160314333E-2</v>
      </c>
      <c r="P140" s="3"/>
      <c r="Q140" s="1">
        <f>+Q35</f>
        <v>3.2294604212055912E-2</v>
      </c>
      <c r="R140" s="3"/>
      <c r="S140" s="1">
        <f>+S35</f>
        <v>0.2585097934322575</v>
      </c>
      <c r="T140" s="3"/>
      <c r="U140" s="1">
        <f>+U35</f>
        <v>1.0871781305107991E-2</v>
      </c>
      <c r="V140" s="3"/>
      <c r="W140" s="1">
        <f>+W35</f>
        <v>0</v>
      </c>
      <c r="X140" s="1">
        <f>+X35</f>
        <v>0</v>
      </c>
      <c r="AA140" s="5" t="s">
        <v>18</v>
      </c>
      <c r="AB140" s="33">
        <f t="shared" si="181"/>
        <v>0.84676707579314925</v>
      </c>
      <c r="AC140" s="33">
        <f t="shared" si="182"/>
        <v>0.71226194170157631</v>
      </c>
      <c r="AD140" s="33">
        <f t="shared" si="183"/>
        <v>3.8701778491182739</v>
      </c>
      <c r="AE140" s="33">
        <f t="shared" si="184"/>
        <v>3.983132795716009</v>
      </c>
      <c r="AF140" s="33">
        <f t="shared" si="185"/>
        <v>0.73495648745691622</v>
      </c>
      <c r="AG140" s="33">
        <f t="shared" si="186"/>
        <v>3.3724703160314333E-2</v>
      </c>
      <c r="AH140" s="33">
        <f t="shared" si="187"/>
        <v>3.2294604212055912E-2</v>
      </c>
      <c r="AI140" s="33">
        <f t="shared" si="188"/>
        <v>0.2585097934322575</v>
      </c>
      <c r="AJ140" s="33">
        <f t="shared" si="189"/>
        <v>1.0871781305107991E-2</v>
      </c>
      <c r="AK140" s="12">
        <f t="shared" si="190"/>
        <v>0</v>
      </c>
      <c r="AL140" s="12"/>
      <c r="AM140" s="6"/>
      <c r="AN140" s="6"/>
    </row>
    <row r="141" spans="1:40" ht="15.5" x14ac:dyDescent="0.35">
      <c r="A141" s="5" t="s">
        <v>19</v>
      </c>
      <c r="E141" s="1">
        <f>+E34/E138</f>
        <v>0.85916049984145637</v>
      </c>
      <c r="F141" s="1"/>
      <c r="G141" s="1">
        <f>+G34/G138</f>
        <v>0.72035134582319382</v>
      </c>
      <c r="H141" s="1"/>
      <c r="I141" s="1">
        <f>+I34/I138</f>
        <v>3.8921416555572828</v>
      </c>
      <c r="J141" s="1"/>
      <c r="K141" s="1">
        <f>+K34/K138</f>
        <v>3.9929367085981191</v>
      </c>
      <c r="L141" s="1"/>
      <c r="M141" s="1">
        <f>+M34/M138</f>
        <v>0.74028726708353232</v>
      </c>
      <c r="N141" s="1"/>
      <c r="O141" s="1">
        <f>+O34/O138</f>
        <v>3.4058464604554042E-2</v>
      </c>
      <c r="P141" s="1"/>
      <c r="Q141" s="1">
        <f>+Q34/Q138</f>
        <v>3.2660186009747405E-2</v>
      </c>
      <c r="R141" s="1"/>
      <c r="S141" s="1">
        <f>+S34/S138</f>
        <v>0.26763708255433999</v>
      </c>
      <c r="T141" s="1"/>
      <c r="U141" s="1">
        <f>+U34/U138</f>
        <v>1.105251021210925E-2</v>
      </c>
      <c r="V141" s="1"/>
      <c r="W141" s="1">
        <f>+W34/W138</f>
        <v>0</v>
      </c>
      <c r="X141" s="1">
        <f>+X34/X138</f>
        <v>0.41869413671012262</v>
      </c>
      <c r="AA141" s="5" t="s">
        <v>19</v>
      </c>
      <c r="AB141" s="33">
        <f t="shared" si="181"/>
        <v>0.85916049984145637</v>
      </c>
      <c r="AC141" s="33">
        <f t="shared" si="182"/>
        <v>0.72035134582319382</v>
      </c>
      <c r="AD141" s="33">
        <f t="shared" si="183"/>
        <v>3.8921416555572828</v>
      </c>
      <c r="AE141" s="33">
        <f t="shared" si="184"/>
        <v>3.9929367085981191</v>
      </c>
      <c r="AF141" s="33">
        <f t="shared" si="185"/>
        <v>0.74028726708353232</v>
      </c>
      <c r="AG141" s="33">
        <f t="shared" si="186"/>
        <v>3.4058464604554042E-2</v>
      </c>
      <c r="AH141" s="33">
        <f t="shared" si="187"/>
        <v>3.2660186009747405E-2</v>
      </c>
      <c r="AI141" s="33">
        <f t="shared" si="188"/>
        <v>0.26763708255433999</v>
      </c>
      <c r="AJ141" s="33">
        <f t="shared" si="189"/>
        <v>1.105251021210925E-2</v>
      </c>
      <c r="AK141" s="12">
        <f t="shared" si="190"/>
        <v>0</v>
      </c>
      <c r="AL141" s="12"/>
      <c r="AM141" s="6"/>
      <c r="AN141" s="6"/>
    </row>
    <row r="142" spans="1:40" ht="15.5" x14ac:dyDescent="0.35">
      <c r="A142" s="5" t="s">
        <v>173</v>
      </c>
      <c r="E142" s="1">
        <f>+E141-E35</f>
        <v>1.2393424048307122E-2</v>
      </c>
      <c r="F142" s="1"/>
      <c r="G142" s="1">
        <f>+G141-G35</f>
        <v>8.0894041216175161E-3</v>
      </c>
      <c r="H142" s="1"/>
      <c r="I142" s="1">
        <f>+I141-I35</f>
        <v>2.1963806439008859E-2</v>
      </c>
      <c r="J142" s="1"/>
      <c r="K142" s="1">
        <f>+K141-K35</f>
        <v>9.8039128821101329E-3</v>
      </c>
      <c r="L142" s="1"/>
      <c r="M142" s="1">
        <f>+M141-M35</f>
        <v>5.3307796266161001E-3</v>
      </c>
      <c r="N142" s="1"/>
      <c r="O142" s="1">
        <f>+O141-O35</f>
        <v>3.3376144423970938E-4</v>
      </c>
      <c r="P142" s="1"/>
      <c r="Q142" s="1">
        <f>+Q141-Q35</f>
        <v>3.6558179769149296E-4</v>
      </c>
      <c r="R142" s="1"/>
      <c r="S142" s="1">
        <f>+S141-S35</f>
        <v>9.1272891220824937E-3</v>
      </c>
      <c r="T142" s="1"/>
      <c r="U142" s="1">
        <f>+U141-U35</f>
        <v>1.8072890700125861E-4</v>
      </c>
      <c r="V142" s="1"/>
      <c r="W142" s="1">
        <f>+W141-W35</f>
        <v>0</v>
      </c>
      <c r="X142" s="1">
        <f>+X141-X35</f>
        <v>0.41869413671012262</v>
      </c>
      <c r="AA142" s="5" t="s">
        <v>20</v>
      </c>
      <c r="AB142" s="33">
        <f t="shared" si="181"/>
        <v>1.2393424048307122E-2</v>
      </c>
      <c r="AC142" s="33">
        <f t="shared" si="182"/>
        <v>8.0894041216175161E-3</v>
      </c>
      <c r="AD142" s="33">
        <f t="shared" si="183"/>
        <v>2.1963806439008859E-2</v>
      </c>
      <c r="AE142" s="33">
        <f t="shared" si="184"/>
        <v>9.8039128821101329E-3</v>
      </c>
      <c r="AF142" s="33">
        <f t="shared" si="185"/>
        <v>5.3307796266161001E-3</v>
      </c>
      <c r="AG142" s="33">
        <f t="shared" si="186"/>
        <v>3.3376144423970938E-4</v>
      </c>
      <c r="AH142" s="33">
        <f t="shared" si="187"/>
        <v>3.6558179769149296E-4</v>
      </c>
      <c r="AI142" s="33">
        <f t="shared" si="188"/>
        <v>9.1272891220824937E-3</v>
      </c>
      <c r="AJ142" s="33">
        <f t="shared" si="189"/>
        <v>1.8072890700125861E-4</v>
      </c>
      <c r="AK142" s="12">
        <f t="shared" si="190"/>
        <v>0</v>
      </c>
      <c r="AL142" s="12"/>
      <c r="AM142" s="6"/>
      <c r="AN142" s="6"/>
    </row>
    <row r="143" spans="1:40" ht="15.5" x14ac:dyDescent="0.35">
      <c r="A143" s="5" t="s">
        <v>21</v>
      </c>
      <c r="E143" s="3">
        <f>+E43</f>
        <v>425.35337405870723</v>
      </c>
      <c r="F143" s="1"/>
      <c r="G143" s="3">
        <f>+G43</f>
        <v>171.92767832385215</v>
      </c>
      <c r="H143" s="1"/>
      <c r="I143" s="3">
        <f>+I43</f>
        <v>135.5830266638543</v>
      </c>
      <c r="J143" s="1"/>
      <c r="K143" s="3">
        <f>+K43</f>
        <v>23.758266697304197</v>
      </c>
      <c r="L143" s="1"/>
      <c r="M143" s="3">
        <f>+M43</f>
        <v>5.1831423128523246</v>
      </c>
      <c r="N143" s="1"/>
      <c r="O143" s="3">
        <f>+O43</f>
        <v>1534.2214063423826</v>
      </c>
      <c r="P143" s="1"/>
      <c r="Q143" s="3">
        <f>+Q43</f>
        <v>221.99349245988745</v>
      </c>
      <c r="R143" s="1"/>
      <c r="S143" s="3">
        <f>+S43</f>
        <v>31.900236900892555</v>
      </c>
      <c r="T143" s="1"/>
      <c r="U143" s="3">
        <f>+U43</f>
        <v>0</v>
      </c>
      <c r="V143" s="1"/>
      <c r="W143" s="3">
        <f>+W43</f>
        <v>0</v>
      </c>
      <c r="X143" s="3">
        <f>+X43</f>
        <v>2549.9206237597327</v>
      </c>
      <c r="Y143" s="3">
        <f>SUM(E143:W143)</f>
        <v>2549.9206237597327</v>
      </c>
      <c r="AA143" s="5" t="s">
        <v>21</v>
      </c>
      <c r="AB143" s="12">
        <f t="shared" si="181"/>
        <v>425.35337405870723</v>
      </c>
      <c r="AC143" s="12">
        <f t="shared" si="182"/>
        <v>171.92767832385215</v>
      </c>
      <c r="AD143" s="12">
        <f t="shared" si="183"/>
        <v>135.5830266638543</v>
      </c>
      <c r="AE143" s="12">
        <f t="shared" si="184"/>
        <v>23.758266697304197</v>
      </c>
      <c r="AF143" s="12">
        <f t="shared" si="185"/>
        <v>5.1831423128523246</v>
      </c>
      <c r="AG143" s="12">
        <f t="shared" si="186"/>
        <v>1534.2214063423826</v>
      </c>
      <c r="AH143" s="12">
        <f t="shared" si="187"/>
        <v>221.99349245988745</v>
      </c>
      <c r="AI143" s="12">
        <f t="shared" si="188"/>
        <v>31.900236900892555</v>
      </c>
      <c r="AJ143" s="12">
        <f t="shared" si="189"/>
        <v>0</v>
      </c>
      <c r="AK143" s="12">
        <f t="shared" si="190"/>
        <v>0</v>
      </c>
      <c r="AL143" s="12">
        <f t="shared" si="190"/>
        <v>2549.9206237597327</v>
      </c>
      <c r="AM143" s="6"/>
      <c r="AN143" s="6"/>
    </row>
    <row r="144" spans="1:40" ht="15.5" x14ac:dyDescent="0.35">
      <c r="A144" s="5" t="s">
        <v>22</v>
      </c>
      <c r="E144" s="3">
        <f>+E112+E96+E83+E125+E107</f>
        <v>376.84524159414383</v>
      </c>
      <c r="G144" s="3">
        <f>+G112+G96+G83+G125+G107</f>
        <v>148.65572165176044</v>
      </c>
      <c r="I144" s="3">
        <f>+I112+I96+I83+I125+I107</f>
        <v>118.65065669209164</v>
      </c>
      <c r="K144" s="3">
        <f>+K112+K96+K83+K125+K107</f>
        <v>20.43587639586644</v>
      </c>
      <c r="M144" s="3">
        <f>+M112+M96+M83+M125+M107</f>
        <v>3.0921606275861593</v>
      </c>
      <c r="O144" s="3">
        <f>+O112+O96+O83+O125+O107</f>
        <v>1194.3331380587683</v>
      </c>
      <c r="Q144" s="3">
        <f>+Q112+Q96+Q83+Q125+Q107</f>
        <v>183.88143874224536</v>
      </c>
      <c r="S144" s="3">
        <f>+S112+S96+S83+S125+S107</f>
        <v>0</v>
      </c>
      <c r="U144" s="3">
        <f>+U112+U96+U83+U125+U107</f>
        <v>0</v>
      </c>
      <c r="W144" s="3">
        <f>+W112+W96+W83+W125+W107</f>
        <v>0</v>
      </c>
      <c r="X144" s="3">
        <f>+X112+X96+X83+X125+X107</f>
        <v>2045.8942337624624</v>
      </c>
      <c r="AA144" s="5" t="s">
        <v>22</v>
      </c>
      <c r="AB144" s="12">
        <f t="shared" si="181"/>
        <v>376.84524159414383</v>
      </c>
      <c r="AC144" s="12">
        <f t="shared" si="182"/>
        <v>148.65572165176044</v>
      </c>
      <c r="AD144" s="12">
        <f t="shared" si="183"/>
        <v>118.65065669209164</v>
      </c>
      <c r="AE144" s="12">
        <f t="shared" si="184"/>
        <v>20.43587639586644</v>
      </c>
      <c r="AF144" s="12">
        <f t="shared" si="185"/>
        <v>3.0921606275861593</v>
      </c>
      <c r="AG144" s="12">
        <f t="shared" si="186"/>
        <v>1194.3331380587683</v>
      </c>
      <c r="AH144" s="12">
        <f t="shared" si="187"/>
        <v>183.88143874224536</v>
      </c>
      <c r="AI144" s="12">
        <f t="shared" si="188"/>
        <v>0</v>
      </c>
      <c r="AJ144" s="12">
        <f t="shared" si="189"/>
        <v>0</v>
      </c>
      <c r="AK144" s="12">
        <f t="shared" si="190"/>
        <v>0</v>
      </c>
      <c r="AL144" s="12">
        <f t="shared" si="190"/>
        <v>2045.8942337624624</v>
      </c>
      <c r="AM144" s="6"/>
      <c r="AN144" s="6"/>
    </row>
    <row r="145" spans="1:41" ht="15.5" x14ac:dyDescent="0.35">
      <c r="A145" s="5" t="s">
        <v>23</v>
      </c>
      <c r="E145" s="3">
        <f>+E43-E144</f>
        <v>48.508132464563403</v>
      </c>
      <c r="G145" s="3">
        <f>+G43-G144</f>
        <v>23.271956672091704</v>
      </c>
      <c r="I145" s="3">
        <f>+I43-I144</f>
        <v>16.932369971762654</v>
      </c>
      <c r="K145" s="3">
        <f>+K43-K144</f>
        <v>3.3223903014377569</v>
      </c>
      <c r="M145" s="3">
        <f>+M43-M144</f>
        <v>2.0909816852661653</v>
      </c>
      <c r="O145" s="3">
        <f>+O43-O144</f>
        <v>339.88826828361425</v>
      </c>
      <c r="Q145" s="3">
        <f>+Q43-Q144</f>
        <v>38.112053717642084</v>
      </c>
      <c r="S145" s="3">
        <f>+S43-S144</f>
        <v>31.900236900892555</v>
      </c>
      <c r="U145" s="3">
        <f>+U43-U144</f>
        <v>0</v>
      </c>
      <c r="W145" s="3">
        <f>+W43-W144</f>
        <v>0</v>
      </c>
      <c r="X145" s="3">
        <f>+X43-X144</f>
        <v>504.02638999727037</v>
      </c>
      <c r="AA145" s="5" t="s">
        <v>23</v>
      </c>
      <c r="AB145" s="12">
        <f t="shared" si="181"/>
        <v>48.508132464563403</v>
      </c>
      <c r="AC145" s="12">
        <f t="shared" si="182"/>
        <v>23.271956672091704</v>
      </c>
      <c r="AD145" s="12">
        <f t="shared" si="183"/>
        <v>16.932369971762654</v>
      </c>
      <c r="AE145" s="12">
        <f t="shared" si="184"/>
        <v>3.3223903014377569</v>
      </c>
      <c r="AF145" s="12">
        <f t="shared" si="185"/>
        <v>2.0909816852661653</v>
      </c>
      <c r="AG145" s="12">
        <f t="shared" si="186"/>
        <v>339.88826828361425</v>
      </c>
      <c r="AH145" s="12">
        <f t="shared" si="187"/>
        <v>38.112053717642084</v>
      </c>
      <c r="AI145" s="12">
        <f t="shared" si="188"/>
        <v>31.900236900892555</v>
      </c>
      <c r="AJ145" s="12">
        <f t="shared" si="189"/>
        <v>0</v>
      </c>
      <c r="AK145" s="12">
        <f t="shared" si="190"/>
        <v>0</v>
      </c>
      <c r="AL145" s="12">
        <f t="shared" si="190"/>
        <v>504.02638999727037</v>
      </c>
      <c r="AM145" s="6">
        <f>10*AL145/1000</f>
        <v>5.0402638999727039</v>
      </c>
      <c r="AN145" s="6">
        <f>5*AL145/1000</f>
        <v>2.5201319499863519</v>
      </c>
    </row>
    <row r="146" spans="1:41" ht="15.5" x14ac:dyDescent="0.35">
      <c r="A146" s="5" t="s">
        <v>174</v>
      </c>
      <c r="E146" s="15">
        <f>-E145/E143</f>
        <v>-0.11404195998658827</v>
      </c>
      <c r="G146" s="15">
        <f>-G145/G143</f>
        <v>-0.13535898872696581</v>
      </c>
      <c r="I146" s="15">
        <f>-I145/I143</f>
        <v>-0.12488561723690103</v>
      </c>
      <c r="K146" s="15">
        <f>-K145/K143</f>
        <v>-0.13984144313923128</v>
      </c>
      <c r="M146" s="15">
        <f>-M145/M143</f>
        <v>-0.40341969389520416</v>
      </c>
      <c r="O146" s="15">
        <f>-O145/O143</f>
        <v>-0.22153795200519025</v>
      </c>
      <c r="Q146" s="15">
        <f>-Q145/Q143</f>
        <v>-0.17168095017257609</v>
      </c>
      <c r="S146" s="15">
        <f>-S145/S143</f>
        <v>-1</v>
      </c>
      <c r="U146" s="15" t="e">
        <f>-U145/U143</f>
        <v>#DIV/0!</v>
      </c>
      <c r="W146" s="15"/>
      <c r="X146" s="15">
        <f>-X145/X143</f>
        <v>-0.19766356070100261</v>
      </c>
      <c r="AA146" s="5" t="s">
        <v>24</v>
      </c>
      <c r="AB146" s="32">
        <f t="shared" si="181"/>
        <v>-0.11404195998658827</v>
      </c>
      <c r="AC146" s="32">
        <f t="shared" si="182"/>
        <v>-0.13535898872696581</v>
      </c>
      <c r="AD146" s="32">
        <f t="shared" si="183"/>
        <v>-0.12488561723690103</v>
      </c>
      <c r="AE146" s="32">
        <f t="shared" si="184"/>
        <v>-0.13984144313923128</v>
      </c>
      <c r="AF146" s="32">
        <f t="shared" si="185"/>
        <v>-0.40341969389520416</v>
      </c>
      <c r="AG146" s="32">
        <f t="shared" si="186"/>
        <v>-0.22153795200519025</v>
      </c>
      <c r="AH146" s="32">
        <f t="shared" si="187"/>
        <v>-0.17168095017257609</v>
      </c>
      <c r="AI146" s="32">
        <f t="shared" si="188"/>
        <v>-1</v>
      </c>
      <c r="AJ146" s="12">
        <f>+V146</f>
        <v>0</v>
      </c>
      <c r="AK146" s="12">
        <f t="shared" ref="AK146" si="192">+W146</f>
        <v>0</v>
      </c>
      <c r="AL146" s="32">
        <f>+X146</f>
        <v>-0.19766356070100261</v>
      </c>
      <c r="AM146" s="6"/>
      <c r="AN146" s="6"/>
    </row>
    <row r="147" spans="1:41" ht="15.5" x14ac:dyDescent="0.35">
      <c r="AB147" s="5"/>
      <c r="AM147" s="2">
        <f>+AM135+AM145</f>
        <v>19.465415660399366</v>
      </c>
      <c r="AN147" s="2">
        <f>+AN135+AN145</f>
        <v>9.7327078301996828</v>
      </c>
      <c r="AO147" s="2">
        <f>+AM147-AN147</f>
        <v>9.7327078301996828</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39.24097554483091</v>
      </c>
      <c r="F149" s="6"/>
      <c r="G149" s="6">
        <f>+G54</f>
        <v>28.554367106873876</v>
      </c>
      <c r="H149" s="6"/>
      <c r="I149" s="6">
        <f>+I54</f>
        <v>5.9884356091383397</v>
      </c>
      <c r="J149" s="6"/>
      <c r="K149" s="6">
        <f>+K54</f>
        <v>1.2219872738118782</v>
      </c>
      <c r="L149" s="6"/>
      <c r="M149" s="6">
        <f>+M54</f>
        <v>1.7603220111080744</v>
      </c>
      <c r="N149" s="6"/>
      <c r="O149" s="6">
        <f>+O54</f>
        <v>96.393232667589899</v>
      </c>
      <c r="P149" s="6"/>
      <c r="Q149" s="6">
        <f>+Q54</f>
        <v>19.978313919365927</v>
      </c>
      <c r="R149" s="6"/>
      <c r="S149" s="6">
        <f>+S54</f>
        <v>6.04150594231914</v>
      </c>
      <c r="T149" s="6"/>
      <c r="U149" s="6">
        <f>+U54</f>
        <v>0.13136323834736008</v>
      </c>
      <c r="V149" s="6"/>
      <c r="W149" s="6">
        <f>+W54</f>
        <v>6.8446654801445401</v>
      </c>
      <c r="X149" s="6">
        <f>+X54</f>
        <v>206.1551687935299</v>
      </c>
      <c r="AA149" t="s">
        <v>25</v>
      </c>
      <c r="AB149" s="12">
        <f>+E149</f>
        <v>39.24097554483091</v>
      </c>
      <c r="AC149" s="12">
        <f>+G149</f>
        <v>28.554367106873876</v>
      </c>
      <c r="AD149" s="12">
        <f>+I149</f>
        <v>5.9884356091383397</v>
      </c>
      <c r="AE149" s="12">
        <f>+K149</f>
        <v>1.2219872738118782</v>
      </c>
      <c r="AF149" s="12">
        <f>+M149</f>
        <v>1.7603220111080744</v>
      </c>
      <c r="AG149" s="12">
        <f>+O149</f>
        <v>96.393232667589899</v>
      </c>
      <c r="AH149" s="12">
        <f>+Q149</f>
        <v>19.978313919365927</v>
      </c>
      <c r="AI149" s="12">
        <f>+S149</f>
        <v>6.04150594231914</v>
      </c>
      <c r="AJ149" s="12">
        <f>+U149</f>
        <v>0.13136323834736008</v>
      </c>
      <c r="AK149" s="12">
        <f>+W149</f>
        <v>6.8446654801445401</v>
      </c>
      <c r="AL149" s="12">
        <f>+X149</f>
        <v>206.1551687935299</v>
      </c>
      <c r="AM149" s="2">
        <f>+AL149</f>
        <v>206.1551687935299</v>
      </c>
      <c r="AN149" s="3">
        <f>+AL149</f>
        <v>206.1551687935299</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29.809972657466346</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23.591876525596128</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5.4339998105542291</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1.0609136349410631</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1.4893889711867212</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80.877876517812354</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18.184174165024551</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4.4884170347218442</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0.13133612497496516</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6.2566183934213697</v>
      </c>
      <c r="X150" s="2">
        <f>0.001*($C73*X73+$C74*X74+$C75*X75+$C76*X76+$C79*X79+$C80*X80+$C81*X81+$C82*X82+$C83*X83+$C84*X84+$C88*X88+$C89*X89+$C92*X92+$C93*X93+$C94*X94+$C95*X95+$C96*X96+$C97*X97+$C101*X101+$C102*X102+$C106*X106+$C107*X107+$C108*X108+$C109*X109+$C110*X110+$C111*X111+$C112*X112+$C113*X113+$N$2*($C117*X117+$C118*X118+$C121*X121+$C122*X122+$C123*X123+$C124*X124+$C125*X125+$C126*X126))</f>
        <v>171.3245738356996</v>
      </c>
      <c r="AA150" t="s">
        <v>26</v>
      </c>
      <c r="AB150" s="12">
        <f t="shared" ref="AB150:AB152" si="193">+E150</f>
        <v>29.809972657466346</v>
      </c>
      <c r="AC150" s="12">
        <f t="shared" ref="AC150:AC152" si="194">+G150</f>
        <v>23.591876525596128</v>
      </c>
      <c r="AD150" s="12">
        <f t="shared" ref="AD150:AD152" si="195">+I150</f>
        <v>5.4339998105542291</v>
      </c>
      <c r="AE150" s="12">
        <f t="shared" ref="AE150:AE152" si="196">+K150</f>
        <v>1.0609136349410631</v>
      </c>
      <c r="AF150" s="12">
        <f t="shared" ref="AF150:AF152" si="197">+M150</f>
        <v>1.4893889711867212</v>
      </c>
      <c r="AG150" s="12">
        <f t="shared" ref="AG150:AG152" si="198">+O150</f>
        <v>80.877876517812354</v>
      </c>
      <c r="AH150" s="12">
        <f t="shared" ref="AH150:AH152" si="199">+Q150</f>
        <v>18.184174165024551</v>
      </c>
      <c r="AI150" s="12">
        <f t="shared" ref="AI150:AI152" si="200">+S150</f>
        <v>4.4884170347218442</v>
      </c>
      <c r="AJ150" s="12">
        <f t="shared" ref="AJ150:AJ152" si="201">+U150</f>
        <v>0.13133612497496516</v>
      </c>
      <c r="AK150" s="12">
        <f t="shared" ref="AK150:AK152" si="202">+W150</f>
        <v>6.2566183934213697</v>
      </c>
      <c r="AL150" s="12">
        <f t="shared" ref="AL150:AL152" si="203">+X150</f>
        <v>171.3245738356996</v>
      </c>
      <c r="AM150" s="2">
        <f>+AL150+AO147</f>
        <v>181.05728166589927</v>
      </c>
      <c r="AN150" s="2">
        <f>+AL150+AM147</f>
        <v>190.78998949609897</v>
      </c>
    </row>
    <row r="151" spans="1:41" ht="15.5" x14ac:dyDescent="0.35">
      <c r="A151" t="s">
        <v>35</v>
      </c>
      <c r="E151" s="2">
        <f>+E150-E149</f>
        <v>-9.4310028873645635</v>
      </c>
      <c r="F151" s="2"/>
      <c r="G151" s="2">
        <f t="shared" ref="G151:W151" si="204">+G150-G149</f>
        <v>-4.9624905812777484</v>
      </c>
      <c r="H151" s="2"/>
      <c r="I151" s="2">
        <f t="shared" ref="I151" si="205">+I150-I149</f>
        <v>-0.55443579858411063</v>
      </c>
      <c r="J151" s="2"/>
      <c r="K151" s="2">
        <f t="shared" ref="K151" si="206">+K150-K149</f>
        <v>-0.16107363887081516</v>
      </c>
      <c r="L151" s="2"/>
      <c r="M151" s="2">
        <f t="shared" si="204"/>
        <v>-0.2709330399213532</v>
      </c>
      <c r="N151" s="2"/>
      <c r="O151" s="2">
        <f t="shared" si="204"/>
        <v>-15.515356149777546</v>
      </c>
      <c r="P151" s="2"/>
      <c r="Q151" s="2">
        <f t="shared" si="204"/>
        <v>-1.7941397543413764</v>
      </c>
      <c r="R151" s="2"/>
      <c r="S151" s="2">
        <f t="shared" si="204"/>
        <v>-1.5530889075972958</v>
      </c>
      <c r="T151" s="2"/>
      <c r="U151" s="2">
        <f t="shared" si="204"/>
        <v>-2.7113372394915736E-5</v>
      </c>
      <c r="V151" s="2"/>
      <c r="W151" s="2">
        <f t="shared" si="204"/>
        <v>-0.58804708672317041</v>
      </c>
      <c r="X151" s="3">
        <f>SUM(E151:W151)</f>
        <v>-34.830594957830378</v>
      </c>
      <c r="AA151" t="s">
        <v>27</v>
      </c>
      <c r="AB151" s="12">
        <f t="shared" si="193"/>
        <v>-9.4310028873645635</v>
      </c>
      <c r="AC151" s="12">
        <f t="shared" si="194"/>
        <v>-4.9624905812777484</v>
      </c>
      <c r="AD151" s="12">
        <f t="shared" si="195"/>
        <v>-0.55443579858411063</v>
      </c>
      <c r="AE151" s="12">
        <f t="shared" si="196"/>
        <v>-0.16107363887081516</v>
      </c>
      <c r="AF151" s="12">
        <f t="shared" si="197"/>
        <v>-0.2709330399213532</v>
      </c>
      <c r="AG151" s="12">
        <f t="shared" si="198"/>
        <v>-15.515356149777546</v>
      </c>
      <c r="AH151" s="12">
        <f t="shared" si="199"/>
        <v>-1.7941397543413764</v>
      </c>
      <c r="AI151" s="12">
        <f t="shared" si="200"/>
        <v>-1.5530889075972958</v>
      </c>
      <c r="AJ151" s="12">
        <f t="shared" si="201"/>
        <v>-2.7113372394915736E-5</v>
      </c>
      <c r="AK151" s="12">
        <f t="shared" si="202"/>
        <v>-0.58804708672317041</v>
      </c>
      <c r="AL151" s="12">
        <f t="shared" si="203"/>
        <v>-34.830594957830378</v>
      </c>
      <c r="AM151" s="2">
        <f>+AM150-AM149</f>
        <v>-25.097887127630628</v>
      </c>
      <c r="AN151" s="2">
        <f>+AN150-AN149</f>
        <v>-15.365179297430927</v>
      </c>
    </row>
    <row r="152" spans="1:41" ht="15.5" x14ac:dyDescent="0.35">
      <c r="A152" t="s">
        <v>28</v>
      </c>
      <c r="E152" s="2">
        <f>100*E151/E149</f>
        <v>-24.033558688137354</v>
      </c>
      <c r="F152" s="2"/>
      <c r="G152" s="2">
        <f>100*G151/G149</f>
        <v>-17.379094982928656</v>
      </c>
      <c r="H152" s="2"/>
      <c r="I152" s="2">
        <f>100*I151/I149</f>
        <v>-9.2584413488231014</v>
      </c>
      <c r="J152" s="2"/>
      <c r="K152" s="2">
        <f>100*K151/K149</f>
        <v>-13.181286116700756</v>
      </c>
      <c r="L152" s="2"/>
      <c r="M152" s="2">
        <f>100*M151/M149</f>
        <v>-15.391106752724649</v>
      </c>
      <c r="N152" s="2"/>
      <c r="O152" s="2">
        <f>100*O151/O149</f>
        <v>-16.095897730997294</v>
      </c>
      <c r="P152" s="2"/>
      <c r="Q152" s="2">
        <f>100*Q151/Q149</f>
        <v>-8.9804362949879941</v>
      </c>
      <c r="R152" s="2"/>
      <c r="S152" s="2">
        <f>100*S151/S149</f>
        <v>-25.706983034119386</v>
      </c>
      <c r="T152" s="2"/>
      <c r="U152" s="2">
        <f>100*U151/U149</f>
        <v>-2.0640000000015694E-2</v>
      </c>
      <c r="V152" s="2"/>
      <c r="W152" s="2">
        <f>100*W151/W149</f>
        <v>-8.5913195966846949</v>
      </c>
      <c r="X152" s="2">
        <f t="shared" ref="X152" si="207">100*X151/X149</f>
        <v>-16.895329455801413</v>
      </c>
      <c r="AA152" t="s">
        <v>28</v>
      </c>
      <c r="AB152" s="6">
        <f t="shared" si="193"/>
        <v>-24.033558688137354</v>
      </c>
      <c r="AC152" s="6">
        <f t="shared" si="194"/>
        <v>-17.379094982928656</v>
      </c>
      <c r="AD152" s="6">
        <f t="shared" si="195"/>
        <v>-9.2584413488231014</v>
      </c>
      <c r="AE152" s="6">
        <f t="shared" si="196"/>
        <v>-13.181286116700756</v>
      </c>
      <c r="AF152" s="6">
        <f t="shared" si="197"/>
        <v>-15.391106752724649</v>
      </c>
      <c r="AG152" s="6">
        <f t="shared" si="198"/>
        <v>-16.095897730997294</v>
      </c>
      <c r="AH152" s="6">
        <f t="shared" si="199"/>
        <v>-8.9804362949879941</v>
      </c>
      <c r="AI152" s="6">
        <f t="shared" si="200"/>
        <v>-25.706983034119386</v>
      </c>
      <c r="AJ152" s="6">
        <f t="shared" si="201"/>
        <v>-2.0640000000015694E-2</v>
      </c>
      <c r="AK152" s="6">
        <f t="shared" si="202"/>
        <v>-8.5913195966846949</v>
      </c>
      <c r="AL152" s="6">
        <f t="shared" si="203"/>
        <v>-16.895329455801413</v>
      </c>
      <c r="AM152" s="2">
        <f>100*AM151/AM149</f>
        <v>-12.174270125997596</v>
      </c>
      <c r="AN152" s="2">
        <f>100*AN151/AN149</f>
        <v>-7.4532107961938028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26C72-8812-47D9-B2D5-51E8696B290E}">
  <dimension ref="A2:AZ152"/>
  <sheetViews>
    <sheetView zoomScale="50" zoomScaleNormal="50" workbookViewId="0">
      <selection activeCell="O3" sqref="O3"/>
    </sheetView>
  </sheetViews>
  <sheetFormatPr defaultRowHeight="14.5" x14ac:dyDescent="0.35"/>
  <cols>
    <col min="1" max="1" width="67.4531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11239</v>
      </c>
      <c r="F15" s="42">
        <v>14455.108000000009</v>
      </c>
      <c r="G15" s="42">
        <v>85513.000000000015</v>
      </c>
      <c r="H15" s="42">
        <v>49959.17399999997</v>
      </c>
      <c r="I15" s="42">
        <v>2391.802000000001</v>
      </c>
      <c r="J15" s="42">
        <v>5721.4359999999997</v>
      </c>
      <c r="K15" s="42">
        <v>2123.4430000000002</v>
      </c>
      <c r="L15" s="42">
        <v>611.0870000000001</v>
      </c>
      <c r="M15" s="42">
        <v>5</v>
      </c>
      <c r="N15" s="43">
        <v>0</v>
      </c>
      <c r="O15" s="25">
        <v>172019.05</v>
      </c>
    </row>
    <row r="16" spans="1:25" ht="15.5" x14ac:dyDescent="0.35">
      <c r="A16" s="44" t="s">
        <v>66</v>
      </c>
      <c r="B16" s="25"/>
      <c r="C16" s="25"/>
      <c r="D16" s="25"/>
      <c r="E16" s="25">
        <v>13397.109396973558</v>
      </c>
      <c r="F16" s="25">
        <v>16351.518629119886</v>
      </c>
      <c r="G16" s="25">
        <v>22619.650472935762</v>
      </c>
      <c r="H16" s="25">
        <v>18091.04780374897</v>
      </c>
      <c r="I16" s="25">
        <v>2854.8225369636025</v>
      </c>
      <c r="J16" s="25">
        <v>157413.21063681575</v>
      </c>
      <c r="K16" s="25">
        <v>56587.532085699924</v>
      </c>
      <c r="L16" s="25">
        <v>2105.9876731283935</v>
      </c>
      <c r="M16" s="25">
        <v>828.78062578064078</v>
      </c>
      <c r="N16" s="25">
        <v>2191.6966067329076</v>
      </c>
      <c r="O16" s="25">
        <v>292441.35646789934</v>
      </c>
    </row>
    <row r="17" spans="1:22" ht="15.5" x14ac:dyDescent="0.35">
      <c r="A17" s="45" t="s">
        <v>84</v>
      </c>
      <c r="B17" s="25"/>
      <c r="C17" s="25"/>
      <c r="D17" s="25"/>
      <c r="E17" s="25">
        <v>85.326793677838481</v>
      </c>
      <c r="F17" s="25">
        <v>154.92610378379413</v>
      </c>
      <c r="G17" s="25">
        <v>192.22675693614622</v>
      </c>
      <c r="H17" s="25">
        <v>190.00268128788315</v>
      </c>
      <c r="I17" s="25">
        <v>25.732112031207912</v>
      </c>
      <c r="J17" s="25">
        <v>998.82707104673273</v>
      </c>
      <c r="K17" s="25">
        <v>336.23877254140893</v>
      </c>
      <c r="L17" s="25">
        <v>14.468632305711081</v>
      </c>
      <c r="M17" s="25">
        <v>6.9537693116425867</v>
      </c>
      <c r="N17" s="25">
        <v>25.052789874948189</v>
      </c>
      <c r="O17" s="25">
        <v>2029.7554827973136</v>
      </c>
    </row>
    <row r="18" spans="1:22" ht="15.5" x14ac:dyDescent="0.35">
      <c r="A18" s="45" t="s">
        <v>85</v>
      </c>
      <c r="B18" s="25"/>
      <c r="C18" s="25"/>
      <c r="D18" s="25"/>
      <c r="E18" s="25">
        <v>92.91330819617221</v>
      </c>
      <c r="F18" s="42">
        <v>135.98207168518502</v>
      </c>
      <c r="G18" s="25">
        <v>128.84242303148631</v>
      </c>
      <c r="H18" s="25">
        <v>125.49032941020059</v>
      </c>
      <c r="I18" s="25">
        <v>25.918622486881279</v>
      </c>
      <c r="J18" s="25">
        <v>784.27855462032733</v>
      </c>
      <c r="K18" s="25">
        <v>272.86876650225128</v>
      </c>
      <c r="L18" s="25">
        <v>16.685138249017275</v>
      </c>
      <c r="M18" s="25">
        <v>2.3435358187492583</v>
      </c>
      <c r="N18" s="25">
        <v>20.347303074895095</v>
      </c>
      <c r="O18" s="25">
        <v>1605.6700530751655</v>
      </c>
    </row>
    <row r="19" spans="1:22" ht="15.5" x14ac:dyDescent="0.35">
      <c r="A19" s="45" t="s">
        <v>86</v>
      </c>
      <c r="B19" s="25"/>
      <c r="C19" s="25"/>
      <c r="D19" s="25"/>
      <c r="E19" s="25">
        <v>118.90162015044274</v>
      </c>
      <c r="F19" s="42">
        <v>294.7898907974174</v>
      </c>
      <c r="G19" s="25">
        <v>284.91323691746811</v>
      </c>
      <c r="H19" s="25">
        <v>201.30955268291729</v>
      </c>
      <c r="I19" s="25">
        <v>26.691649294939559</v>
      </c>
      <c r="J19" s="25">
        <v>1131.7584001135706</v>
      </c>
      <c r="K19" s="25">
        <v>497.97481401120251</v>
      </c>
      <c r="L19" s="25">
        <v>13.451016084655869</v>
      </c>
      <c r="M19" s="25">
        <v>5.8187552972496697</v>
      </c>
      <c r="N19" s="25">
        <v>16.534012604789528</v>
      </c>
      <c r="O19" s="25">
        <v>2592.1429479546528</v>
      </c>
    </row>
    <row r="20" spans="1:22" ht="15.5" x14ac:dyDescent="0.35">
      <c r="A20" s="44" t="s">
        <v>67</v>
      </c>
      <c r="B20" s="25"/>
      <c r="C20" s="25"/>
      <c r="D20" s="25"/>
      <c r="E20" s="25">
        <f>E17*$N$2+E18+E19</f>
        <v>211.81492834661495</v>
      </c>
      <c r="F20" s="25">
        <f t="shared" ref="F20:O20" si="0">F17*$N$2+F18+F19</f>
        <v>430.77196248260242</v>
      </c>
      <c r="G20" s="25">
        <f t="shared" si="0"/>
        <v>413.75565994895442</v>
      </c>
      <c r="H20" s="25">
        <f t="shared" si="0"/>
        <v>326.79988209311784</v>
      </c>
      <c r="I20" s="25">
        <f t="shared" si="0"/>
        <v>52.610271781820842</v>
      </c>
      <c r="J20" s="25">
        <f t="shared" si="0"/>
        <v>1916.0369547338978</v>
      </c>
      <c r="K20" s="25">
        <f t="shared" si="0"/>
        <v>770.84358051345384</v>
      </c>
      <c r="L20" s="25">
        <f t="shared" si="0"/>
        <v>30.136154333673144</v>
      </c>
      <c r="M20" s="25">
        <f t="shared" si="0"/>
        <v>8.1622911159989275</v>
      </c>
      <c r="N20" s="25">
        <f t="shared" si="0"/>
        <v>36.881315679684619</v>
      </c>
      <c r="O20" s="25">
        <f t="shared" si="0"/>
        <v>4197.8130010298182</v>
      </c>
      <c r="P20" s="3">
        <f t="shared" ref="P20" si="1">SUM(E20:N20)</f>
        <v>4197.81300102982</v>
      </c>
    </row>
    <row r="21" spans="1:22" ht="15.5" x14ac:dyDescent="0.35">
      <c r="A21" s="44" t="s">
        <v>68</v>
      </c>
      <c r="B21" s="25"/>
      <c r="C21" s="25"/>
      <c r="D21" s="25"/>
      <c r="E21" s="25">
        <v>75.738798318728101</v>
      </c>
      <c r="F21" s="25">
        <v>115.01031332754759</v>
      </c>
      <c r="G21" s="25">
        <v>327.85553097516345</v>
      </c>
      <c r="H21" s="25">
        <v>246.72449391349397</v>
      </c>
      <c r="I21" s="25">
        <v>8.3607417627492726</v>
      </c>
      <c r="J21" s="25">
        <v>1121.720386433024</v>
      </c>
      <c r="K21" s="25">
        <v>518.6771529225025</v>
      </c>
      <c r="L21" s="25">
        <v>6.6379362126486665</v>
      </c>
      <c r="M21" s="25">
        <v>2.4910854150212676</v>
      </c>
      <c r="N21" s="25">
        <v>0</v>
      </c>
      <c r="O21" s="25">
        <v>2423.2164392808791</v>
      </c>
      <c r="T21">
        <v>12</v>
      </c>
      <c r="U21">
        <v>270</v>
      </c>
      <c r="V21">
        <f>+T21*U21</f>
        <v>3240</v>
      </c>
    </row>
    <row r="22" spans="1:22" ht="15.5" x14ac:dyDescent="0.35">
      <c r="A22" s="44" t="s">
        <v>69</v>
      </c>
      <c r="B22" s="25"/>
      <c r="C22" s="25"/>
      <c r="D22" s="25"/>
      <c r="E22" s="25">
        <v>126.05132855345339</v>
      </c>
      <c r="F22" s="25">
        <v>282.90106007535383</v>
      </c>
      <c r="G22" s="25">
        <v>60.173810112081064</v>
      </c>
      <c r="H22" s="25">
        <v>74.848189712441382</v>
      </c>
      <c r="I22" s="25">
        <v>40.717273260510147</v>
      </c>
      <c r="J22" s="25">
        <v>575.36023987536998</v>
      </c>
      <c r="K22" s="25">
        <v>204.09166149599747</v>
      </c>
      <c r="L22" s="25">
        <v>17.056096439660813</v>
      </c>
      <c r="M22" s="25">
        <v>1.3366286560923559</v>
      </c>
      <c r="N22" s="25">
        <v>0</v>
      </c>
      <c r="O22" s="25">
        <v>1382.5362881809604</v>
      </c>
    </row>
    <row r="23" spans="1:22" ht="15.5" x14ac:dyDescent="0.35">
      <c r="A23" s="44" t="s">
        <v>87</v>
      </c>
      <c r="B23" s="25"/>
      <c r="C23" s="25"/>
      <c r="D23" s="25"/>
      <c r="E23" s="25">
        <v>6.0842844074568756</v>
      </c>
      <c r="F23" s="25">
        <v>15.116510007949676</v>
      </c>
      <c r="G23" s="25">
        <v>13.80179817455525</v>
      </c>
      <c r="H23" s="25">
        <v>4.4631561043499852</v>
      </c>
      <c r="I23" s="25">
        <v>1.2211519311801371</v>
      </c>
      <c r="J23" s="25">
        <v>183.67768669088579</v>
      </c>
      <c r="K23" s="25">
        <v>41.791526121324146</v>
      </c>
      <c r="L23" s="25">
        <v>1.7858785549347249</v>
      </c>
      <c r="M23" s="25">
        <v>0.14871624545825229</v>
      </c>
      <c r="N23" s="25">
        <v>0</v>
      </c>
      <c r="O23" s="25">
        <v>268.09070823809486</v>
      </c>
    </row>
    <row r="24" spans="1:22" ht="15.5" x14ac:dyDescent="0.35">
      <c r="A24" s="46" t="s">
        <v>88</v>
      </c>
      <c r="B24" s="26"/>
      <c r="C24" s="26"/>
      <c r="D24" s="26"/>
      <c r="E24" s="26">
        <v>4.6087928993165512</v>
      </c>
      <c r="F24" s="26">
        <v>10.519019084623221</v>
      </c>
      <c r="G24" s="26">
        <v>3.7370459571931747</v>
      </c>
      <c r="H24" s="26">
        <v>13.954071107086943</v>
      </c>
      <c r="I24" s="26">
        <v>0</v>
      </c>
      <c r="J24" s="26">
        <v>15.723202884140012</v>
      </c>
      <c r="K24" s="26">
        <v>14.2283966015125</v>
      </c>
      <c r="L24" s="26">
        <v>6.152365309548733</v>
      </c>
      <c r="M24" s="26">
        <v>0</v>
      </c>
      <c r="N24" s="26">
        <v>16.901463549641651</v>
      </c>
      <c r="O24" s="26">
        <v>12.640186297154834</v>
      </c>
    </row>
    <row r="25" spans="1:22" ht="15.5" x14ac:dyDescent="0.35">
      <c r="A25" s="21" t="s">
        <v>89</v>
      </c>
      <c r="B25" s="23"/>
      <c r="C25" s="23"/>
      <c r="D25" s="23"/>
      <c r="E25" s="42">
        <v>104.81508568666042</v>
      </c>
      <c r="F25" s="42">
        <v>226.04305818903015</v>
      </c>
      <c r="G25" s="42">
        <v>140.30814147204458</v>
      </c>
      <c r="H25" s="42">
        <v>156.33318540644703</v>
      </c>
      <c r="I25" s="42">
        <v>16.361497678340012</v>
      </c>
      <c r="J25" s="42">
        <v>912.17661088785349</v>
      </c>
      <c r="K25" s="42">
        <v>405.32659946816682</v>
      </c>
      <c r="L25" s="42">
        <v>12.563668597575957</v>
      </c>
      <c r="M25" s="25">
        <v>0</v>
      </c>
      <c r="N25" s="25">
        <v>11.964722889042696</v>
      </c>
      <c r="O25" s="25">
        <v>1985.8925702751612</v>
      </c>
    </row>
    <row r="26" spans="1:22" ht="15.5" x14ac:dyDescent="0.35">
      <c r="A26" s="21" t="s">
        <v>90</v>
      </c>
      <c r="B26" s="23"/>
      <c r="C26" s="23"/>
      <c r="D26" s="23"/>
      <c r="E26" s="42">
        <v>5.4799294266659428</v>
      </c>
      <c r="F26" s="42">
        <v>31.00900487252029</v>
      </c>
      <c r="G26" s="42">
        <v>10.647338601732454</v>
      </c>
      <c r="H26" s="42">
        <v>28.090878126732932</v>
      </c>
      <c r="I26" s="42">
        <v>0</v>
      </c>
      <c r="J26" s="42">
        <v>177.94866940815379</v>
      </c>
      <c r="K26" s="42">
        <v>70.853831513158127</v>
      </c>
      <c r="L26" s="42">
        <v>0.82755564737418796</v>
      </c>
      <c r="M26" s="42">
        <v>0</v>
      </c>
      <c r="N26" s="42">
        <v>2.794490113691658</v>
      </c>
      <c r="O26" s="25">
        <v>327.6516977100294</v>
      </c>
    </row>
    <row r="27" spans="1:22" ht="15.5" x14ac:dyDescent="0.35">
      <c r="A27" s="21" t="s">
        <v>91</v>
      </c>
      <c r="B27" s="23"/>
      <c r="C27" s="23"/>
      <c r="D27" s="23"/>
      <c r="E27" s="25">
        <v>113.42169072377679</v>
      </c>
      <c r="F27" s="25">
        <v>263.78088592489712</v>
      </c>
      <c r="G27" s="25">
        <v>274.26589831573568</v>
      </c>
      <c r="H27" s="25">
        <v>173.21867455618434</v>
      </c>
      <c r="I27" s="25">
        <v>26.691649294939559</v>
      </c>
      <c r="J27" s="25">
        <v>953.80973070541677</v>
      </c>
      <c r="K27" s="25">
        <v>427.12098249804438</v>
      </c>
      <c r="L27" s="25">
        <v>12.623460437281681</v>
      </c>
      <c r="M27" s="25">
        <v>5.8187552972496697</v>
      </c>
      <c r="N27" s="25"/>
      <c r="O27" s="25">
        <v>2250.7517277535258</v>
      </c>
    </row>
    <row r="28" spans="1:22" ht="15.5" x14ac:dyDescent="0.35">
      <c r="A28" s="44" t="s">
        <v>92</v>
      </c>
      <c r="B28" s="25"/>
      <c r="C28" s="25"/>
      <c r="D28" s="25"/>
      <c r="E28" s="47">
        <v>0</v>
      </c>
      <c r="F28" s="25">
        <v>0</v>
      </c>
      <c r="G28" s="25">
        <v>0</v>
      </c>
      <c r="H28" s="25">
        <v>0.6</v>
      </c>
      <c r="I28" s="25">
        <v>0</v>
      </c>
      <c r="J28" s="25">
        <v>9.5</v>
      </c>
      <c r="K28" s="25">
        <v>0.2</v>
      </c>
      <c r="L28" s="25">
        <v>0</v>
      </c>
      <c r="M28" s="25">
        <v>0</v>
      </c>
      <c r="N28" s="25">
        <v>1</v>
      </c>
      <c r="O28" s="25">
        <v>11.299999999999999</v>
      </c>
    </row>
    <row r="29" spans="1:22" ht="15.5" x14ac:dyDescent="0.35">
      <c r="A29" s="21" t="s">
        <v>93</v>
      </c>
      <c r="B29" s="23"/>
      <c r="C29" s="23"/>
      <c r="D29" s="23"/>
      <c r="E29" s="48">
        <v>0</v>
      </c>
      <c r="F29" s="48">
        <v>56.750908699292488</v>
      </c>
      <c r="G29" s="48">
        <v>14.266445045121687</v>
      </c>
      <c r="H29" s="48">
        <v>5.3845239279844109E-2</v>
      </c>
      <c r="I29" s="48">
        <v>0</v>
      </c>
      <c r="J29" s="48">
        <v>42.145039457748105</v>
      </c>
      <c r="K29" s="48">
        <v>14.745773745140951</v>
      </c>
      <c r="L29" s="48">
        <v>7.3777367983088616E-5</v>
      </c>
      <c r="M29" s="48">
        <v>0</v>
      </c>
      <c r="N29" s="48">
        <v>0</v>
      </c>
      <c r="O29" s="25">
        <v>127.96208596395107</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175</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11239</v>
      </c>
      <c r="F34" s="9"/>
      <c r="G34" s="9">
        <f>+F15</f>
        <v>14455.108000000009</v>
      </c>
      <c r="H34" s="9"/>
      <c r="I34" s="10">
        <f>+G15</f>
        <v>85513.000000000015</v>
      </c>
      <c r="J34" s="9"/>
      <c r="K34" s="10">
        <f>+H15</f>
        <v>49959.17399999997</v>
      </c>
      <c r="L34" s="9"/>
      <c r="M34" s="9">
        <f>+I15</f>
        <v>2391.802000000001</v>
      </c>
      <c r="N34" s="9"/>
      <c r="O34" s="9">
        <f>+J15</f>
        <v>5721.4359999999997</v>
      </c>
      <c r="P34" s="9"/>
      <c r="Q34" s="9">
        <f>+K15</f>
        <v>2123.4430000000002</v>
      </c>
      <c r="R34" s="9"/>
      <c r="S34" s="9">
        <f>+L15</f>
        <v>611.0870000000001</v>
      </c>
      <c r="T34" s="9"/>
      <c r="U34" s="9">
        <f>+M15</f>
        <v>5</v>
      </c>
      <c r="V34" s="9"/>
      <c r="W34" s="9">
        <f>+N15</f>
        <v>0</v>
      </c>
      <c r="X34">
        <f>SUM(E34:U34)</f>
        <v>172019.05</v>
      </c>
      <c r="Y34" t="s">
        <v>97</v>
      </c>
      <c r="AA34" t="s">
        <v>98</v>
      </c>
      <c r="AB34" s="3">
        <f t="shared" ref="AB34:AB52" si="2">+E34</f>
        <v>11239</v>
      </c>
      <c r="AC34" s="2">
        <f t="shared" ref="AC34:AC52" si="3">+G34</f>
        <v>14455.108000000009</v>
      </c>
      <c r="AD34" s="3">
        <f t="shared" ref="AD34:AD52" si="4">+I34</f>
        <v>85513.000000000015</v>
      </c>
      <c r="AE34" s="3">
        <f t="shared" ref="AE34:AE52" si="5">+K34</f>
        <v>49959.17399999997</v>
      </c>
      <c r="AF34" s="3">
        <f t="shared" ref="AF34:AF52" si="6">+M34</f>
        <v>2391.802000000001</v>
      </c>
      <c r="AG34" s="3">
        <f t="shared" ref="AG34:AG52" si="7">+O34</f>
        <v>5721.4359999999997</v>
      </c>
      <c r="AH34" s="3">
        <f t="shared" ref="AH34:AH52" si="8">+Q34</f>
        <v>2123.4430000000002</v>
      </c>
      <c r="AI34" s="2">
        <f t="shared" ref="AI34:AI52" si="9">+S34</f>
        <v>611.0870000000001</v>
      </c>
      <c r="AJ34">
        <f t="shared" ref="AJ34:AJ52" si="10">+U34</f>
        <v>5</v>
      </c>
      <c r="AK34">
        <f t="shared" ref="AK34:AK52" si="11">+W34</f>
        <v>0</v>
      </c>
      <c r="AL34" s="3">
        <f>SUM(AB34:AK34)</f>
        <v>172019.05</v>
      </c>
      <c r="AM34" t="s">
        <v>98</v>
      </c>
    </row>
    <row r="35" spans="1:39" ht="23.5" x14ac:dyDescent="0.55000000000000004">
      <c r="A35" s="13" t="s">
        <v>99</v>
      </c>
      <c r="E35" s="14">
        <f>+E34/E36</f>
        <v>0.82585513236260744</v>
      </c>
      <c r="F35" s="14"/>
      <c r="G35" s="14">
        <f>+G34/G36</f>
        <v>0.86133105139015087</v>
      </c>
      <c r="H35" s="14"/>
      <c r="I35" s="14">
        <f>+I34/I36</f>
        <v>3.7125642428504482</v>
      </c>
      <c r="J35" s="14"/>
      <c r="K35" s="14">
        <f>+K34/K36</f>
        <v>2.7125413811736481</v>
      </c>
      <c r="L35" s="14"/>
      <c r="M35" s="14">
        <f>+M34/M36</f>
        <v>0.82265082543114032</v>
      </c>
      <c r="N35" s="14"/>
      <c r="O35" s="14">
        <f>+O34/O36</f>
        <v>3.5909514960286854E-2</v>
      </c>
      <c r="P35" s="14"/>
      <c r="Q35" s="14">
        <f>+Q34/Q36</f>
        <v>3.7020626461896168E-2</v>
      </c>
      <c r="R35" s="14"/>
      <c r="S35" s="14">
        <f>+S34/S36</f>
        <v>0.28607283535900352</v>
      </c>
      <c r="T35" s="14"/>
      <c r="U35" s="14">
        <f>+U34/U36</f>
        <v>5.9741230842120701E-3</v>
      </c>
      <c r="V35" s="14"/>
      <c r="W35" s="14">
        <f>+W34/W36</f>
        <v>0</v>
      </c>
      <c r="X35" s="4"/>
      <c r="AA35" t="s">
        <v>100</v>
      </c>
      <c r="AB35" s="1">
        <f t="shared" si="2"/>
        <v>0.82585513236260744</v>
      </c>
      <c r="AC35" s="1">
        <f t="shared" si="3"/>
        <v>0.86133105139015087</v>
      </c>
      <c r="AD35" s="1">
        <f t="shared" si="4"/>
        <v>3.7125642428504482</v>
      </c>
      <c r="AE35" s="1">
        <f t="shared" si="5"/>
        <v>2.7125413811736481</v>
      </c>
      <c r="AF35" s="1">
        <f t="shared" si="6"/>
        <v>0.82265082543114032</v>
      </c>
      <c r="AG35" s="1">
        <f t="shared" si="7"/>
        <v>3.5909514960286854E-2</v>
      </c>
      <c r="AH35" s="1">
        <f t="shared" si="8"/>
        <v>3.7020626461896168E-2</v>
      </c>
      <c r="AI35" s="1">
        <f t="shared" si="9"/>
        <v>0.28607283535900352</v>
      </c>
      <c r="AJ35" s="1">
        <f t="shared" si="10"/>
        <v>5.9741230842120701E-3</v>
      </c>
      <c r="AK35" s="1">
        <f t="shared" si="11"/>
        <v>0</v>
      </c>
      <c r="AL35" s="1">
        <f>+AL34/AL36</f>
        <v>0.57989324305338474</v>
      </c>
      <c r="AM35" t="s">
        <v>100</v>
      </c>
    </row>
    <row r="36" spans="1:39" ht="23.5" x14ac:dyDescent="0.55000000000000004">
      <c r="A36" s="13" t="s">
        <v>101</v>
      </c>
      <c r="E36" s="11">
        <f>+E37+E42</f>
        <v>13608.924325320173</v>
      </c>
      <c r="F36" s="11"/>
      <c r="G36" s="11">
        <f>+G37+G42</f>
        <v>16782.29059160249</v>
      </c>
      <c r="H36" s="11"/>
      <c r="I36" s="11">
        <f>+I37+I42</f>
        <v>23033.406132884716</v>
      </c>
      <c r="J36" s="11"/>
      <c r="K36" s="11">
        <f>+K37+K42</f>
        <v>18417.847685842087</v>
      </c>
      <c r="L36" s="11"/>
      <c r="M36" s="11">
        <f>+M37+M42</f>
        <v>2907.4328087454232</v>
      </c>
      <c r="N36" s="11"/>
      <c r="O36" s="11">
        <f>+O37+O42</f>
        <v>159329.24759154965</v>
      </c>
      <c r="P36" s="11"/>
      <c r="Q36" s="11">
        <f>+Q37+Q42</f>
        <v>57358.375666213375</v>
      </c>
      <c r="R36" s="11"/>
      <c r="S36" s="11">
        <f>+S37+S42</f>
        <v>2136.1238274620664</v>
      </c>
      <c r="T36" s="11"/>
      <c r="U36" s="11">
        <f>+U37+U42</f>
        <v>836.94291689663976</v>
      </c>
      <c r="V36" s="11"/>
      <c r="W36" s="11">
        <f>+W37+W42</f>
        <v>2228.5779224125922</v>
      </c>
      <c r="X36" s="11">
        <f>+W36+U36+S36+Q36+O36+M36+K36+I36+G36+E36</f>
        <v>296639.16946892923</v>
      </c>
      <c r="AA36" t="s">
        <v>101</v>
      </c>
      <c r="AB36" s="3">
        <f t="shared" si="2"/>
        <v>13608.924325320173</v>
      </c>
      <c r="AC36" s="3">
        <f t="shared" si="3"/>
        <v>16782.29059160249</v>
      </c>
      <c r="AD36" s="3">
        <f t="shared" si="4"/>
        <v>23033.406132884716</v>
      </c>
      <c r="AE36" s="3">
        <f t="shared" si="5"/>
        <v>18417.847685842087</v>
      </c>
      <c r="AF36" s="3">
        <f t="shared" si="6"/>
        <v>2907.4328087454232</v>
      </c>
      <c r="AG36" s="3">
        <f t="shared" si="7"/>
        <v>159329.24759154965</v>
      </c>
      <c r="AH36" s="3">
        <f t="shared" si="8"/>
        <v>57358.375666213375</v>
      </c>
      <c r="AI36" s="3">
        <f t="shared" si="9"/>
        <v>2136.1238274620664</v>
      </c>
      <c r="AJ36" s="3">
        <f t="shared" si="10"/>
        <v>836.94291689663976</v>
      </c>
      <c r="AK36" s="3">
        <f t="shared" si="11"/>
        <v>2228.5779224125922</v>
      </c>
      <c r="AL36" s="3">
        <f>SUM(AB36:AK36)</f>
        <v>296639.16946892929</v>
      </c>
      <c r="AM36" t="s">
        <v>101</v>
      </c>
    </row>
    <row r="37" spans="1:39" ht="15.5" x14ac:dyDescent="0.35">
      <c r="A37" s="4" t="s">
        <v>66</v>
      </c>
      <c r="E37" s="3">
        <f>+E16</f>
        <v>13397.109396973558</v>
      </c>
      <c r="F37" s="3"/>
      <c r="G37" s="3">
        <f>+F16</f>
        <v>16351.518629119886</v>
      </c>
      <c r="H37" s="3"/>
      <c r="I37" s="3">
        <f>+G16</f>
        <v>22619.650472935762</v>
      </c>
      <c r="J37" s="3"/>
      <c r="K37" s="3">
        <f>+H16</f>
        <v>18091.04780374897</v>
      </c>
      <c r="L37" s="3"/>
      <c r="M37" s="3">
        <f>+I16</f>
        <v>2854.8225369636025</v>
      </c>
      <c r="N37" s="3"/>
      <c r="O37" s="3">
        <f>+J16</f>
        <v>157413.21063681575</v>
      </c>
      <c r="P37" s="3"/>
      <c r="Q37" s="3">
        <f>+K16</f>
        <v>56587.532085699924</v>
      </c>
      <c r="R37" s="3"/>
      <c r="S37" s="3">
        <f>+L16</f>
        <v>2105.9876731283935</v>
      </c>
      <c r="T37" s="3"/>
      <c r="U37" s="3">
        <f>+M16</f>
        <v>828.78062578064078</v>
      </c>
      <c r="V37" s="3"/>
      <c r="W37" s="3">
        <f>+N16</f>
        <v>2191.6966067329076</v>
      </c>
      <c r="X37" s="11">
        <f>+W37+U37+S37+Q37+O37+M37+K37+I37+G37+E37</f>
        <v>292441.35646789946</v>
      </c>
      <c r="AA37" s="4" t="s">
        <v>66</v>
      </c>
      <c r="AB37" s="3">
        <f t="shared" si="2"/>
        <v>13397.109396973558</v>
      </c>
      <c r="AC37" s="3">
        <f t="shared" si="3"/>
        <v>16351.518629119886</v>
      </c>
      <c r="AD37" s="3">
        <f t="shared" si="4"/>
        <v>22619.650472935762</v>
      </c>
      <c r="AE37" s="3">
        <f t="shared" si="5"/>
        <v>18091.04780374897</v>
      </c>
      <c r="AF37" s="3">
        <f t="shared" si="6"/>
        <v>2854.8225369636025</v>
      </c>
      <c r="AG37" s="3">
        <f t="shared" si="7"/>
        <v>157413.21063681575</v>
      </c>
      <c r="AH37" s="3">
        <f t="shared" si="8"/>
        <v>56587.532085699924</v>
      </c>
      <c r="AI37" s="3">
        <f t="shared" si="9"/>
        <v>2105.9876731283935</v>
      </c>
      <c r="AJ37" s="3">
        <f t="shared" si="10"/>
        <v>828.78062578064078</v>
      </c>
      <c r="AK37" s="3">
        <f t="shared" si="11"/>
        <v>2191.6966067329076</v>
      </c>
      <c r="AL37" s="3">
        <f>SUM(AB37:AK37)</f>
        <v>292441.35646789934</v>
      </c>
      <c r="AM37" s="4" t="s">
        <v>66</v>
      </c>
    </row>
    <row r="38" spans="1:39" ht="15.5" x14ac:dyDescent="0.35">
      <c r="A38" s="4" t="s">
        <v>102</v>
      </c>
      <c r="E38" s="15">
        <f>+E37/E36</f>
        <v>0.98443558629005512</v>
      </c>
      <c r="G38" s="15">
        <f>+G37/G36</f>
        <v>0.97433175405160999</v>
      </c>
      <c r="I38" s="15">
        <f>+I37/I36</f>
        <v>0.98203671408553694</v>
      </c>
      <c r="K38" s="15">
        <f>+K37/K36</f>
        <v>0.98225634788236793</v>
      </c>
      <c r="M38" s="15">
        <f>+M37/M36</f>
        <v>0.98190490537784003</v>
      </c>
      <c r="O38" s="15">
        <f>+O37/O36</f>
        <v>0.98797435509363751</v>
      </c>
      <c r="Q38" s="15">
        <f>+Q37/Q36</f>
        <v>0.98656092381347693</v>
      </c>
      <c r="S38" s="15">
        <f>+S37/S36</f>
        <v>0.98589213137073717</v>
      </c>
      <c r="U38" s="15">
        <f>+U37/U36</f>
        <v>0.99024749364477027</v>
      </c>
      <c r="W38" s="15">
        <f>+W37/W36</f>
        <v>0.98345073990513288</v>
      </c>
      <c r="X38" s="15">
        <f>+X37/X36</f>
        <v>0.98584875689699003</v>
      </c>
      <c r="AA38" s="4" t="s">
        <v>102</v>
      </c>
      <c r="AB38" s="16">
        <f t="shared" si="2"/>
        <v>0.98443558629005512</v>
      </c>
      <c r="AC38" s="16">
        <f t="shared" si="3"/>
        <v>0.97433175405160999</v>
      </c>
      <c r="AD38" s="15">
        <f t="shared" si="4"/>
        <v>0.98203671408553694</v>
      </c>
      <c r="AE38" s="15">
        <f t="shared" si="5"/>
        <v>0.98225634788236793</v>
      </c>
      <c r="AF38" s="16">
        <f t="shared" si="6"/>
        <v>0.98190490537784003</v>
      </c>
      <c r="AG38" s="16">
        <f t="shared" si="7"/>
        <v>0.98797435509363751</v>
      </c>
      <c r="AH38" s="16">
        <f t="shared" si="8"/>
        <v>0.98656092381347693</v>
      </c>
      <c r="AI38" s="16">
        <f t="shared" si="9"/>
        <v>0.98589213137073717</v>
      </c>
      <c r="AJ38" s="16">
        <f t="shared" si="10"/>
        <v>0.99024749364477027</v>
      </c>
      <c r="AK38" s="16">
        <f t="shared" si="11"/>
        <v>0.98345073990513288</v>
      </c>
      <c r="AL38" s="16">
        <f>+X38</f>
        <v>0.98584875689699003</v>
      </c>
      <c r="AM38" s="4" t="s">
        <v>102</v>
      </c>
    </row>
    <row r="39" spans="1:39" ht="15.5" x14ac:dyDescent="0.35">
      <c r="A39" s="5" t="s">
        <v>103</v>
      </c>
      <c r="E39" s="3">
        <f>+E17</f>
        <v>85.326793677838481</v>
      </c>
      <c r="F39" s="3"/>
      <c r="G39" s="3">
        <f>+F17</f>
        <v>154.92610378379413</v>
      </c>
      <c r="H39" s="3"/>
      <c r="I39" s="3">
        <f>+G17</f>
        <v>192.22675693614622</v>
      </c>
      <c r="J39" s="3"/>
      <c r="K39" s="3">
        <f>+H17</f>
        <v>190.00268128788315</v>
      </c>
      <c r="L39" s="3"/>
      <c r="M39" s="3">
        <f>+I17</f>
        <v>25.732112031207912</v>
      </c>
      <c r="N39" s="3"/>
      <c r="O39" s="3">
        <f>+J17</f>
        <v>998.82707104673273</v>
      </c>
      <c r="P39" s="3"/>
      <c r="Q39" s="3">
        <f>+K17</f>
        <v>336.23877254140893</v>
      </c>
      <c r="R39" s="3"/>
      <c r="S39" s="3">
        <f>+L17</f>
        <v>14.468632305711081</v>
      </c>
      <c r="T39" s="3"/>
      <c r="U39" s="3">
        <f>+M17</f>
        <v>6.9537693116425867</v>
      </c>
      <c r="V39" s="3"/>
      <c r="W39" s="3">
        <f>+N17</f>
        <v>25.052789874948189</v>
      </c>
      <c r="X39" s="11">
        <f>+W39+U39+S39+Q39+O39+M39+K39+I39+G39+E39</f>
        <v>2029.7554827973136</v>
      </c>
      <c r="AA39" s="5" t="s">
        <v>104</v>
      </c>
      <c r="AB39" s="3">
        <f t="shared" si="2"/>
        <v>85.326793677838481</v>
      </c>
      <c r="AC39" s="3">
        <f t="shared" si="3"/>
        <v>154.92610378379413</v>
      </c>
      <c r="AD39" s="3">
        <f t="shared" si="4"/>
        <v>192.22675693614622</v>
      </c>
      <c r="AE39" s="3">
        <f t="shared" si="5"/>
        <v>190.00268128788315</v>
      </c>
      <c r="AF39" s="3">
        <f t="shared" si="6"/>
        <v>25.732112031207912</v>
      </c>
      <c r="AG39" s="3">
        <f t="shared" si="7"/>
        <v>998.82707104673273</v>
      </c>
      <c r="AH39" s="3">
        <f t="shared" si="8"/>
        <v>336.23877254140893</v>
      </c>
      <c r="AI39" s="3">
        <f t="shared" si="9"/>
        <v>14.468632305711081</v>
      </c>
      <c r="AJ39" s="3">
        <f t="shared" si="10"/>
        <v>6.9537693116425867</v>
      </c>
      <c r="AK39" s="3">
        <f t="shared" si="11"/>
        <v>25.052789874948189</v>
      </c>
      <c r="AL39" s="3">
        <f>SUM(AB39:AK39)</f>
        <v>2029.7554827973136</v>
      </c>
      <c r="AM39" s="5" t="s">
        <v>104</v>
      </c>
    </row>
    <row r="40" spans="1:39" ht="15.5" x14ac:dyDescent="0.35">
      <c r="A40" s="17" t="s">
        <v>85</v>
      </c>
      <c r="E40" s="3">
        <f>+E18</f>
        <v>92.91330819617221</v>
      </c>
      <c r="F40" s="3"/>
      <c r="G40" s="3">
        <f>+F18</f>
        <v>135.98207168518502</v>
      </c>
      <c r="H40" s="3"/>
      <c r="I40" s="3">
        <f>+G18</f>
        <v>128.84242303148631</v>
      </c>
      <c r="J40" s="3"/>
      <c r="K40" s="3">
        <f>+H18</f>
        <v>125.49032941020059</v>
      </c>
      <c r="L40" s="3"/>
      <c r="M40" s="3">
        <f>+I18</f>
        <v>25.918622486881279</v>
      </c>
      <c r="N40" s="3"/>
      <c r="O40" s="3">
        <f>+J18</f>
        <v>784.27855462032733</v>
      </c>
      <c r="P40" s="3"/>
      <c r="Q40" s="3">
        <f>+K18</f>
        <v>272.86876650225128</v>
      </c>
      <c r="R40" s="3"/>
      <c r="S40" s="3">
        <f>+L18</f>
        <v>16.685138249017275</v>
      </c>
      <c r="T40" s="3"/>
      <c r="U40" s="3">
        <f>+M18</f>
        <v>2.3435358187492583</v>
      </c>
      <c r="V40" s="3"/>
      <c r="W40" s="3">
        <f>+N18</f>
        <v>20.347303074895095</v>
      </c>
      <c r="X40" s="11">
        <f>+W40+U40+S40+Q40+O40+M40+K40+I40+G40+E40</f>
        <v>1605.6700530751655</v>
      </c>
      <c r="AA40" s="5" t="s">
        <v>85</v>
      </c>
      <c r="AB40" s="3">
        <f t="shared" si="2"/>
        <v>92.91330819617221</v>
      </c>
      <c r="AC40" s="3">
        <f t="shared" si="3"/>
        <v>135.98207168518502</v>
      </c>
      <c r="AD40" s="3">
        <f t="shared" si="4"/>
        <v>128.84242303148631</v>
      </c>
      <c r="AE40" s="3">
        <f t="shared" si="5"/>
        <v>125.49032941020059</v>
      </c>
      <c r="AF40" s="3">
        <f t="shared" si="6"/>
        <v>25.918622486881279</v>
      </c>
      <c r="AG40" s="3">
        <f t="shared" si="7"/>
        <v>784.27855462032733</v>
      </c>
      <c r="AH40" s="3">
        <f t="shared" si="8"/>
        <v>272.86876650225128</v>
      </c>
      <c r="AI40" s="3">
        <f t="shared" si="9"/>
        <v>16.685138249017275</v>
      </c>
      <c r="AJ40" s="3">
        <f t="shared" si="10"/>
        <v>2.3435358187492583</v>
      </c>
      <c r="AK40" s="3">
        <f t="shared" si="11"/>
        <v>20.347303074895095</v>
      </c>
      <c r="AL40" s="3">
        <f t="shared" ref="AL40:AL43" si="12">SUM(AB40:AK40)</f>
        <v>1605.6700530751655</v>
      </c>
      <c r="AM40" s="5" t="s">
        <v>85</v>
      </c>
    </row>
    <row r="41" spans="1:39" ht="15.5" x14ac:dyDescent="0.35">
      <c r="A41" s="17" t="s">
        <v>86</v>
      </c>
      <c r="B41">
        <f>+E41/E42</f>
        <v>0.56134674302026322</v>
      </c>
      <c r="D41" s="3"/>
      <c r="E41" s="3">
        <f>+E19</f>
        <v>118.90162015044274</v>
      </c>
      <c r="F41" s="3"/>
      <c r="G41" s="3">
        <f>+F19</f>
        <v>294.7898907974174</v>
      </c>
      <c r="H41" s="3"/>
      <c r="I41" s="3">
        <f>+G19</f>
        <v>284.91323691746811</v>
      </c>
      <c r="J41" s="3"/>
      <c r="K41" s="3">
        <f>+H19</f>
        <v>201.30955268291729</v>
      </c>
      <c r="L41" s="3"/>
      <c r="M41" s="3">
        <f>+I19</f>
        <v>26.691649294939559</v>
      </c>
      <c r="N41" s="3"/>
      <c r="O41" s="3">
        <f>+J19</f>
        <v>1131.7584001135706</v>
      </c>
      <c r="P41" s="3"/>
      <c r="Q41" s="3">
        <f>+K19</f>
        <v>497.97481401120251</v>
      </c>
      <c r="R41" s="3"/>
      <c r="S41" s="3">
        <f>+L19</f>
        <v>13.451016084655869</v>
      </c>
      <c r="T41" s="3"/>
      <c r="U41" s="3">
        <f>+M19</f>
        <v>5.8187552972496697</v>
      </c>
      <c r="V41" s="3"/>
      <c r="W41" s="3">
        <f>+N19</f>
        <v>16.534012604789528</v>
      </c>
      <c r="X41" s="11">
        <f>+W41+U41+S41+Q41+O41+M41+K41+I41+G41+E41</f>
        <v>2592.1429479546528</v>
      </c>
      <c r="Y41" s="3">
        <f>SUM(E41:W41)</f>
        <v>2592.1429479546528</v>
      </c>
      <c r="Z41">
        <f>0.95*Y41</f>
        <v>2462.5358005569201</v>
      </c>
      <c r="AA41" s="5" t="s">
        <v>86</v>
      </c>
      <c r="AB41" s="3">
        <f t="shared" si="2"/>
        <v>118.90162015044274</v>
      </c>
      <c r="AC41" s="3">
        <f t="shared" si="3"/>
        <v>294.7898907974174</v>
      </c>
      <c r="AD41" s="3">
        <f t="shared" si="4"/>
        <v>284.91323691746811</v>
      </c>
      <c r="AE41" s="3">
        <f t="shared" si="5"/>
        <v>201.30955268291729</v>
      </c>
      <c r="AF41" s="3">
        <f t="shared" si="6"/>
        <v>26.691649294939559</v>
      </c>
      <c r="AG41" s="3">
        <f t="shared" si="7"/>
        <v>1131.7584001135706</v>
      </c>
      <c r="AH41" s="3">
        <f t="shared" si="8"/>
        <v>497.97481401120251</v>
      </c>
      <c r="AI41" s="3">
        <f t="shared" si="9"/>
        <v>13.451016084655869</v>
      </c>
      <c r="AJ41" s="3">
        <f t="shared" si="10"/>
        <v>5.8187552972496697</v>
      </c>
      <c r="AK41" s="3">
        <f t="shared" si="11"/>
        <v>16.534012604789528</v>
      </c>
      <c r="AL41" s="3">
        <f t="shared" si="12"/>
        <v>2592.1429479546528</v>
      </c>
      <c r="AM41" s="5" t="s">
        <v>86</v>
      </c>
    </row>
    <row r="42" spans="1:39" ht="15.5" x14ac:dyDescent="0.35">
      <c r="A42" s="4" t="s">
        <v>67</v>
      </c>
      <c r="D42" s="3"/>
      <c r="E42" s="18">
        <f>+E39*$N$2+E40+E41</f>
        <v>211.81492834661495</v>
      </c>
      <c r="F42" s="18"/>
      <c r="G42" s="18">
        <f>+G39*$N$2+G40+G41</f>
        <v>430.77196248260242</v>
      </c>
      <c r="H42" s="18"/>
      <c r="I42" s="18">
        <f>+I39*$N$2+I40+I41</f>
        <v>413.75565994895442</v>
      </c>
      <c r="J42" s="18"/>
      <c r="K42" s="18">
        <f>+K39*$N$2+K40+K41</f>
        <v>326.79988209311784</v>
      </c>
      <c r="L42" s="18"/>
      <c r="M42" s="18">
        <f>+M39*$N$2+M40+M41</f>
        <v>52.610271781820842</v>
      </c>
      <c r="N42" s="18"/>
      <c r="O42" s="18">
        <f>+O39*$N$2+O40+O41</f>
        <v>1916.0369547338978</v>
      </c>
      <c r="P42" s="18"/>
      <c r="Q42" s="18">
        <f>+Q39*$N$2+Q40+Q41</f>
        <v>770.84358051345384</v>
      </c>
      <c r="R42" s="18"/>
      <c r="S42" s="18">
        <f>+S39*$N$2+S40+S41</f>
        <v>30.136154333673144</v>
      </c>
      <c r="T42" s="18"/>
      <c r="U42" s="18">
        <f>+U39*$N$2+U40+U41</f>
        <v>8.1622911159989275</v>
      </c>
      <c r="V42" s="18"/>
      <c r="W42" s="18">
        <f>+W39*$N$2+W40+W41</f>
        <v>36.881315679684619</v>
      </c>
      <c r="X42" s="18">
        <f>+X39*$N$2+X40+X41</f>
        <v>4197.8130010298182</v>
      </c>
      <c r="AA42" s="4" t="s">
        <v>67</v>
      </c>
      <c r="AB42" s="3">
        <f t="shared" si="2"/>
        <v>211.81492834661495</v>
      </c>
      <c r="AC42" s="3">
        <f t="shared" si="3"/>
        <v>430.77196248260242</v>
      </c>
      <c r="AD42" s="3">
        <f t="shared" si="4"/>
        <v>413.75565994895442</v>
      </c>
      <c r="AE42" s="3">
        <f t="shared" si="5"/>
        <v>326.79988209311784</v>
      </c>
      <c r="AF42" s="3">
        <f t="shared" si="6"/>
        <v>52.610271781820842</v>
      </c>
      <c r="AG42" s="3">
        <f t="shared" si="7"/>
        <v>1916.0369547338978</v>
      </c>
      <c r="AH42" s="3">
        <f t="shared" si="8"/>
        <v>770.84358051345384</v>
      </c>
      <c r="AI42" s="3">
        <f t="shared" si="9"/>
        <v>30.136154333673144</v>
      </c>
      <c r="AJ42" s="3">
        <f t="shared" si="10"/>
        <v>8.1622911159989275</v>
      </c>
      <c r="AK42" s="3">
        <f t="shared" si="11"/>
        <v>36.881315679684619</v>
      </c>
      <c r="AL42" s="3">
        <f t="shared" si="12"/>
        <v>4197.81300102982</v>
      </c>
      <c r="AM42" s="4" t="s">
        <v>67</v>
      </c>
    </row>
    <row r="43" spans="1:39" ht="15.5" x14ac:dyDescent="0.35">
      <c r="A43" s="4" t="s">
        <v>68</v>
      </c>
      <c r="B43" s="20">
        <f>+E43/(E43+E45+E46)</f>
        <v>0.36434882895154519</v>
      </c>
      <c r="E43" s="3">
        <f>+E21</f>
        <v>75.738798318728101</v>
      </c>
      <c r="F43" s="3"/>
      <c r="G43" s="3">
        <f>+F21</f>
        <v>115.01031332754759</v>
      </c>
      <c r="H43" s="3"/>
      <c r="I43" s="3">
        <f>+G21</f>
        <v>327.85553097516345</v>
      </c>
      <c r="J43" s="3"/>
      <c r="K43" s="3">
        <f>+H21</f>
        <v>246.72449391349397</v>
      </c>
      <c r="L43" s="3"/>
      <c r="M43" s="3">
        <f>+I21</f>
        <v>8.3607417627492726</v>
      </c>
      <c r="N43" s="3"/>
      <c r="O43" s="3">
        <f>+J21</f>
        <v>1121.720386433024</v>
      </c>
      <c r="P43" s="3"/>
      <c r="Q43" s="3">
        <f>+K21</f>
        <v>518.6771529225025</v>
      </c>
      <c r="R43" s="3"/>
      <c r="S43" s="3">
        <f>+L21</f>
        <v>6.6379362126486665</v>
      </c>
      <c r="T43" s="3"/>
      <c r="U43" s="3">
        <f>+M21</f>
        <v>2.4910854150212676</v>
      </c>
      <c r="V43" s="3"/>
      <c r="W43" s="3">
        <f>+N21</f>
        <v>0</v>
      </c>
      <c r="X43" s="11">
        <f>+W43+U43+S43+Q43+O43+M43+K43+I43+G43+E43</f>
        <v>2423.2164392808786</v>
      </c>
      <c r="AA43" s="4" t="s">
        <v>68</v>
      </c>
      <c r="AB43" s="3">
        <f t="shared" si="2"/>
        <v>75.738798318728101</v>
      </c>
      <c r="AC43" s="3">
        <f t="shared" si="3"/>
        <v>115.01031332754759</v>
      </c>
      <c r="AD43" s="3">
        <f t="shared" si="4"/>
        <v>327.85553097516345</v>
      </c>
      <c r="AE43" s="3">
        <f t="shared" si="5"/>
        <v>246.72449391349397</v>
      </c>
      <c r="AF43" s="3">
        <f t="shared" si="6"/>
        <v>8.3607417627492726</v>
      </c>
      <c r="AG43" s="3">
        <f t="shared" si="7"/>
        <v>1121.720386433024</v>
      </c>
      <c r="AH43" s="3">
        <f t="shared" si="8"/>
        <v>518.6771529225025</v>
      </c>
      <c r="AI43" s="3">
        <f t="shared" si="9"/>
        <v>6.6379362126486665</v>
      </c>
      <c r="AJ43" s="3">
        <f t="shared" si="10"/>
        <v>2.4910854150212676</v>
      </c>
      <c r="AK43" s="3">
        <f t="shared" si="11"/>
        <v>0</v>
      </c>
      <c r="AL43" s="3">
        <f t="shared" si="12"/>
        <v>2423.2164392808786</v>
      </c>
      <c r="AM43" s="4" t="s">
        <v>68</v>
      </c>
    </row>
    <row r="44" spans="1:39" ht="15.5" x14ac:dyDescent="0.35">
      <c r="A44" s="21" t="s">
        <v>105</v>
      </c>
      <c r="B44" s="22"/>
      <c r="C44" s="23"/>
      <c r="D44" s="23"/>
      <c r="E44" s="24">
        <f>+E43/(E40+E41)</f>
        <v>0.35757063446816539</v>
      </c>
      <c r="F44" s="24"/>
      <c r="G44" s="24">
        <f t="shared" ref="G44:X44" si="13">+G43/(G40+G41)</f>
        <v>0.26698653427842928</v>
      </c>
      <c r="H44" s="24"/>
      <c r="I44" s="24">
        <f t="shared" si="13"/>
        <v>0.79238923526897831</v>
      </c>
      <c r="J44" s="24"/>
      <c r="K44" s="24">
        <f t="shared" si="13"/>
        <v>0.75497118399569274</v>
      </c>
      <c r="L44" s="24"/>
      <c r="M44" s="24">
        <f t="shared" si="13"/>
        <v>0.15891842941663487</v>
      </c>
      <c r="N44" s="24"/>
      <c r="O44" s="24">
        <f t="shared" si="13"/>
        <v>0.58543776186655561</v>
      </c>
      <c r="P44" s="24"/>
      <c r="Q44" s="24">
        <f t="shared" si="13"/>
        <v>0.67286952377162568</v>
      </c>
      <c r="R44" s="24"/>
      <c r="S44" s="24">
        <f t="shared" si="13"/>
        <v>0.22026487318694329</v>
      </c>
      <c r="T44" s="24"/>
      <c r="U44" s="24">
        <f t="shared" si="13"/>
        <v>0.30519438471613503</v>
      </c>
      <c r="V44" s="24"/>
      <c r="W44" s="24">
        <f t="shared" si="13"/>
        <v>0</v>
      </c>
      <c r="X44" s="24">
        <f t="shared" si="13"/>
        <v>0.57725688082971038</v>
      </c>
      <c r="AA44" s="4" t="s">
        <v>105</v>
      </c>
      <c r="AB44" s="16">
        <f t="shared" si="2"/>
        <v>0.35757063446816539</v>
      </c>
      <c r="AC44" s="16">
        <f t="shared" si="3"/>
        <v>0.26698653427842928</v>
      </c>
      <c r="AD44" s="15">
        <f t="shared" si="4"/>
        <v>0.79238923526897831</v>
      </c>
      <c r="AE44" s="15">
        <f t="shared" si="5"/>
        <v>0.75497118399569274</v>
      </c>
      <c r="AF44" s="16">
        <f t="shared" si="6"/>
        <v>0.15891842941663487</v>
      </c>
      <c r="AG44" s="16">
        <f t="shared" si="7"/>
        <v>0.58543776186655561</v>
      </c>
      <c r="AH44" s="16">
        <f t="shared" si="8"/>
        <v>0.67286952377162568</v>
      </c>
      <c r="AI44" s="16">
        <f t="shared" si="9"/>
        <v>0.22026487318694329</v>
      </c>
      <c r="AJ44" s="16">
        <f t="shared" si="10"/>
        <v>0.30519438471613503</v>
      </c>
      <c r="AK44" s="16">
        <f t="shared" si="11"/>
        <v>0</v>
      </c>
      <c r="AL44" s="16">
        <f>+X44</f>
        <v>0.57725688082971038</v>
      </c>
      <c r="AM44" s="4" t="s">
        <v>105</v>
      </c>
    </row>
    <row r="45" spans="1:39" ht="15.5" x14ac:dyDescent="0.35">
      <c r="A45" s="4" t="s">
        <v>106</v>
      </c>
      <c r="B45" s="20">
        <f>1-B43</f>
        <v>0.63565117104845481</v>
      </c>
      <c r="E45" s="3">
        <f t="shared" ref="E45:E52" si="14">+E22</f>
        <v>126.05132855345339</v>
      </c>
      <c r="F45" s="3"/>
      <c r="G45" s="3">
        <f t="shared" ref="G45:G52" si="15">+F22</f>
        <v>282.90106007535383</v>
      </c>
      <c r="H45" s="3"/>
      <c r="I45" s="3">
        <f t="shared" ref="I45:I52" si="16">+G22</f>
        <v>60.173810112081064</v>
      </c>
      <c r="J45" s="3"/>
      <c r="K45" s="3">
        <f t="shared" ref="K45:K52" si="17">+H22</f>
        <v>74.848189712441382</v>
      </c>
      <c r="L45" s="3"/>
      <c r="M45" s="3">
        <f t="shared" ref="M45:M52" si="18">+I22</f>
        <v>40.717273260510147</v>
      </c>
      <c r="N45" s="3"/>
      <c r="O45" s="3">
        <f t="shared" ref="O45:O52" si="19">+J22</f>
        <v>575.36023987536998</v>
      </c>
      <c r="P45" s="3"/>
      <c r="Q45" s="3">
        <f t="shared" ref="Q45:Q52" si="20">+K22</f>
        <v>204.09166149599747</v>
      </c>
      <c r="R45" s="3"/>
      <c r="S45" s="3">
        <f t="shared" ref="S45:S52" si="21">+L22</f>
        <v>17.056096439660813</v>
      </c>
      <c r="T45" s="3"/>
      <c r="U45" s="3">
        <f t="shared" ref="U45:U52" si="22">+M22</f>
        <v>1.3366286560923559</v>
      </c>
      <c r="V45" s="3"/>
      <c r="W45" s="3">
        <f t="shared" ref="W45:W52" si="23">+N22</f>
        <v>0</v>
      </c>
      <c r="X45" s="11">
        <f>+W45+U45+S45+Q45+O45+M45+K45+I45+G45+E45</f>
        <v>1382.5362881809606</v>
      </c>
      <c r="AA45" s="4" t="s">
        <v>69</v>
      </c>
      <c r="AB45" s="3">
        <f t="shared" si="2"/>
        <v>126.05132855345339</v>
      </c>
      <c r="AC45" s="3">
        <f t="shared" si="3"/>
        <v>282.90106007535383</v>
      </c>
      <c r="AD45" s="3">
        <f t="shared" si="4"/>
        <v>60.173810112081064</v>
      </c>
      <c r="AE45" s="3">
        <f t="shared" si="5"/>
        <v>74.848189712441382</v>
      </c>
      <c r="AF45" s="3">
        <f t="shared" si="6"/>
        <v>40.717273260510147</v>
      </c>
      <c r="AG45" s="3">
        <f t="shared" si="7"/>
        <v>575.36023987536998</v>
      </c>
      <c r="AH45" s="3">
        <f t="shared" si="8"/>
        <v>204.09166149599747</v>
      </c>
      <c r="AI45" s="3">
        <f t="shared" si="9"/>
        <v>17.056096439660813</v>
      </c>
      <c r="AJ45" s="3">
        <f t="shared" si="10"/>
        <v>1.3366286560923559</v>
      </c>
      <c r="AK45" s="3">
        <f t="shared" si="11"/>
        <v>0</v>
      </c>
      <c r="AL45" s="3">
        <f>SUM(AB45:AK45)</f>
        <v>1382.5362881809606</v>
      </c>
      <c r="AM45" s="4" t="s">
        <v>69</v>
      </c>
    </row>
    <row r="46" spans="1:39" ht="15.5" x14ac:dyDescent="0.35">
      <c r="A46" s="4" t="s">
        <v>87</v>
      </c>
      <c r="B46" s="3"/>
      <c r="E46" s="3">
        <f t="shared" si="14"/>
        <v>6.0842844074568756</v>
      </c>
      <c r="F46" s="3"/>
      <c r="G46" s="3">
        <f t="shared" si="15"/>
        <v>15.116510007949676</v>
      </c>
      <c r="H46" s="3"/>
      <c r="I46" s="3">
        <f t="shared" si="16"/>
        <v>13.80179817455525</v>
      </c>
      <c r="J46" s="3"/>
      <c r="K46" s="3">
        <f t="shared" si="17"/>
        <v>4.4631561043499852</v>
      </c>
      <c r="L46" s="3"/>
      <c r="M46" s="3">
        <f t="shared" si="18"/>
        <v>1.2211519311801371</v>
      </c>
      <c r="N46" s="3"/>
      <c r="O46" s="3">
        <f t="shared" si="19"/>
        <v>183.67768669088579</v>
      </c>
      <c r="P46" s="3"/>
      <c r="Q46" s="3">
        <f t="shared" si="20"/>
        <v>41.791526121324146</v>
      </c>
      <c r="R46" s="3"/>
      <c r="S46" s="3">
        <f t="shared" si="21"/>
        <v>1.7858785549347249</v>
      </c>
      <c r="T46" s="3"/>
      <c r="U46" s="3">
        <f t="shared" si="22"/>
        <v>0.14871624545825229</v>
      </c>
      <c r="V46" s="3"/>
      <c r="W46" s="3">
        <f t="shared" si="23"/>
        <v>0</v>
      </c>
      <c r="X46" s="11">
        <f>+W46+U46+S46+Q46+O46+M46+K46+I46+G46+E46</f>
        <v>268.09070823809486</v>
      </c>
      <c r="Y46">
        <f>+X46/X42</f>
        <v>6.3864376086387398E-2</v>
      </c>
      <c r="AA46" s="4" t="s">
        <v>87</v>
      </c>
      <c r="AB46" s="3">
        <f t="shared" si="2"/>
        <v>6.0842844074568756</v>
      </c>
      <c r="AC46" s="3">
        <f t="shared" si="3"/>
        <v>15.116510007949676</v>
      </c>
      <c r="AD46" s="3">
        <f t="shared" si="4"/>
        <v>13.80179817455525</v>
      </c>
      <c r="AE46" s="3">
        <f t="shared" si="5"/>
        <v>4.4631561043499852</v>
      </c>
      <c r="AF46" s="3">
        <f t="shared" si="6"/>
        <v>1.2211519311801371</v>
      </c>
      <c r="AG46" s="3">
        <f t="shared" si="7"/>
        <v>183.67768669088579</v>
      </c>
      <c r="AH46" s="3">
        <f t="shared" si="8"/>
        <v>41.791526121324146</v>
      </c>
      <c r="AI46" s="3">
        <f t="shared" si="9"/>
        <v>1.7858785549347249</v>
      </c>
      <c r="AJ46" s="3">
        <f t="shared" si="10"/>
        <v>0.14871624545825229</v>
      </c>
      <c r="AK46" s="3">
        <f t="shared" si="11"/>
        <v>0</v>
      </c>
      <c r="AL46" s="3">
        <f>SUM(AB46:AK46)</f>
        <v>268.09070823809481</v>
      </c>
      <c r="AM46" s="4" t="s">
        <v>70</v>
      </c>
    </row>
    <row r="47" spans="1:39" ht="15.5" x14ac:dyDescent="0.35">
      <c r="A47" s="21" t="s">
        <v>107</v>
      </c>
      <c r="E47" s="25">
        <f t="shared" si="14"/>
        <v>4.6087928993165512</v>
      </c>
      <c r="F47" s="25"/>
      <c r="G47" s="25">
        <f t="shared" si="15"/>
        <v>10.519019084623221</v>
      </c>
      <c r="H47" s="25"/>
      <c r="I47" s="25">
        <f t="shared" si="16"/>
        <v>3.7370459571931747</v>
      </c>
      <c r="J47" s="25"/>
      <c r="K47" s="25">
        <f t="shared" si="17"/>
        <v>13.954071107086943</v>
      </c>
      <c r="L47" s="25"/>
      <c r="M47" s="25">
        <f t="shared" si="18"/>
        <v>0</v>
      </c>
      <c r="N47" s="25"/>
      <c r="O47" s="25">
        <f t="shared" si="19"/>
        <v>15.723202884140012</v>
      </c>
      <c r="P47" s="25"/>
      <c r="Q47" s="25">
        <f t="shared" si="20"/>
        <v>14.2283966015125</v>
      </c>
      <c r="R47" s="25"/>
      <c r="S47" s="25">
        <f t="shared" si="21"/>
        <v>6.152365309548733</v>
      </c>
      <c r="T47" s="25"/>
      <c r="U47" s="25">
        <f t="shared" si="22"/>
        <v>0</v>
      </c>
      <c r="V47" s="25"/>
      <c r="W47" s="25">
        <f t="shared" si="23"/>
        <v>16.901463549641651</v>
      </c>
      <c r="X47" s="26">
        <f>+O24</f>
        <v>12.640186297154834</v>
      </c>
      <c r="AA47" s="4" t="s">
        <v>107</v>
      </c>
      <c r="AB47" s="18">
        <f t="shared" si="2"/>
        <v>4.6087928993165512</v>
      </c>
      <c r="AC47" s="18">
        <f t="shared" si="3"/>
        <v>10.519019084623221</v>
      </c>
      <c r="AD47" s="3">
        <f t="shared" si="4"/>
        <v>3.7370459571931747</v>
      </c>
      <c r="AE47" s="3">
        <f t="shared" si="5"/>
        <v>13.954071107086943</v>
      </c>
      <c r="AF47" s="18">
        <f t="shared" si="6"/>
        <v>0</v>
      </c>
      <c r="AG47" s="18">
        <f t="shared" si="7"/>
        <v>15.723202884140012</v>
      </c>
      <c r="AH47" s="18">
        <f t="shared" si="8"/>
        <v>14.2283966015125</v>
      </c>
      <c r="AI47" s="18">
        <f t="shared" si="9"/>
        <v>6.152365309548733</v>
      </c>
      <c r="AJ47" s="18">
        <f t="shared" si="10"/>
        <v>0</v>
      </c>
      <c r="AK47" s="18">
        <f t="shared" si="11"/>
        <v>16.901463549641651</v>
      </c>
      <c r="AL47" s="18">
        <f>+X47</f>
        <v>12.640186297154834</v>
      </c>
      <c r="AM47" s="4" t="s">
        <v>107</v>
      </c>
    </row>
    <row r="48" spans="1:39" ht="15.5" x14ac:dyDescent="0.35">
      <c r="A48" s="4" t="s">
        <v>89</v>
      </c>
      <c r="E48" s="3">
        <f t="shared" si="14"/>
        <v>104.81508568666042</v>
      </c>
      <c r="F48" s="3"/>
      <c r="G48" s="3">
        <f t="shared" si="15"/>
        <v>226.04305818903015</v>
      </c>
      <c r="H48" s="3"/>
      <c r="I48" s="3">
        <f t="shared" si="16"/>
        <v>140.30814147204458</v>
      </c>
      <c r="J48" s="3"/>
      <c r="K48" s="3">
        <f t="shared" si="17"/>
        <v>156.33318540644703</v>
      </c>
      <c r="L48" s="3"/>
      <c r="M48" s="3">
        <f t="shared" si="18"/>
        <v>16.361497678340012</v>
      </c>
      <c r="N48" s="3"/>
      <c r="O48" s="3">
        <f t="shared" si="19"/>
        <v>912.17661088785349</v>
      </c>
      <c r="P48" s="3"/>
      <c r="Q48" s="3">
        <f t="shared" si="20"/>
        <v>405.32659946816682</v>
      </c>
      <c r="R48" s="3"/>
      <c r="S48" s="3">
        <f t="shared" si="21"/>
        <v>12.563668597575957</v>
      </c>
      <c r="T48" s="3"/>
      <c r="U48" s="3">
        <f t="shared" si="22"/>
        <v>0</v>
      </c>
      <c r="V48" s="3"/>
      <c r="W48" s="3">
        <f t="shared" si="23"/>
        <v>11.964722889042696</v>
      </c>
      <c r="X48" s="11">
        <f>+W48+U48+S48+Q48+O48+M48+K48+I48+G48+E48</f>
        <v>1985.8925702751612</v>
      </c>
      <c r="AA48" s="4" t="s">
        <v>89</v>
      </c>
      <c r="AB48" s="3">
        <f t="shared" si="2"/>
        <v>104.81508568666042</v>
      </c>
      <c r="AC48" s="3">
        <f t="shared" si="3"/>
        <v>226.04305818903015</v>
      </c>
      <c r="AD48" s="3">
        <f t="shared" si="4"/>
        <v>140.30814147204458</v>
      </c>
      <c r="AE48" s="3">
        <f t="shared" si="5"/>
        <v>156.33318540644703</v>
      </c>
      <c r="AF48" s="3">
        <f t="shared" si="6"/>
        <v>16.361497678340012</v>
      </c>
      <c r="AG48" s="3">
        <f t="shared" si="7"/>
        <v>912.17661088785349</v>
      </c>
      <c r="AH48" s="3">
        <f t="shared" si="8"/>
        <v>405.32659946816682</v>
      </c>
      <c r="AI48" s="3">
        <f t="shared" si="9"/>
        <v>12.563668597575957</v>
      </c>
      <c r="AJ48" s="3">
        <f t="shared" si="10"/>
        <v>0</v>
      </c>
      <c r="AK48" s="3">
        <f t="shared" si="11"/>
        <v>11.964722889042696</v>
      </c>
      <c r="AL48" s="3">
        <f t="shared" ref="AL48:AL53" si="24">SUM(AB48:AK48)</f>
        <v>1985.8925702751612</v>
      </c>
      <c r="AM48" s="4" t="s">
        <v>89</v>
      </c>
    </row>
    <row r="49" spans="1:39" ht="15.5" x14ac:dyDescent="0.35">
      <c r="A49" s="21" t="s">
        <v>90</v>
      </c>
      <c r="E49" s="3">
        <f t="shared" si="14"/>
        <v>5.4799294266659428</v>
      </c>
      <c r="F49" s="3"/>
      <c r="G49" s="3">
        <f t="shared" si="15"/>
        <v>31.00900487252029</v>
      </c>
      <c r="H49" s="3"/>
      <c r="I49" s="3">
        <f t="shared" si="16"/>
        <v>10.647338601732454</v>
      </c>
      <c r="J49" s="3"/>
      <c r="K49" s="3">
        <f t="shared" si="17"/>
        <v>28.090878126732932</v>
      </c>
      <c r="L49" s="3"/>
      <c r="M49" s="3">
        <f t="shared" si="18"/>
        <v>0</v>
      </c>
      <c r="N49" s="3"/>
      <c r="O49" s="3">
        <f t="shared" si="19"/>
        <v>177.94866940815379</v>
      </c>
      <c r="P49" s="3"/>
      <c r="Q49" s="3">
        <f t="shared" si="20"/>
        <v>70.853831513158127</v>
      </c>
      <c r="R49" s="3"/>
      <c r="S49" s="3">
        <f t="shared" si="21"/>
        <v>0.82755564737418796</v>
      </c>
      <c r="T49" s="3"/>
      <c r="U49" s="3">
        <f t="shared" si="22"/>
        <v>0</v>
      </c>
      <c r="V49" s="3"/>
      <c r="W49" s="3">
        <f t="shared" si="23"/>
        <v>2.794490113691658</v>
      </c>
      <c r="X49" s="11">
        <f>+W49+U49+S49+Q49+O49+M49+K49+I49+G49+E49</f>
        <v>327.65169771002934</v>
      </c>
      <c r="AA49" s="4" t="s">
        <v>90</v>
      </c>
      <c r="AB49" s="3">
        <f t="shared" si="2"/>
        <v>5.4799294266659428</v>
      </c>
      <c r="AC49" s="3">
        <f t="shared" si="3"/>
        <v>31.00900487252029</v>
      </c>
      <c r="AD49" s="3">
        <f t="shared" si="4"/>
        <v>10.647338601732454</v>
      </c>
      <c r="AE49" s="3">
        <f t="shared" si="5"/>
        <v>28.090878126732932</v>
      </c>
      <c r="AF49" s="3">
        <f t="shared" si="6"/>
        <v>0</v>
      </c>
      <c r="AG49" s="3">
        <f t="shared" si="7"/>
        <v>177.94866940815379</v>
      </c>
      <c r="AH49" s="3">
        <f t="shared" si="8"/>
        <v>70.853831513158127</v>
      </c>
      <c r="AI49" s="3">
        <f t="shared" si="9"/>
        <v>0.82755564737418796</v>
      </c>
      <c r="AJ49" s="3">
        <f t="shared" si="10"/>
        <v>0</v>
      </c>
      <c r="AK49" s="3">
        <f t="shared" si="11"/>
        <v>2.794490113691658</v>
      </c>
      <c r="AL49" s="3">
        <f t="shared" si="24"/>
        <v>327.6516977100294</v>
      </c>
      <c r="AM49" s="4" t="s">
        <v>90</v>
      </c>
    </row>
    <row r="50" spans="1:39" ht="15.5" x14ac:dyDescent="0.35">
      <c r="A50" s="4" t="s">
        <v>91</v>
      </c>
      <c r="E50" s="3">
        <f t="shared" si="14"/>
        <v>113.42169072377679</v>
      </c>
      <c r="F50" s="3"/>
      <c r="G50" s="3">
        <f t="shared" si="15"/>
        <v>263.78088592489712</v>
      </c>
      <c r="H50" s="3"/>
      <c r="I50" s="3">
        <f t="shared" si="16"/>
        <v>274.26589831573568</v>
      </c>
      <c r="J50" s="3"/>
      <c r="K50" s="3">
        <f t="shared" si="17"/>
        <v>173.21867455618434</v>
      </c>
      <c r="L50" s="3"/>
      <c r="M50" s="3">
        <f t="shared" si="18"/>
        <v>26.691649294939559</v>
      </c>
      <c r="N50" s="3"/>
      <c r="O50" s="3">
        <f t="shared" si="19"/>
        <v>953.80973070541677</v>
      </c>
      <c r="P50" s="3"/>
      <c r="Q50" s="3">
        <f t="shared" si="20"/>
        <v>427.12098249804438</v>
      </c>
      <c r="R50" s="3"/>
      <c r="S50" s="3">
        <f t="shared" si="21"/>
        <v>12.623460437281681</v>
      </c>
      <c r="T50" s="3"/>
      <c r="U50" s="3">
        <f t="shared" si="22"/>
        <v>5.8187552972496697</v>
      </c>
      <c r="V50" s="3"/>
      <c r="W50" s="3">
        <f t="shared" si="23"/>
        <v>0</v>
      </c>
      <c r="X50" s="11">
        <f>+W50+U50+S50+Q50+O50+M50+K50+I50+G50+E50</f>
        <v>2250.7517277535262</v>
      </c>
      <c r="AA50" s="4" t="s">
        <v>91</v>
      </c>
      <c r="AB50" s="18">
        <f t="shared" si="2"/>
        <v>113.42169072377679</v>
      </c>
      <c r="AC50" s="18">
        <f t="shared" si="3"/>
        <v>263.78088592489712</v>
      </c>
      <c r="AD50" s="3">
        <f t="shared" si="4"/>
        <v>274.26589831573568</v>
      </c>
      <c r="AE50" s="3">
        <f t="shared" si="5"/>
        <v>173.21867455618434</v>
      </c>
      <c r="AF50" s="18">
        <f t="shared" si="6"/>
        <v>26.691649294939559</v>
      </c>
      <c r="AG50" s="18">
        <f t="shared" si="7"/>
        <v>953.80973070541677</v>
      </c>
      <c r="AH50" s="18">
        <f t="shared" si="8"/>
        <v>427.12098249804438</v>
      </c>
      <c r="AI50" s="18">
        <f t="shared" si="9"/>
        <v>12.623460437281681</v>
      </c>
      <c r="AJ50" s="18">
        <f t="shared" si="10"/>
        <v>5.8187552972496697</v>
      </c>
      <c r="AK50" s="18">
        <f t="shared" si="11"/>
        <v>0</v>
      </c>
      <c r="AL50" s="18">
        <f t="shared" si="24"/>
        <v>2250.7517277535258</v>
      </c>
      <c r="AM50" s="4" t="s">
        <v>91</v>
      </c>
    </row>
    <row r="51" spans="1:39" ht="15.5" x14ac:dyDescent="0.35">
      <c r="A51" s="4" t="s">
        <v>71</v>
      </c>
      <c r="E51" s="3">
        <f t="shared" si="14"/>
        <v>0</v>
      </c>
      <c r="F51" s="3"/>
      <c r="G51" s="3">
        <f t="shared" si="15"/>
        <v>0</v>
      </c>
      <c r="H51" s="3"/>
      <c r="I51" s="3">
        <f t="shared" si="16"/>
        <v>0</v>
      </c>
      <c r="J51" s="3"/>
      <c r="K51" s="3">
        <f t="shared" si="17"/>
        <v>0.6</v>
      </c>
      <c r="L51" s="3"/>
      <c r="M51" s="3">
        <f t="shared" si="18"/>
        <v>0</v>
      </c>
      <c r="N51" s="3"/>
      <c r="O51" s="3">
        <f t="shared" si="19"/>
        <v>9.5</v>
      </c>
      <c r="P51" s="3"/>
      <c r="Q51" s="3">
        <f t="shared" si="20"/>
        <v>0.2</v>
      </c>
      <c r="R51" s="3"/>
      <c r="S51" s="3">
        <f t="shared" si="21"/>
        <v>0</v>
      </c>
      <c r="T51" s="3"/>
      <c r="U51" s="3">
        <f t="shared" si="22"/>
        <v>0</v>
      </c>
      <c r="V51" s="3"/>
      <c r="W51" s="3">
        <f t="shared" si="23"/>
        <v>1</v>
      </c>
      <c r="X51" s="11">
        <f>+W51+U51+S51+Q51+O51+M51+K51+I51+G51+E51</f>
        <v>11.299999999999999</v>
      </c>
      <c r="AA51" s="4" t="s">
        <v>71</v>
      </c>
      <c r="AB51" s="3">
        <f t="shared" si="2"/>
        <v>0</v>
      </c>
      <c r="AC51" s="3">
        <f t="shared" si="3"/>
        <v>0</v>
      </c>
      <c r="AD51" s="3">
        <f t="shared" si="4"/>
        <v>0</v>
      </c>
      <c r="AE51" s="3">
        <f t="shared" si="5"/>
        <v>0.6</v>
      </c>
      <c r="AF51" s="3">
        <f t="shared" si="6"/>
        <v>0</v>
      </c>
      <c r="AG51" s="3">
        <f t="shared" si="7"/>
        <v>9.5</v>
      </c>
      <c r="AH51" s="3">
        <f t="shared" si="8"/>
        <v>0.2</v>
      </c>
      <c r="AI51" s="3">
        <f t="shared" si="9"/>
        <v>0</v>
      </c>
      <c r="AJ51" s="3">
        <f t="shared" si="10"/>
        <v>0</v>
      </c>
      <c r="AK51" s="3">
        <f t="shared" si="11"/>
        <v>1</v>
      </c>
      <c r="AL51" s="3">
        <f t="shared" si="24"/>
        <v>11.299999999999999</v>
      </c>
      <c r="AM51" s="4" t="s">
        <v>71</v>
      </c>
    </row>
    <row r="52" spans="1:39" ht="15.5" x14ac:dyDescent="0.35">
      <c r="A52" s="4" t="s">
        <v>72</v>
      </c>
      <c r="E52" s="3">
        <f t="shared" si="14"/>
        <v>0</v>
      </c>
      <c r="F52" s="3"/>
      <c r="G52" s="3">
        <f t="shared" si="15"/>
        <v>56.750908699292488</v>
      </c>
      <c r="H52" s="3"/>
      <c r="I52" s="3">
        <f t="shared" si="16"/>
        <v>14.266445045121687</v>
      </c>
      <c r="J52" s="3"/>
      <c r="K52" s="3">
        <f t="shared" si="17"/>
        <v>5.3845239279844109E-2</v>
      </c>
      <c r="L52" s="3"/>
      <c r="M52" s="3">
        <f t="shared" si="18"/>
        <v>0</v>
      </c>
      <c r="N52" s="3"/>
      <c r="O52" s="3">
        <f t="shared" si="19"/>
        <v>42.145039457748105</v>
      </c>
      <c r="P52" s="3"/>
      <c r="Q52" s="3">
        <f t="shared" si="20"/>
        <v>14.745773745140951</v>
      </c>
      <c r="R52" s="3"/>
      <c r="S52" s="3">
        <f t="shared" si="21"/>
        <v>7.3777367983088616E-5</v>
      </c>
      <c r="T52" s="3"/>
      <c r="U52" s="3">
        <f t="shared" si="22"/>
        <v>0</v>
      </c>
      <c r="V52" s="3"/>
      <c r="W52" s="3">
        <f t="shared" si="23"/>
        <v>0</v>
      </c>
      <c r="X52" s="11">
        <f>+W52+U52+S52+Q52+O52+M52+K52+I52+G52+E52</f>
        <v>127.96208596395107</v>
      </c>
      <c r="AA52" s="4" t="s">
        <v>72</v>
      </c>
      <c r="AB52" s="3">
        <f t="shared" si="2"/>
        <v>0</v>
      </c>
      <c r="AC52" s="3">
        <f t="shared" si="3"/>
        <v>56.750908699292488</v>
      </c>
      <c r="AD52" s="3">
        <f t="shared" si="4"/>
        <v>14.266445045121687</v>
      </c>
      <c r="AE52" s="3">
        <f t="shared" si="5"/>
        <v>5.3845239279844109E-2</v>
      </c>
      <c r="AF52" s="3">
        <f t="shared" si="6"/>
        <v>0</v>
      </c>
      <c r="AG52" s="3">
        <f t="shared" si="7"/>
        <v>42.145039457748105</v>
      </c>
      <c r="AH52" s="3">
        <f t="shared" si="8"/>
        <v>14.745773745140951</v>
      </c>
      <c r="AI52" s="3">
        <f t="shared" si="9"/>
        <v>7.3777367983088616E-5</v>
      </c>
      <c r="AJ52" s="3">
        <f t="shared" si="10"/>
        <v>0</v>
      </c>
      <c r="AK52" s="3">
        <f t="shared" si="11"/>
        <v>0</v>
      </c>
      <c r="AL52" s="3">
        <f t="shared" si="24"/>
        <v>127.96208596395107</v>
      </c>
      <c r="AM52" s="4" t="s">
        <v>72</v>
      </c>
    </row>
    <row r="53" spans="1:39" ht="15.5" x14ac:dyDescent="0.35">
      <c r="A53" s="4" t="s">
        <v>108</v>
      </c>
      <c r="E53" s="2">
        <f>0.001*(35*E43+25*E45+25*E46)</f>
        <v>5.9542482651782391</v>
      </c>
      <c r="F53" s="2"/>
      <c r="G53" s="2">
        <f>0.001*(35*G43+25*G45+25*G46+35*G44*G39+25*(1-G44)*G39)</f>
        <v>15.762584648326561</v>
      </c>
      <c r="H53" s="2"/>
      <c r="I53" s="2">
        <f>0.001*(35*I43+25*I45+25*I46+35*I44*I39+25*(1-I44)*I39)</f>
        <v>19.653186843968967</v>
      </c>
      <c r="J53" s="2"/>
      <c r="K53" s="2">
        <f>0.001*(35*K43+25*K45+25*K46+35*K44*K39+25*(1-K44)*K39)</f>
        <v>16.802673457131846</v>
      </c>
      <c r="L53" s="2"/>
      <c r="M53" s="2">
        <f>0.001*(35*M43+25*M45+25*M46+35*M44*M39+25*(1-M44)*M39)</f>
        <v>2.0252824605644038</v>
      </c>
      <c r="N53" s="2"/>
      <c r="O53" s="2">
        <f>0.001*(35*O43+25*O45+25*O46+35*O44*O39+25*(1-O44)*O39)</f>
        <v>89.05434931513382</v>
      </c>
      <c r="P53" s="2"/>
      <c r="Q53" s="2">
        <f>0.001*(35*Q43+25*Q45+25*Q46+35*Q44*Q39+25*(1-Q44)*Q39)</f>
        <v>34.969197583790788</v>
      </c>
      <c r="R53" s="2"/>
      <c r="S53" s="2">
        <f>0.001*(35*S43+25*S45+25*S46+35*S44*S39+25*(1-S44)*S39)</f>
        <v>1.0969622645504282</v>
      </c>
      <c r="T53" s="2"/>
      <c r="U53" s="2">
        <f>0.001*(35*U43+25*U45+25*U46+35*U44*U39+25*(1-U44)*U39)</f>
        <v>0.31938835832082124</v>
      </c>
      <c r="V53" s="2"/>
      <c r="W53" s="2">
        <f>0.001*(35*W43+25*W45+25*W46+35*W44*W39+25*(1-W44)*W39)</f>
        <v>0.62631974687370473</v>
      </c>
      <c r="X53" s="2">
        <f>SUM(E53:W53)</f>
        <v>186.26419294383959</v>
      </c>
      <c r="AA53" s="4" t="s">
        <v>109</v>
      </c>
      <c r="AB53" s="2">
        <f>+E54</f>
        <v>6.0527611918526549</v>
      </c>
      <c r="AC53" s="2">
        <f>+G54</f>
        <v>11.919402195340535</v>
      </c>
      <c r="AD53" s="2">
        <f>+I54</f>
        <v>13.622446808475495</v>
      </c>
      <c r="AE53" s="2">
        <f>+K54</f>
        <v>10.637241991462886</v>
      </c>
      <c r="AF53" s="2">
        <f>+M54</f>
        <v>1.3988642121730137</v>
      </c>
      <c r="AG53" s="2">
        <f>+O54</f>
        <v>59.118127732677692</v>
      </c>
      <c r="AH53" s="2">
        <f>+Q54</f>
        <v>24.457861042061374</v>
      </c>
      <c r="AI53" s="2">
        <f>+S54</f>
        <v>0.8197832204683152</v>
      </c>
      <c r="AJ53" s="2">
        <f>+U54</f>
        <v>0.22896813205018585</v>
      </c>
      <c r="AK53" s="2">
        <f>+W54</f>
        <v>0.92203289199211547</v>
      </c>
      <c r="AL53" s="3">
        <f t="shared" si="24"/>
        <v>129.17748941855427</v>
      </c>
      <c r="AM53" s="4" t="s">
        <v>109</v>
      </c>
    </row>
    <row r="54" spans="1:39" ht="15.5" x14ac:dyDescent="0.35">
      <c r="A54" s="4" t="s">
        <v>110</v>
      </c>
      <c r="E54" s="2">
        <f>+(E44*E42*35+(1-E44)*E42*25)/1000</f>
        <v>6.0527611918526549</v>
      </c>
      <c r="F54" s="3"/>
      <c r="G54" s="2">
        <f>+(G44*G42*35+(1-G44)*G42*25)/1000</f>
        <v>11.919402195340535</v>
      </c>
      <c r="H54" s="3"/>
      <c r="I54" s="2">
        <f>+(I44*I42*35+(1-I44)*I42*25)/1000</f>
        <v>13.622446808475495</v>
      </c>
      <c r="J54" s="3"/>
      <c r="K54" s="2">
        <f>+(K44*K42*35+(1-K44)*K42*25)/1000</f>
        <v>10.637241991462886</v>
      </c>
      <c r="L54" s="3"/>
      <c r="M54" s="2">
        <f>+(M44*M42*35+(1-M44)*M42*25)/1000</f>
        <v>1.3988642121730137</v>
      </c>
      <c r="N54" s="3"/>
      <c r="O54" s="2">
        <f>+(O44*O42*35+(1-O44)*O42*25)/1000</f>
        <v>59.118127732677692</v>
      </c>
      <c r="P54" s="3"/>
      <c r="Q54" s="2">
        <f>+(Q44*Q42*35+(1-Q44)*Q42*25)/1000</f>
        <v>24.457861042061374</v>
      </c>
      <c r="R54" s="3"/>
      <c r="S54" s="2">
        <f>+(S44*S42*35+(1-S44)*S42*25)/1000</f>
        <v>0.8197832204683152</v>
      </c>
      <c r="T54" s="3"/>
      <c r="U54" s="2">
        <f>+(U44*U42*35+(1-U44)*U42*25)/1000</f>
        <v>0.22896813205018585</v>
      </c>
      <c r="V54" s="3"/>
      <c r="W54" s="2">
        <f>+(W44*W42*35+(1-W44)*W42*25)/1000</f>
        <v>0.92203289199211547</v>
      </c>
      <c r="X54" s="39">
        <f>+E54+G54+I54+K54+M54+O54+Q54+S54+U54+W54</f>
        <v>129.17748941855427</v>
      </c>
    </row>
    <row r="55" spans="1:39" ht="15.5" x14ac:dyDescent="0.35">
      <c r="A55" s="4" t="s">
        <v>111</v>
      </c>
    </row>
    <row r="56" spans="1:39" ht="15.5" x14ac:dyDescent="0.35">
      <c r="A56" s="4" t="s">
        <v>211</v>
      </c>
      <c r="E56" s="3">
        <f>0.0012*E41</f>
        <v>0.14268194418053126</v>
      </c>
      <c r="F56" s="3"/>
      <c r="G56" s="3">
        <f>0.0012*G41</f>
        <v>0.35374786895690086</v>
      </c>
      <c r="H56" s="3"/>
      <c r="I56" s="3">
        <f>0.0012*I41</f>
        <v>0.34189588430096168</v>
      </c>
      <c r="J56" s="3"/>
      <c r="K56" s="3">
        <f>0.0012*K41</f>
        <v>0.24157146321950071</v>
      </c>
      <c r="L56" s="3"/>
      <c r="M56" s="3">
        <f>0.0012*M41</f>
        <v>3.2029979153927468E-2</v>
      </c>
      <c r="N56" s="3"/>
      <c r="O56" s="3">
        <f>0.0012*O41</f>
        <v>1.3581100801362846</v>
      </c>
      <c r="P56" s="3"/>
      <c r="Q56" s="3">
        <f>0.0012*Q41</f>
        <v>0.59756977681344292</v>
      </c>
      <c r="R56" s="3"/>
      <c r="S56" s="3">
        <f>0.0012*S41</f>
        <v>1.6141219301587042E-2</v>
      </c>
      <c r="T56" s="3"/>
      <c r="U56" s="3">
        <f>0.0012*U41</f>
        <v>6.9825063566996033E-3</v>
      </c>
      <c r="V56" s="3"/>
      <c r="W56" s="3">
        <f>0.0012*W41</f>
        <v>1.9840815125747431E-2</v>
      </c>
      <c r="X56" s="3">
        <f>0.0012*X41</f>
        <v>3.1105715375455829</v>
      </c>
    </row>
    <row r="57" spans="1:39" ht="15.5" x14ac:dyDescent="0.35">
      <c r="A57" s="4" t="s">
        <v>113</v>
      </c>
      <c r="B57" s="20">
        <f>+E57/(E57+E58)</f>
        <v>4.6087928993165515E-2</v>
      </c>
      <c r="E57" s="27">
        <f>E47/100*E56</f>
        <v>6.5759153119991304E-3</v>
      </c>
      <c r="F57" s="27"/>
      <c r="G57" s="27">
        <f t="shared" ref="G57:W57" si="25">G47/100*G56</f>
        <v>3.7210805847024346E-2</v>
      </c>
      <c r="H57" s="27"/>
      <c r="I57" s="27">
        <f t="shared" si="25"/>
        <v>1.2776806322078943E-2</v>
      </c>
      <c r="J57" s="27"/>
      <c r="K57" s="27">
        <f t="shared" si="25"/>
        <v>3.3709053752079512E-2</v>
      </c>
      <c r="L57" s="27"/>
      <c r="M57" s="27">
        <f t="shared" si="25"/>
        <v>0</v>
      </c>
      <c r="N57" s="27"/>
      <c r="O57" s="27">
        <f t="shared" si="25"/>
        <v>0.21353840328978452</v>
      </c>
      <c r="P57" s="27"/>
      <c r="Q57" s="27">
        <f t="shared" si="25"/>
        <v>8.5024597815789735E-2</v>
      </c>
      <c r="R57" s="27"/>
      <c r="S57" s="27">
        <f>S47/100*S56</f>
        <v>9.9306677684902556E-4</v>
      </c>
      <c r="T57" s="27"/>
      <c r="U57" s="27">
        <f t="shared" si="25"/>
        <v>0</v>
      </c>
      <c r="V57" s="27"/>
      <c r="W57" s="27">
        <f t="shared" si="25"/>
        <v>3.3533881364299894E-3</v>
      </c>
      <c r="X57" s="27">
        <f>+W57+U57+S57+Q57+O57+M57+K57+I57+G57+E57</f>
        <v>0.39318203725203521</v>
      </c>
      <c r="Y57" s="3"/>
    </row>
    <row r="58" spans="1:39" ht="15.5" x14ac:dyDescent="0.35">
      <c r="A58" s="28" t="s">
        <v>114</v>
      </c>
      <c r="B58" s="20">
        <f>1-B57</f>
        <v>0.95391207100683451</v>
      </c>
      <c r="E58" s="29">
        <f>E56-E57</f>
        <v>0.13610602886853213</v>
      </c>
      <c r="F58" s="29"/>
      <c r="G58" s="29">
        <f t="shared" ref="G58:W58" si="26">G56-G57</f>
        <v>0.3165370631098765</v>
      </c>
      <c r="H58" s="29"/>
      <c r="I58" s="29">
        <f t="shared" si="26"/>
        <v>0.32911907797888273</v>
      </c>
      <c r="J58" s="29"/>
      <c r="K58" s="29">
        <f t="shared" si="26"/>
        <v>0.20786240946742118</v>
      </c>
      <c r="L58" s="29"/>
      <c r="M58" s="29">
        <f t="shared" si="26"/>
        <v>3.2029979153927468E-2</v>
      </c>
      <c r="N58" s="29"/>
      <c r="O58" s="29">
        <f t="shared" si="26"/>
        <v>1.1445716768465002</v>
      </c>
      <c r="P58" s="29"/>
      <c r="Q58" s="29">
        <f t="shared" si="26"/>
        <v>0.51254517899765317</v>
      </c>
      <c r="R58" s="29"/>
      <c r="S58" s="29">
        <f t="shared" si="26"/>
        <v>1.5148152524738017E-2</v>
      </c>
      <c r="T58" s="29"/>
      <c r="U58" s="29">
        <f t="shared" si="26"/>
        <v>6.9825063566996033E-3</v>
      </c>
      <c r="V58" s="29"/>
      <c r="W58" s="29">
        <f t="shared" si="26"/>
        <v>1.648742698931744E-2</v>
      </c>
      <c r="X58" s="27">
        <f t="shared" ref="X58:X60" si="27">+W58+U58+S58+Q58+O58+M58+K58+I58+G58+E58</f>
        <v>2.7173895002935486</v>
      </c>
    </row>
    <row r="59" spans="1:39" ht="15.5" x14ac:dyDescent="0.35">
      <c r="A59" s="28" t="s">
        <v>115</v>
      </c>
      <c r="E59" s="3">
        <f t="shared" ref="E59:U59" si="28">+E41-E56</f>
        <v>118.7589382062622</v>
      </c>
      <c r="F59" s="3"/>
      <c r="G59" s="3">
        <f t="shared" si="28"/>
        <v>294.43614292846053</v>
      </c>
      <c r="H59" s="3"/>
      <c r="I59" s="3">
        <f t="shared" si="28"/>
        <v>284.57134103316713</v>
      </c>
      <c r="J59" s="3"/>
      <c r="K59" s="3">
        <f t="shared" si="28"/>
        <v>201.06798121969777</v>
      </c>
      <c r="L59" s="3"/>
      <c r="M59" s="3">
        <f t="shared" si="28"/>
        <v>26.65961931578563</v>
      </c>
      <c r="N59" s="3"/>
      <c r="O59" s="3">
        <f t="shared" si="28"/>
        <v>1130.4002900334342</v>
      </c>
      <c r="P59" s="3"/>
      <c r="Q59" s="3">
        <f t="shared" si="28"/>
        <v>497.37724423438908</v>
      </c>
      <c r="R59" s="3"/>
      <c r="S59" s="3">
        <f t="shared" si="28"/>
        <v>13.434874865354281</v>
      </c>
      <c r="T59" s="3"/>
      <c r="U59" s="3">
        <f t="shared" si="28"/>
        <v>5.8117727908929702</v>
      </c>
      <c r="V59" s="3"/>
      <c r="W59" s="3">
        <f t="shared" ref="W59" si="29">+W41-W56</f>
        <v>16.514171789663781</v>
      </c>
      <c r="X59" s="27">
        <f t="shared" si="27"/>
        <v>2589.0323764171071</v>
      </c>
    </row>
    <row r="60" spans="1:39" ht="15.5" x14ac:dyDescent="0.35">
      <c r="A60" s="4" t="s">
        <v>116</v>
      </c>
      <c r="B60" s="20">
        <f>+E60/(E60+E61)</f>
        <v>4.6087928993165515E-2</v>
      </c>
      <c r="E60" s="27">
        <f>E47/100*E59</f>
        <v>5.4733535113539435</v>
      </c>
      <c r="F60" s="27"/>
      <c r="G60" s="27">
        <f t="shared" ref="G60:W60" si="30">G47/100*G59</f>
        <v>30.971794066673269</v>
      </c>
      <c r="H60" s="27"/>
      <c r="I60" s="27">
        <f t="shared" si="30"/>
        <v>10.634561795410374</v>
      </c>
      <c r="J60" s="27"/>
      <c r="K60" s="27">
        <f t="shared" si="30"/>
        <v>28.057169072980848</v>
      </c>
      <c r="L60" s="27"/>
      <c r="M60" s="27">
        <f t="shared" si="30"/>
        <v>0</v>
      </c>
      <c r="N60" s="27"/>
      <c r="O60" s="27">
        <f t="shared" si="30"/>
        <v>177.73513100486397</v>
      </c>
      <c r="P60" s="27"/>
      <c r="Q60" s="27">
        <f t="shared" si="30"/>
        <v>70.768806915342338</v>
      </c>
      <c r="R60" s="27"/>
      <c r="S60" s="27">
        <f t="shared" si="30"/>
        <v>0.82656258059733889</v>
      </c>
      <c r="T60" s="27"/>
      <c r="U60" s="27">
        <f t="shared" si="30"/>
        <v>0</v>
      </c>
      <c r="V60" s="27"/>
      <c r="W60" s="27">
        <f t="shared" si="30"/>
        <v>2.7911367255552282</v>
      </c>
      <c r="X60" s="27">
        <f t="shared" si="27"/>
        <v>327.25851567277732</v>
      </c>
    </row>
    <row r="61" spans="1:39" ht="15.5" x14ac:dyDescent="0.35">
      <c r="A61" s="28" t="s">
        <v>114</v>
      </c>
      <c r="B61" s="20">
        <f>1-B60</f>
        <v>0.95391207100683451</v>
      </c>
      <c r="E61" s="29">
        <f>E59-E60</f>
        <v>113.28558469490825</v>
      </c>
      <c r="F61" s="29"/>
      <c r="G61" s="29">
        <f t="shared" ref="G61:W61" si="31">G59-G60</f>
        <v>263.46434886178724</v>
      </c>
      <c r="H61" s="29"/>
      <c r="I61" s="29">
        <f t="shared" si="31"/>
        <v>273.93677923775675</v>
      </c>
      <c r="J61" s="29"/>
      <c r="K61" s="29">
        <f t="shared" si="31"/>
        <v>173.01081214671692</v>
      </c>
      <c r="L61" s="29"/>
      <c r="M61" s="29">
        <f t="shared" si="31"/>
        <v>26.65961931578563</v>
      </c>
      <c r="N61" s="29"/>
      <c r="O61" s="29">
        <f t="shared" si="31"/>
        <v>952.6651590285702</v>
      </c>
      <c r="P61" s="29"/>
      <c r="Q61" s="29">
        <f t="shared" si="31"/>
        <v>426.60843731904674</v>
      </c>
      <c r="R61" s="29"/>
      <c r="S61" s="29">
        <f t="shared" si="31"/>
        <v>12.608312284756943</v>
      </c>
      <c r="T61" s="29"/>
      <c r="U61" s="29">
        <f t="shared" si="31"/>
        <v>5.8117727908929702</v>
      </c>
      <c r="V61" s="29"/>
      <c r="W61" s="29">
        <f t="shared" si="31"/>
        <v>13.723035064108553</v>
      </c>
      <c r="X61" s="29">
        <f>X59-X60</f>
        <v>2261.7738607443298</v>
      </c>
      <c r="Y61" s="3"/>
    </row>
    <row r="62" spans="1:39" ht="15.5" x14ac:dyDescent="0.35">
      <c r="A62" s="28" t="s">
        <v>212</v>
      </c>
      <c r="B62" s="20"/>
      <c r="E62" s="3">
        <f>0.0012*E40</f>
        <v>0.11149596983540665</v>
      </c>
      <c r="F62" s="3"/>
      <c r="G62" s="3">
        <f>0.0012*G40</f>
        <v>0.16317848602222201</v>
      </c>
      <c r="H62" s="3"/>
      <c r="I62" s="3">
        <f>0.0012*I40</f>
        <v>0.15461090763778354</v>
      </c>
      <c r="J62" s="3"/>
      <c r="K62" s="3">
        <f>0.0012*K40</f>
        <v>0.15058839529224069</v>
      </c>
      <c r="L62" s="3"/>
      <c r="M62" s="3">
        <f>0.0012*M40</f>
        <v>3.1102346984257533E-2</v>
      </c>
      <c r="N62" s="3"/>
      <c r="O62" s="3">
        <f>0.0012*O40</f>
        <v>0.94113426554439272</v>
      </c>
      <c r="P62" s="3"/>
      <c r="Q62" s="3">
        <f>0.0012*Q40</f>
        <v>0.3274425198027015</v>
      </c>
      <c r="R62" s="3"/>
      <c r="S62" s="3">
        <f>0.0012*S40</f>
        <v>2.0022165898820728E-2</v>
      </c>
      <c r="T62" s="3"/>
      <c r="U62" s="3">
        <f>0.0012*U40</f>
        <v>2.8122429824991098E-3</v>
      </c>
      <c r="V62" s="3"/>
      <c r="W62" s="3">
        <f>0.0012*W40</f>
        <v>2.441676368987411E-2</v>
      </c>
      <c r="X62" s="3">
        <f>0.0012*X40</f>
        <v>1.9268040636901984</v>
      </c>
      <c r="Y62" s="3"/>
    </row>
    <row r="63" spans="1:39" ht="15.5" x14ac:dyDescent="0.35">
      <c r="A63" s="28" t="s">
        <v>213</v>
      </c>
      <c r="B63" s="20"/>
      <c r="E63" s="3">
        <f>0.0012*E39</f>
        <v>0.10239215241340617</v>
      </c>
      <c r="F63" s="3"/>
      <c r="G63" s="3">
        <f>0.0012*G39</f>
        <v>0.18591132454055295</v>
      </c>
      <c r="H63" s="3"/>
      <c r="I63" s="3">
        <f>0.0012*I39</f>
        <v>0.23067210832337545</v>
      </c>
      <c r="J63" s="3"/>
      <c r="K63" s="3">
        <f>0.0012*K39</f>
        <v>0.22800321754545977</v>
      </c>
      <c r="L63" s="3"/>
      <c r="M63" s="3">
        <f>0.0012*M39</f>
        <v>3.0878534437449492E-2</v>
      </c>
      <c r="N63" s="3"/>
      <c r="O63" s="3">
        <f>0.0012*O39</f>
        <v>1.1985924852560792</v>
      </c>
      <c r="P63" s="3"/>
      <c r="Q63" s="3">
        <f>0.0012*Q39</f>
        <v>0.40348652704969068</v>
      </c>
      <c r="R63" s="3"/>
      <c r="S63" s="3">
        <f>0.0012*S39</f>
        <v>1.7362358766853294E-2</v>
      </c>
      <c r="T63" s="3"/>
      <c r="U63" s="3">
        <f>0.0012*U39</f>
        <v>8.3445231739711027E-3</v>
      </c>
      <c r="V63" s="3"/>
      <c r="W63" s="3">
        <f>0.0012*W39</f>
        <v>3.0063347849937826E-2</v>
      </c>
      <c r="X63" s="3">
        <f>0.0012*X39</f>
        <v>2.435706579356776</v>
      </c>
      <c r="Y63" s="3"/>
    </row>
    <row r="64" spans="1:39" ht="15.5" x14ac:dyDescent="0.35">
      <c r="A64" s="28" t="s">
        <v>119</v>
      </c>
      <c r="B64" s="20"/>
      <c r="E64" s="3">
        <f>+E62+E56+E63</f>
        <v>0.35657006642934408</v>
      </c>
      <c r="F64" s="3"/>
      <c r="G64" s="3">
        <f>+G62+G56+G63</f>
        <v>0.7028376795196758</v>
      </c>
      <c r="H64" s="3"/>
      <c r="I64" s="3">
        <f>+I62+I56+I63</f>
        <v>0.72717890026212073</v>
      </c>
      <c r="J64" s="3"/>
      <c r="K64" s="3">
        <f>+K62+K56+K63</f>
        <v>0.62016307605720122</v>
      </c>
      <c r="L64" s="3"/>
      <c r="M64" s="3">
        <f>+M62+M56+M63</f>
        <v>9.40108605756345E-2</v>
      </c>
      <c r="N64" s="3"/>
      <c r="O64" s="3">
        <f>+O62+O56+O63</f>
        <v>3.4978368309367562</v>
      </c>
      <c r="P64" s="3"/>
      <c r="Q64" s="3">
        <f>+Q62+Q56+Q63</f>
        <v>1.3284988236658353</v>
      </c>
      <c r="R64" s="3"/>
      <c r="S64" s="3">
        <f>+S62+S56+S63</f>
        <v>5.3525743967261064E-2</v>
      </c>
      <c r="T64" s="3"/>
      <c r="U64" s="3">
        <f>+U62+U56+U63</f>
        <v>1.8139272513169817E-2</v>
      </c>
      <c r="V64" s="3"/>
      <c r="W64" s="3">
        <f>+W62+W56+W63</f>
        <v>7.4320926665559367E-2</v>
      </c>
      <c r="X64" s="3">
        <f>+X62+X56+X63</f>
        <v>7.4730821805925576</v>
      </c>
      <c r="Y64" s="1">
        <f>+X64/X42</f>
        <v>1.7802322730334204E-3</v>
      </c>
    </row>
    <row r="65" spans="1:52" ht="15.5" x14ac:dyDescent="0.35">
      <c r="A65" s="28" t="s">
        <v>120</v>
      </c>
      <c r="B65" s="20"/>
      <c r="E65" s="34">
        <v>1.1999999999999999E-3</v>
      </c>
      <c r="F65" s="3"/>
      <c r="G65" s="34">
        <v>1.1999999999999999E-3</v>
      </c>
      <c r="H65" s="3"/>
      <c r="I65" s="34">
        <v>1.1999999999999999E-3</v>
      </c>
      <c r="J65" s="3"/>
      <c r="K65" s="34">
        <v>1.1999999999999999E-3</v>
      </c>
      <c r="L65" s="3"/>
      <c r="M65" s="34">
        <v>1.1999999999999999E-3</v>
      </c>
      <c r="N65" s="3"/>
      <c r="O65" s="34">
        <v>1.1999999999999999E-3</v>
      </c>
      <c r="P65" s="3"/>
      <c r="Q65" s="34">
        <v>1.1999999999999999E-3</v>
      </c>
      <c r="R65" s="3"/>
      <c r="S65" s="34">
        <v>1.1999999999999999E-3</v>
      </c>
      <c r="T65" s="3"/>
      <c r="U65" s="34">
        <v>1.1999999999999999E-3</v>
      </c>
      <c r="V65" s="3"/>
      <c r="W65" s="34">
        <v>1.1999999999999999E-3</v>
      </c>
      <c r="X65" s="34">
        <v>1.1999999999999999E-3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248</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6.5759153119991304E-3</v>
      </c>
      <c r="F73" s="15">
        <v>1</v>
      </c>
      <c r="G73" s="3">
        <f>+$D73*G57</f>
        <v>3.7210805847024346E-2</v>
      </c>
      <c r="H73" s="15">
        <v>1</v>
      </c>
      <c r="I73" s="3">
        <f>+$D73*I57</f>
        <v>1.2776806322078943E-2</v>
      </c>
      <c r="J73" s="15">
        <v>1</v>
      </c>
      <c r="K73" s="3">
        <f>+$D73*K57</f>
        <v>3.3709053752079512E-2</v>
      </c>
      <c r="L73" s="15">
        <v>1</v>
      </c>
      <c r="M73" s="3">
        <f>+$D73*M57</f>
        <v>0</v>
      </c>
      <c r="N73" s="15">
        <v>1</v>
      </c>
      <c r="O73" s="3">
        <f>+$D73*O57</f>
        <v>0.21353840328978452</v>
      </c>
      <c r="P73" s="15">
        <v>1</v>
      </c>
      <c r="Q73" s="3">
        <f>+$D73*Q57</f>
        <v>8.5024597815789735E-2</v>
      </c>
      <c r="R73" s="15">
        <v>1</v>
      </c>
      <c r="S73" s="3">
        <f>+$D73*S57</f>
        <v>9.9306677684902556E-4</v>
      </c>
      <c r="T73" s="15">
        <v>1</v>
      </c>
      <c r="U73" s="3">
        <f>+$D73*U57</f>
        <v>0</v>
      </c>
      <c r="V73" s="15">
        <v>1</v>
      </c>
      <c r="W73" s="3">
        <f>+$D73*W57</f>
        <v>3.3533881364299894E-3</v>
      </c>
      <c r="X73" s="3">
        <f>+E73+G73+I73+K73+M73+O73+Q73+S73+U73+W73</f>
        <v>0.39318203725203521</v>
      </c>
      <c r="AA73" s="5" t="s">
        <v>131</v>
      </c>
      <c r="AB73" s="3">
        <f>+E73</f>
        <v>6.5759153119991304E-3</v>
      </c>
      <c r="AC73" s="3">
        <f>+G73</f>
        <v>3.7210805847024346E-2</v>
      </c>
      <c r="AD73" s="3">
        <f>+I73</f>
        <v>1.2776806322078943E-2</v>
      </c>
      <c r="AE73" s="3">
        <f>+K73</f>
        <v>3.3709053752079512E-2</v>
      </c>
      <c r="AF73" s="3">
        <f>+M73</f>
        <v>0</v>
      </c>
      <c r="AG73" s="3">
        <f>+O73</f>
        <v>0.21353840328978452</v>
      </c>
      <c r="AH73" s="3">
        <f>+Q73</f>
        <v>8.5024597815789735E-2</v>
      </c>
      <c r="AI73" s="3">
        <f>+S73</f>
        <v>9.9306677684902556E-4</v>
      </c>
      <c r="AJ73" s="3">
        <f>+U73</f>
        <v>0</v>
      </c>
      <c r="AK73" s="3">
        <f>+W73</f>
        <v>3.3533881364299894E-3</v>
      </c>
      <c r="AL73" s="3">
        <f>SUM(AB73:AK73)</f>
        <v>0.39318203725203521</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6.5759153119991304E-3</v>
      </c>
      <c r="F77" s="15">
        <f t="shared" si="33"/>
        <v>1</v>
      </c>
      <c r="G77" s="27">
        <f>SUM(G73:G76)</f>
        <v>3.7210805847024346E-2</v>
      </c>
      <c r="H77" s="15">
        <f t="shared" si="33"/>
        <v>1</v>
      </c>
      <c r="I77" s="27">
        <f>SUM(I73:I76)</f>
        <v>1.2776806322078943E-2</v>
      </c>
      <c r="J77" s="15">
        <f t="shared" si="33"/>
        <v>1</v>
      </c>
      <c r="K77" s="27">
        <f>SUM(K73:K76)</f>
        <v>3.3709053752079512E-2</v>
      </c>
      <c r="L77" s="15">
        <f t="shared" si="33"/>
        <v>1</v>
      </c>
      <c r="M77" s="27">
        <f>SUM(M73:M76)</f>
        <v>0</v>
      </c>
      <c r="N77" s="15">
        <f t="shared" si="33"/>
        <v>1</v>
      </c>
      <c r="O77" s="27">
        <f>SUM(O73:O76)</f>
        <v>0.21353840328978452</v>
      </c>
      <c r="P77" s="15">
        <f t="shared" si="33"/>
        <v>1</v>
      </c>
      <c r="Q77" s="27">
        <f>SUM(Q73:Q76)</f>
        <v>8.5024597815789735E-2</v>
      </c>
      <c r="R77" s="15">
        <f t="shared" si="33"/>
        <v>1</v>
      </c>
      <c r="S77" s="27">
        <f>SUM(S73:S76)</f>
        <v>9.9306677684902556E-4</v>
      </c>
      <c r="T77" s="15">
        <f t="shared" si="33"/>
        <v>1</v>
      </c>
      <c r="U77" s="27">
        <f>SUM(U73:U76)</f>
        <v>0</v>
      </c>
      <c r="V77" s="15">
        <f t="shared" si="33"/>
        <v>1</v>
      </c>
      <c r="W77" s="27">
        <f>SUM(W73:W76)</f>
        <v>3.3533881364299894E-3</v>
      </c>
      <c r="X77" s="3">
        <f t="shared" si="32"/>
        <v>0.39318203725203521</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5.4733535113539435</v>
      </c>
      <c r="AC78" s="3">
        <f>+G60</f>
        <v>30.971794066673269</v>
      </c>
      <c r="AD78" s="3">
        <f>+I60</f>
        <v>10.634561795410374</v>
      </c>
      <c r="AE78" s="3">
        <f>+K60</f>
        <v>28.057169072980848</v>
      </c>
      <c r="AF78" s="3">
        <f>+M60</f>
        <v>0</v>
      </c>
      <c r="AG78" s="3">
        <f>+O60</f>
        <v>177.73513100486397</v>
      </c>
      <c r="AH78" s="3">
        <f>+Q60</f>
        <v>70.768806915342338</v>
      </c>
      <c r="AI78" s="3">
        <f>+S60</f>
        <v>0.82656258059733889</v>
      </c>
      <c r="AJ78" s="3">
        <f>+U60</f>
        <v>0</v>
      </c>
      <c r="AK78" s="3">
        <f>+W60</f>
        <v>2.7911367255552282</v>
      </c>
      <c r="AL78" s="3">
        <f>+X60</f>
        <v>327.25851567277732</v>
      </c>
      <c r="AN78" t="s">
        <v>137</v>
      </c>
      <c r="AO78" s="3">
        <f>+AB$78*AB79</f>
        <v>2.7366767556769718</v>
      </c>
      <c r="AP78" s="3">
        <f t="shared" ref="AP78:AX78" si="34">+AC$78*AC79</f>
        <v>21.680255846671287</v>
      </c>
      <c r="AQ78" s="3">
        <f t="shared" si="34"/>
        <v>5.3172808977051869</v>
      </c>
      <c r="AR78" s="3">
        <f t="shared" si="34"/>
        <v>14.028584536490424</v>
      </c>
      <c r="AS78" s="3">
        <f t="shared" si="34"/>
        <v>0</v>
      </c>
      <c r="AT78" s="3">
        <f t="shared" si="34"/>
        <v>88.867565502431987</v>
      </c>
      <c r="AU78" s="3">
        <f t="shared" si="34"/>
        <v>35.384403457671169</v>
      </c>
      <c r="AV78" s="3">
        <f t="shared" si="34"/>
        <v>0.82656258059733889</v>
      </c>
      <c r="AW78" s="3">
        <f t="shared" si="34"/>
        <v>0</v>
      </c>
      <c r="AX78" s="3">
        <f t="shared" si="34"/>
        <v>2.7911367255552282</v>
      </c>
      <c r="AY78" s="3">
        <f>SUM(AO78:AX78)</f>
        <v>171.6324663027996</v>
      </c>
      <c r="AZ78" t="s">
        <v>138</v>
      </c>
    </row>
    <row r="79" spans="1:52" ht="15.5" x14ac:dyDescent="0.35">
      <c r="A79" s="5" t="s">
        <v>139</v>
      </c>
      <c r="B79" t="s">
        <v>140</v>
      </c>
      <c r="C79">
        <v>3</v>
      </c>
      <c r="D79" s="15">
        <v>0.5</v>
      </c>
      <c r="E79" s="3">
        <f t="shared" ref="E79:E84" si="35">+$D79*E$60</f>
        <v>2.7366767556769718</v>
      </c>
      <c r="F79" s="15">
        <v>0.7</v>
      </c>
      <c r="G79" s="3">
        <f>+$F79*G$60</f>
        <v>21.680255846671287</v>
      </c>
      <c r="H79" s="15">
        <v>0.5</v>
      </c>
      <c r="I79" s="3">
        <f t="shared" ref="I79:I84" si="36">+$H79*I$60</f>
        <v>5.3172808977051869</v>
      </c>
      <c r="J79" s="15">
        <v>0.5</v>
      </c>
      <c r="K79" s="3">
        <f t="shared" ref="K79:K84" si="37">+$J79*K$60</f>
        <v>14.028584536490424</v>
      </c>
      <c r="L79" s="15">
        <v>0.5</v>
      </c>
      <c r="M79" s="3">
        <f t="shared" ref="M79:M84" si="38">+$L79*M$60</f>
        <v>0</v>
      </c>
      <c r="N79" s="15">
        <v>0.5</v>
      </c>
      <c r="O79" s="3">
        <f t="shared" ref="O79:O84" si="39">+$N79*O$60</f>
        <v>88.867565502431987</v>
      </c>
      <c r="P79" s="15">
        <v>0.5</v>
      </c>
      <c r="Q79" s="3">
        <f t="shared" ref="Q79:Q84" si="40">+$P79*Q$60</f>
        <v>35.384403457671169</v>
      </c>
      <c r="R79" s="15">
        <v>1</v>
      </c>
      <c r="S79" s="3">
        <f t="shared" ref="S79:S84" si="41">+$R79*S$60</f>
        <v>0.82656258059733889</v>
      </c>
      <c r="T79" s="15">
        <v>1</v>
      </c>
      <c r="U79" s="3">
        <f t="shared" ref="U79:U84" si="42">+$T79*U$60</f>
        <v>0</v>
      </c>
      <c r="V79" s="15">
        <v>1</v>
      </c>
      <c r="W79" s="3">
        <f t="shared" ref="W79:W84" si="43">+$V79*W$60</f>
        <v>2.7911367255552282</v>
      </c>
      <c r="X79" s="3">
        <f t="shared" ref="X79:X85" si="44">+E79+G79+I79+K79+M79+O79+Q79+S79+U79+W79</f>
        <v>171.6324663027996</v>
      </c>
      <c r="AA79" t="s">
        <v>139</v>
      </c>
      <c r="AB79" s="15">
        <f t="shared" ref="AB79:AB84" si="45">+D79</f>
        <v>0.5</v>
      </c>
      <c r="AC79" s="15">
        <f t="shared" ref="AC79:AC84" si="46">+F79</f>
        <v>0.7</v>
      </c>
      <c r="AD79" s="15">
        <f t="shared" ref="AD79:AD84" si="47">+H79</f>
        <v>0.5</v>
      </c>
      <c r="AE79" s="15">
        <f t="shared" ref="AE79:AE84" si="48">+J79</f>
        <v>0.5</v>
      </c>
      <c r="AF79" s="15">
        <f t="shared" ref="AF79:AF84" si="49">+L79</f>
        <v>0.5</v>
      </c>
      <c r="AG79" s="15">
        <f t="shared" ref="AG79:AG84" si="50">+N79</f>
        <v>0.5</v>
      </c>
      <c r="AH79" s="15">
        <f t="shared" ref="AH79:AH84" si="51">+P79</f>
        <v>0.5</v>
      </c>
      <c r="AI79" s="15">
        <f t="shared" ref="AI79:AI84" si="52">+R79</f>
        <v>1</v>
      </c>
      <c r="AJ79" s="15">
        <f t="shared" ref="AJ79:AJ84" si="53">+T79</f>
        <v>1</v>
      </c>
      <c r="AK79" s="15">
        <f t="shared" ref="AK79:AK84" si="54">+V79</f>
        <v>1</v>
      </c>
      <c r="AN79" t="s">
        <v>141</v>
      </c>
      <c r="AO79" s="3">
        <f t="shared" ref="AO79:AX84" si="55">+AB79*AO$78</f>
        <v>1.3683383778384859</v>
      </c>
      <c r="AP79" s="3">
        <f t="shared" si="55"/>
        <v>15.1761790926699</v>
      </c>
      <c r="AQ79" s="3">
        <f t="shared" si="55"/>
        <v>2.6586404488525934</v>
      </c>
      <c r="AR79" s="3">
        <f t="shared" si="55"/>
        <v>7.014292268245212</v>
      </c>
      <c r="AS79" s="3">
        <f t="shared" si="55"/>
        <v>0</v>
      </c>
      <c r="AT79" s="3">
        <f t="shared" si="55"/>
        <v>44.433782751215993</v>
      </c>
      <c r="AU79" s="3">
        <f t="shared" si="55"/>
        <v>17.692201728835585</v>
      </c>
      <c r="AV79" s="3">
        <f t="shared" si="55"/>
        <v>0.82656258059733889</v>
      </c>
      <c r="AW79" s="3">
        <f t="shared" si="55"/>
        <v>0</v>
      </c>
      <c r="AX79" s="3">
        <f t="shared" si="55"/>
        <v>2.7911367255552282</v>
      </c>
      <c r="AY79" s="3">
        <f t="shared" ref="AY79:AY84" si="56">SUM(AO79:AX79)</f>
        <v>91.961133973810334</v>
      </c>
      <c r="AZ79" t="s">
        <v>141</v>
      </c>
    </row>
    <row r="80" spans="1:52" ht="15.5" x14ac:dyDescent="0.35">
      <c r="A80" s="5" t="s">
        <v>142</v>
      </c>
      <c r="B80" t="s">
        <v>143</v>
      </c>
      <c r="C80">
        <v>15</v>
      </c>
      <c r="D80" s="15">
        <v>0.5</v>
      </c>
      <c r="E80" s="3">
        <f t="shared" si="35"/>
        <v>2.7366767556769718</v>
      </c>
      <c r="F80" s="15">
        <v>0.3</v>
      </c>
      <c r="G80" s="3">
        <f>+$F80*G$60</f>
        <v>9.2915382200019803</v>
      </c>
      <c r="H80" s="15">
        <v>0</v>
      </c>
      <c r="I80" s="3">
        <f t="shared" si="36"/>
        <v>0</v>
      </c>
      <c r="J80" s="15">
        <v>0</v>
      </c>
      <c r="K80" s="3">
        <f t="shared" si="37"/>
        <v>0</v>
      </c>
      <c r="L80" s="15">
        <v>0.5</v>
      </c>
      <c r="M80" s="3">
        <f t="shared" si="38"/>
        <v>0</v>
      </c>
      <c r="N80" s="15">
        <v>0</v>
      </c>
      <c r="O80" s="3">
        <f t="shared" si="39"/>
        <v>0</v>
      </c>
      <c r="P80" s="15">
        <v>0</v>
      </c>
      <c r="Q80" s="3">
        <f t="shared" si="40"/>
        <v>0</v>
      </c>
      <c r="R80" s="15">
        <v>0</v>
      </c>
      <c r="S80" s="3">
        <f t="shared" si="41"/>
        <v>0</v>
      </c>
      <c r="T80" s="15">
        <v>0</v>
      </c>
      <c r="U80" s="3">
        <f t="shared" si="42"/>
        <v>0</v>
      </c>
      <c r="V80" s="15">
        <v>0</v>
      </c>
      <c r="W80" s="3">
        <f t="shared" si="43"/>
        <v>0</v>
      </c>
      <c r="X80" s="3">
        <f t="shared" si="44"/>
        <v>12.028214975678953</v>
      </c>
      <c r="AA80" t="s">
        <v>142</v>
      </c>
      <c r="AB80" s="15">
        <f t="shared" si="45"/>
        <v>0.5</v>
      </c>
      <c r="AC80" s="15">
        <f t="shared" si="46"/>
        <v>0.3</v>
      </c>
      <c r="AD80" s="15">
        <f t="shared" si="47"/>
        <v>0</v>
      </c>
      <c r="AE80" s="15">
        <f t="shared" si="48"/>
        <v>0</v>
      </c>
      <c r="AF80" s="15">
        <f t="shared" si="49"/>
        <v>0.5</v>
      </c>
      <c r="AG80" s="15">
        <f t="shared" si="50"/>
        <v>0</v>
      </c>
      <c r="AH80" s="15">
        <f t="shared" si="51"/>
        <v>0</v>
      </c>
      <c r="AI80" s="15">
        <f t="shared" si="52"/>
        <v>0</v>
      </c>
      <c r="AJ80" s="15">
        <f t="shared" si="53"/>
        <v>0</v>
      </c>
      <c r="AK80" s="15">
        <f t="shared" si="54"/>
        <v>0</v>
      </c>
      <c r="AN80" t="s">
        <v>144</v>
      </c>
      <c r="AO80" s="3">
        <f t="shared" si="55"/>
        <v>1.3683383778384859</v>
      </c>
      <c r="AP80" s="3">
        <f t="shared" si="55"/>
        <v>6.5040767540013862</v>
      </c>
      <c r="AQ80" s="3">
        <f t="shared" si="55"/>
        <v>0</v>
      </c>
      <c r="AR80" s="3">
        <f t="shared" si="55"/>
        <v>0</v>
      </c>
      <c r="AS80" s="3">
        <f t="shared" si="55"/>
        <v>0</v>
      </c>
      <c r="AT80" s="3">
        <f t="shared" si="55"/>
        <v>0</v>
      </c>
      <c r="AU80" s="3">
        <f t="shared" si="55"/>
        <v>0</v>
      </c>
      <c r="AV80" s="3">
        <f t="shared" si="55"/>
        <v>0</v>
      </c>
      <c r="AW80" s="3">
        <f t="shared" si="55"/>
        <v>0</v>
      </c>
      <c r="AX80" s="3">
        <f t="shared" si="55"/>
        <v>0</v>
      </c>
      <c r="AY80" s="3">
        <f t="shared" si="56"/>
        <v>7.8724151318398725</v>
      </c>
      <c r="AZ80" t="s">
        <v>144</v>
      </c>
    </row>
    <row r="81" spans="1:52" ht="15.5" x14ac:dyDescent="0.35">
      <c r="A81" s="5" t="s">
        <v>145</v>
      </c>
      <c r="B81" t="s">
        <v>146</v>
      </c>
      <c r="C81">
        <v>20</v>
      </c>
      <c r="D81" s="15">
        <v>0</v>
      </c>
      <c r="E81" s="3">
        <f t="shared" si="35"/>
        <v>0</v>
      </c>
      <c r="F81" s="15">
        <v>0</v>
      </c>
      <c r="G81" s="3">
        <f>+$F81*G$60</f>
        <v>0</v>
      </c>
      <c r="H81" s="15">
        <v>0.5</v>
      </c>
      <c r="I81" s="3">
        <f t="shared" si="36"/>
        <v>5.3172808977051869</v>
      </c>
      <c r="J81" s="15">
        <v>0.5</v>
      </c>
      <c r="K81" s="3">
        <f t="shared" si="37"/>
        <v>14.028584536490424</v>
      </c>
      <c r="L81" s="15">
        <v>0</v>
      </c>
      <c r="M81" s="3">
        <f t="shared" si="38"/>
        <v>0</v>
      </c>
      <c r="N81" s="15">
        <v>0.5</v>
      </c>
      <c r="O81" s="3">
        <f t="shared" si="39"/>
        <v>88.867565502431987</v>
      </c>
      <c r="P81" s="15">
        <v>0.5</v>
      </c>
      <c r="Q81" s="3">
        <f t="shared" si="40"/>
        <v>35.384403457671169</v>
      </c>
      <c r="R81" s="15">
        <v>0</v>
      </c>
      <c r="S81" s="3">
        <f t="shared" si="41"/>
        <v>0</v>
      </c>
      <c r="T81" s="15">
        <v>0</v>
      </c>
      <c r="U81" s="3">
        <f t="shared" si="42"/>
        <v>0</v>
      </c>
      <c r="V81" s="15">
        <v>0</v>
      </c>
      <c r="W81" s="3">
        <f t="shared" si="43"/>
        <v>0</v>
      </c>
      <c r="X81" s="3">
        <f t="shared" si="44"/>
        <v>143.59783439429876</v>
      </c>
      <c r="AA81" t="s">
        <v>145</v>
      </c>
      <c r="AB81" s="15">
        <f t="shared" si="45"/>
        <v>0</v>
      </c>
      <c r="AC81" s="15">
        <f t="shared" si="46"/>
        <v>0</v>
      </c>
      <c r="AD81" s="15">
        <f t="shared" si="47"/>
        <v>0.5</v>
      </c>
      <c r="AE81" s="15">
        <f t="shared" si="48"/>
        <v>0.5</v>
      </c>
      <c r="AF81" s="15">
        <f t="shared" si="49"/>
        <v>0</v>
      </c>
      <c r="AG81" s="15">
        <f t="shared" si="50"/>
        <v>0.5</v>
      </c>
      <c r="AH81" s="15">
        <f t="shared" si="51"/>
        <v>0.5</v>
      </c>
      <c r="AI81" s="15">
        <f t="shared" si="52"/>
        <v>0</v>
      </c>
      <c r="AJ81" s="15">
        <f t="shared" si="53"/>
        <v>0</v>
      </c>
      <c r="AK81" s="15">
        <f t="shared" si="54"/>
        <v>0</v>
      </c>
      <c r="AN81" t="s">
        <v>145</v>
      </c>
      <c r="AO81" s="3">
        <f t="shared" si="55"/>
        <v>0</v>
      </c>
      <c r="AP81" s="3">
        <f t="shared" si="55"/>
        <v>0</v>
      </c>
      <c r="AQ81" s="3">
        <f t="shared" si="55"/>
        <v>2.6586404488525934</v>
      </c>
      <c r="AR81" s="3">
        <f t="shared" si="55"/>
        <v>7.014292268245212</v>
      </c>
      <c r="AS81" s="3">
        <f t="shared" si="55"/>
        <v>0</v>
      </c>
      <c r="AT81" s="3">
        <f t="shared" si="55"/>
        <v>44.433782751215993</v>
      </c>
      <c r="AU81" s="3">
        <f t="shared" si="55"/>
        <v>17.692201728835585</v>
      </c>
      <c r="AV81" s="3">
        <f t="shared" si="55"/>
        <v>0</v>
      </c>
      <c r="AW81" s="3">
        <f t="shared" si="55"/>
        <v>0</v>
      </c>
      <c r="AX81" s="3">
        <f t="shared" si="55"/>
        <v>0</v>
      </c>
      <c r="AY81" s="3">
        <f t="shared" si="56"/>
        <v>71.798917197149379</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v>
      </c>
      <c r="I83" s="3">
        <f t="shared" si="36"/>
        <v>0</v>
      </c>
      <c r="J83" s="15">
        <v>0</v>
      </c>
      <c r="K83" s="3">
        <f t="shared" si="37"/>
        <v>0</v>
      </c>
      <c r="L83" s="15">
        <v>0</v>
      </c>
      <c r="M83" s="3">
        <f t="shared" si="38"/>
        <v>0</v>
      </c>
      <c r="N83" s="15">
        <v>0</v>
      </c>
      <c r="O83" s="3">
        <f t="shared" si="39"/>
        <v>0</v>
      </c>
      <c r="P83" s="15">
        <v>0</v>
      </c>
      <c r="Q83" s="3">
        <f t="shared" si="40"/>
        <v>0</v>
      </c>
      <c r="R83" s="15">
        <v>0</v>
      </c>
      <c r="S83" s="3">
        <f t="shared" si="41"/>
        <v>0</v>
      </c>
      <c r="T83" s="15">
        <v>0</v>
      </c>
      <c r="U83" s="3">
        <f t="shared" si="42"/>
        <v>0</v>
      </c>
      <c r="V83" s="15">
        <v>0</v>
      </c>
      <c r="W83" s="3">
        <f t="shared" si="43"/>
        <v>0</v>
      </c>
      <c r="X83" s="3">
        <f t="shared" si="44"/>
        <v>0</v>
      </c>
      <c r="AA83" t="s">
        <v>148</v>
      </c>
      <c r="AB83" s="15">
        <f t="shared" si="45"/>
        <v>0</v>
      </c>
      <c r="AC83" s="15">
        <f t="shared" si="46"/>
        <v>0</v>
      </c>
      <c r="AD83" s="15">
        <f t="shared" si="47"/>
        <v>0</v>
      </c>
      <c r="AE83" s="15">
        <f t="shared" si="48"/>
        <v>0</v>
      </c>
      <c r="AF83" s="15">
        <f t="shared" si="49"/>
        <v>0</v>
      </c>
      <c r="AG83" s="15">
        <f t="shared" si="50"/>
        <v>0</v>
      </c>
      <c r="AH83" s="15">
        <f t="shared" si="51"/>
        <v>0</v>
      </c>
      <c r="AI83" s="15">
        <f t="shared" si="52"/>
        <v>0</v>
      </c>
      <c r="AJ83" s="15">
        <f t="shared" si="53"/>
        <v>0</v>
      </c>
      <c r="AK83" s="15">
        <f t="shared" si="54"/>
        <v>0</v>
      </c>
      <c r="AN83" t="s">
        <v>148</v>
      </c>
      <c r="AO83" s="3">
        <f t="shared" si="55"/>
        <v>0</v>
      </c>
      <c r="AP83" s="3">
        <f t="shared" si="55"/>
        <v>0</v>
      </c>
      <c r="AQ83" s="3">
        <f t="shared" si="55"/>
        <v>0</v>
      </c>
      <c r="AR83" s="3">
        <f t="shared" si="55"/>
        <v>0</v>
      </c>
      <c r="AS83" s="3">
        <f t="shared" si="55"/>
        <v>0</v>
      </c>
      <c r="AT83" s="3">
        <f t="shared" si="55"/>
        <v>0</v>
      </c>
      <c r="AU83" s="3">
        <f t="shared" si="55"/>
        <v>0</v>
      </c>
      <c r="AV83" s="3">
        <f t="shared" si="55"/>
        <v>0</v>
      </c>
      <c r="AW83" s="3">
        <f t="shared" si="55"/>
        <v>0</v>
      </c>
      <c r="AX83" s="3">
        <f t="shared" si="55"/>
        <v>0</v>
      </c>
      <c r="AY83" s="3">
        <f t="shared" si="56"/>
        <v>0</v>
      </c>
      <c r="AZ83" t="s">
        <v>148</v>
      </c>
    </row>
    <row r="84" spans="1:52" ht="15.5" x14ac:dyDescent="0.35">
      <c r="A84" s="5" t="s">
        <v>149</v>
      </c>
      <c r="B84" t="s">
        <v>143</v>
      </c>
      <c r="C84">
        <v>25</v>
      </c>
      <c r="D84" s="15">
        <v>0</v>
      </c>
      <c r="E84" s="3">
        <f t="shared" si="35"/>
        <v>0</v>
      </c>
      <c r="F84" s="15">
        <v>0</v>
      </c>
      <c r="G84" s="3">
        <f t="shared" ref="G84" si="57">+$F84*G$60</f>
        <v>0</v>
      </c>
      <c r="H84" s="15">
        <v>0</v>
      </c>
      <c r="I84" s="3">
        <f t="shared" si="36"/>
        <v>0</v>
      </c>
      <c r="J84" s="15">
        <v>0</v>
      </c>
      <c r="K84" s="3">
        <f t="shared" si="37"/>
        <v>0</v>
      </c>
      <c r="L84" s="15">
        <v>0</v>
      </c>
      <c r="M84" s="3">
        <f t="shared" si="38"/>
        <v>0</v>
      </c>
      <c r="N84" s="15">
        <v>0</v>
      </c>
      <c r="O84" s="3">
        <f t="shared" si="39"/>
        <v>0</v>
      </c>
      <c r="P84" s="15">
        <v>0</v>
      </c>
      <c r="Q84" s="3">
        <f t="shared" si="40"/>
        <v>0</v>
      </c>
      <c r="R84" s="15">
        <v>0</v>
      </c>
      <c r="S84" s="3">
        <f t="shared" si="41"/>
        <v>0</v>
      </c>
      <c r="T84" s="15">
        <v>0</v>
      </c>
      <c r="U84" s="3">
        <f t="shared" si="42"/>
        <v>0</v>
      </c>
      <c r="V84" s="15">
        <v>0</v>
      </c>
      <c r="W84" s="3">
        <f t="shared" si="43"/>
        <v>0</v>
      </c>
      <c r="X84" s="3">
        <f t="shared" si="44"/>
        <v>0</v>
      </c>
      <c r="AA84" t="s">
        <v>149</v>
      </c>
      <c r="AB84" s="15">
        <f t="shared" si="45"/>
        <v>0</v>
      </c>
      <c r="AC84" s="15">
        <f t="shared" si="46"/>
        <v>0</v>
      </c>
      <c r="AD84" s="15">
        <f t="shared" si="47"/>
        <v>0</v>
      </c>
      <c r="AE84" s="15">
        <f t="shared" si="48"/>
        <v>0</v>
      </c>
      <c r="AF84" s="15">
        <f t="shared" si="49"/>
        <v>0</v>
      </c>
      <c r="AG84" s="15">
        <f t="shared" si="50"/>
        <v>0</v>
      </c>
      <c r="AH84" s="15">
        <f t="shared" si="51"/>
        <v>0</v>
      </c>
      <c r="AI84" s="15">
        <f t="shared" si="52"/>
        <v>0</v>
      </c>
      <c r="AJ84" s="15">
        <f t="shared" si="53"/>
        <v>0</v>
      </c>
      <c r="AK84" s="15">
        <f t="shared" si="54"/>
        <v>0</v>
      </c>
      <c r="AN84" t="s">
        <v>149</v>
      </c>
      <c r="AO84" s="3">
        <f t="shared" si="55"/>
        <v>0</v>
      </c>
      <c r="AP84" s="3">
        <f t="shared" si="55"/>
        <v>0</v>
      </c>
      <c r="AQ84" s="3">
        <f t="shared" si="55"/>
        <v>0</v>
      </c>
      <c r="AR84" s="3">
        <f t="shared" si="55"/>
        <v>0</v>
      </c>
      <c r="AS84" s="3">
        <f t="shared" si="55"/>
        <v>0</v>
      </c>
      <c r="AT84" s="3">
        <f t="shared" si="55"/>
        <v>0</v>
      </c>
      <c r="AU84" s="3">
        <f t="shared" si="55"/>
        <v>0</v>
      </c>
      <c r="AV84" s="3">
        <f t="shared" si="55"/>
        <v>0</v>
      </c>
      <c r="AW84" s="3">
        <f t="shared" si="55"/>
        <v>0</v>
      </c>
      <c r="AX84" s="3">
        <f t="shared" si="55"/>
        <v>0</v>
      </c>
      <c r="AY84" s="3">
        <f t="shared" si="56"/>
        <v>0</v>
      </c>
      <c r="AZ84" t="s">
        <v>149</v>
      </c>
    </row>
    <row r="85" spans="1:52" ht="15.5" x14ac:dyDescent="0.35">
      <c r="A85" s="5" t="s">
        <v>150</v>
      </c>
      <c r="D85" s="15">
        <f>SUM(D79:D84)</f>
        <v>1</v>
      </c>
      <c r="E85" s="27">
        <f>SUM(E79:E84)</f>
        <v>5.4733535113539435</v>
      </c>
      <c r="F85" s="15">
        <f>SUM(F79:F84)</f>
        <v>1</v>
      </c>
      <c r="G85" s="27">
        <f t="shared" ref="G85:U85" si="58">SUM(G79:G84)</f>
        <v>30.971794066673269</v>
      </c>
      <c r="H85" s="15">
        <f>SUM(H79:H84)</f>
        <v>1</v>
      </c>
      <c r="I85" s="27">
        <f t="shared" si="58"/>
        <v>10.634561795410374</v>
      </c>
      <c r="J85" s="15">
        <f>SUM(J79:J84)</f>
        <v>1</v>
      </c>
      <c r="K85" s="27">
        <f t="shared" si="58"/>
        <v>28.057169072980848</v>
      </c>
      <c r="L85" s="15">
        <f>SUM(L79:L84)</f>
        <v>1</v>
      </c>
      <c r="M85" s="27">
        <f>SUM(M79:M84)</f>
        <v>0</v>
      </c>
      <c r="N85" s="15">
        <f>SUM(N79:N84)</f>
        <v>1</v>
      </c>
      <c r="O85" s="27">
        <f t="shared" si="58"/>
        <v>177.73513100486397</v>
      </c>
      <c r="P85" s="15">
        <f>SUM(P79:P84)</f>
        <v>1</v>
      </c>
      <c r="Q85" s="27">
        <f t="shared" si="58"/>
        <v>70.768806915342338</v>
      </c>
      <c r="R85" s="15">
        <f>SUM(R79:R84)</f>
        <v>1</v>
      </c>
      <c r="S85" s="27">
        <f t="shared" si="58"/>
        <v>0.82656258059733889</v>
      </c>
      <c r="T85" s="15">
        <f>SUM(T79:T84)</f>
        <v>1</v>
      </c>
      <c r="U85" s="27">
        <f t="shared" si="58"/>
        <v>0</v>
      </c>
      <c r="V85" s="15">
        <f>SUM(V79:V84)</f>
        <v>1</v>
      </c>
      <c r="W85" s="27">
        <f t="shared" ref="W85" si="59">SUM(W79:W84)</f>
        <v>2.7911367255552282</v>
      </c>
      <c r="X85" s="3">
        <f t="shared" si="44"/>
        <v>327.25851567277732</v>
      </c>
      <c r="AA85" t="s">
        <v>150</v>
      </c>
      <c r="AB85" s="15">
        <f>SUM(AB79:AB84)</f>
        <v>1</v>
      </c>
      <c r="AC85" s="15">
        <f t="shared" ref="AC85:AK85" si="60">SUM(AC79:AC84)</f>
        <v>1</v>
      </c>
      <c r="AD85" s="15">
        <f t="shared" si="60"/>
        <v>1</v>
      </c>
      <c r="AE85" s="15">
        <f t="shared" si="60"/>
        <v>1</v>
      </c>
      <c r="AF85" s="15">
        <f t="shared" si="60"/>
        <v>1</v>
      </c>
      <c r="AG85" s="15">
        <f t="shared" si="60"/>
        <v>1</v>
      </c>
      <c r="AH85" s="15">
        <f t="shared" si="60"/>
        <v>1</v>
      </c>
      <c r="AI85" s="15">
        <f t="shared" si="60"/>
        <v>1</v>
      </c>
      <c r="AJ85" s="15">
        <f t="shared" si="60"/>
        <v>1</v>
      </c>
      <c r="AK85" s="15">
        <f t="shared" si="60"/>
        <v>1</v>
      </c>
      <c r="AN85" t="s">
        <v>150</v>
      </c>
      <c r="AO85" s="3">
        <f>SUM(AO78:AO84)</f>
        <v>5.4733535113539435</v>
      </c>
      <c r="AP85" s="3">
        <f t="shared" ref="AP85:AY85" si="61">SUM(AP78:AP84)</f>
        <v>43.360511693342573</v>
      </c>
      <c r="AQ85" s="3">
        <f t="shared" si="61"/>
        <v>10.634561795410374</v>
      </c>
      <c r="AR85" s="3">
        <f t="shared" si="61"/>
        <v>28.057169072980848</v>
      </c>
      <c r="AS85" s="3">
        <f t="shared" si="61"/>
        <v>0</v>
      </c>
      <c r="AT85" s="3">
        <f t="shared" si="61"/>
        <v>177.73513100486397</v>
      </c>
      <c r="AU85" s="3">
        <f t="shared" si="61"/>
        <v>70.768806915342338</v>
      </c>
      <c r="AV85" s="3">
        <f t="shared" si="61"/>
        <v>1.6531251611946778</v>
      </c>
      <c r="AW85" s="3">
        <f t="shared" si="61"/>
        <v>0</v>
      </c>
      <c r="AX85" s="3">
        <f t="shared" si="61"/>
        <v>5.5822734511104564</v>
      </c>
      <c r="AY85" s="3">
        <f t="shared" si="61"/>
        <v>343.2649326055992</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0.10888482309482571</v>
      </c>
      <c r="F88" s="15">
        <v>0.8</v>
      </c>
      <c r="G88" s="3">
        <f>+$F88*G$58</f>
        <v>0.25322965048790119</v>
      </c>
      <c r="H88" s="15">
        <v>0.8</v>
      </c>
      <c r="I88" s="3">
        <f>+$H88*I$58</f>
        <v>0.26329526238310619</v>
      </c>
      <c r="J88" s="15">
        <v>0.8</v>
      </c>
      <c r="K88" s="3">
        <f>+$J88*K$58</f>
        <v>0.16628992757393696</v>
      </c>
      <c r="L88" s="15">
        <v>0.8</v>
      </c>
      <c r="M88" s="3">
        <f>+$L88*M$58</f>
        <v>2.5623983323141974E-2</v>
      </c>
      <c r="N88" s="15">
        <v>0.8</v>
      </c>
      <c r="O88" s="3">
        <f>+$N88*O$58</f>
        <v>0.91565734147720024</v>
      </c>
      <c r="P88" s="15">
        <v>0.8</v>
      </c>
      <c r="Q88" s="3">
        <f>+$P88*Q$58</f>
        <v>0.41003614319812254</v>
      </c>
      <c r="R88" s="15">
        <v>0.8</v>
      </c>
      <c r="S88" s="3">
        <f>+$R88*S$58</f>
        <v>1.2118522019790414E-2</v>
      </c>
      <c r="T88" s="15">
        <v>0.8</v>
      </c>
      <c r="U88" s="3">
        <f>+$T88*U$58</f>
        <v>5.5860050853596827E-3</v>
      </c>
      <c r="V88" s="15">
        <v>0.8</v>
      </c>
      <c r="W88" s="3">
        <f>+$V88*W$58</f>
        <v>1.3189941591453952E-2</v>
      </c>
      <c r="X88" s="3">
        <f>+E88+G88+I88+K88+M88+O88+Q88+S88+U88+W88</f>
        <v>2.1739116002348391</v>
      </c>
    </row>
    <row r="89" spans="1:52" ht="15.5" x14ac:dyDescent="0.35">
      <c r="A89" s="5" t="s">
        <v>153</v>
      </c>
      <c r="C89">
        <v>18</v>
      </c>
      <c r="D89" s="15">
        <v>0.2</v>
      </c>
      <c r="E89" s="3">
        <f>+$D89*E$58</f>
        <v>2.7221205773706427E-2</v>
      </c>
      <c r="F89" s="15">
        <v>0.2</v>
      </c>
      <c r="G89" s="3">
        <f>+$F89*G$58</f>
        <v>6.3307412621975298E-2</v>
      </c>
      <c r="H89" s="15">
        <v>0.2</v>
      </c>
      <c r="I89" s="3">
        <f>+$H89*I$58</f>
        <v>6.5823815595776547E-2</v>
      </c>
      <c r="J89" s="15">
        <v>0.2</v>
      </c>
      <c r="K89" s="3">
        <f>+$J89*K$58</f>
        <v>4.1572481893484239E-2</v>
      </c>
      <c r="L89" s="15">
        <v>0.2</v>
      </c>
      <c r="M89" s="3">
        <f>+$L89*M$58</f>
        <v>6.4059958307854936E-3</v>
      </c>
      <c r="N89" s="15">
        <v>0.2</v>
      </c>
      <c r="O89" s="3">
        <f>+$N89*O$58</f>
        <v>0.22891433536930006</v>
      </c>
      <c r="P89" s="15">
        <v>0.2</v>
      </c>
      <c r="Q89" s="3">
        <f>+$P89*Q$58</f>
        <v>0.10250903579953063</v>
      </c>
      <c r="R89" s="15">
        <v>0.2</v>
      </c>
      <c r="S89" s="3">
        <f>+$R89*S$58</f>
        <v>3.0296305049476034E-3</v>
      </c>
      <c r="T89" s="15">
        <v>0.2</v>
      </c>
      <c r="U89" s="3">
        <f>+$T89*U$58</f>
        <v>1.3965012713399207E-3</v>
      </c>
      <c r="V89" s="15">
        <v>0.2</v>
      </c>
      <c r="W89" s="3">
        <f>+$V89*W$58</f>
        <v>3.297485397863488E-3</v>
      </c>
      <c r="X89" s="3">
        <f>+E89+G89+I89+K89+M89+O89+Q89+S89+U89+W89</f>
        <v>0.54347790005870977</v>
      </c>
    </row>
    <row r="90" spans="1:52" ht="15.5" x14ac:dyDescent="0.35">
      <c r="A90" s="5" t="s">
        <v>10</v>
      </c>
      <c r="D90" s="15">
        <f>SUM(D88:D89)</f>
        <v>1</v>
      </c>
      <c r="E90" s="29">
        <f>SUM(E88:E89)</f>
        <v>0.13610602886853213</v>
      </c>
      <c r="F90" s="31">
        <f>SUM(F88:F89)</f>
        <v>1</v>
      </c>
      <c r="G90" s="29">
        <f t="shared" ref="G90:U90" si="62">SUM(G88:G89)</f>
        <v>0.3165370631098765</v>
      </c>
      <c r="H90" s="31">
        <f>SUM(H88:H89)</f>
        <v>1</v>
      </c>
      <c r="I90" s="29">
        <f t="shared" si="62"/>
        <v>0.32911907797888273</v>
      </c>
      <c r="J90" s="31">
        <f>SUM(J88:J89)</f>
        <v>1</v>
      </c>
      <c r="K90" s="29">
        <f t="shared" si="62"/>
        <v>0.20786240946742118</v>
      </c>
      <c r="L90" s="31">
        <f>SUM(L88:L89)</f>
        <v>1</v>
      </c>
      <c r="M90" s="29">
        <f t="shared" si="62"/>
        <v>3.2029979153927468E-2</v>
      </c>
      <c r="N90" s="31">
        <f>SUM(N88:N89)</f>
        <v>1</v>
      </c>
      <c r="O90" s="29">
        <f t="shared" si="62"/>
        <v>1.1445716768465002</v>
      </c>
      <c r="P90" s="31">
        <f>SUM(P88:P89)</f>
        <v>1</v>
      </c>
      <c r="Q90" s="29">
        <f t="shared" si="62"/>
        <v>0.51254517899765317</v>
      </c>
      <c r="R90" s="31">
        <f>SUM(R88:R89)</f>
        <v>1</v>
      </c>
      <c r="S90" s="29">
        <f t="shared" si="62"/>
        <v>1.5148152524738017E-2</v>
      </c>
      <c r="T90" s="31">
        <f>SUM(T88:T89)</f>
        <v>1</v>
      </c>
      <c r="U90" s="29">
        <f t="shared" si="62"/>
        <v>6.9825063566996033E-3</v>
      </c>
      <c r="V90" s="31">
        <f>SUM(V88:V89)</f>
        <v>1</v>
      </c>
      <c r="W90" s="29">
        <f t="shared" ref="W90" si="63">SUM(W88:W89)</f>
        <v>1.648742698931744E-2</v>
      </c>
      <c r="X90" s="3">
        <f>+E90+G90+I90+K90+M90+O90+Q90+S90+U90+W90</f>
        <v>2.7173895002935482</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113.28558469490825</v>
      </c>
      <c r="AC91" s="3">
        <f>+G61</f>
        <v>263.46434886178724</v>
      </c>
      <c r="AD91" s="3">
        <f>+I61</f>
        <v>273.93677923775675</v>
      </c>
      <c r="AE91" s="3">
        <f>+K61</f>
        <v>173.01081214671692</v>
      </c>
      <c r="AF91" s="3">
        <f>+M61</f>
        <v>26.65961931578563</v>
      </c>
      <c r="AG91" s="3">
        <f>+O61</f>
        <v>952.6651590285702</v>
      </c>
      <c r="AH91" s="3">
        <f>+Q61</f>
        <v>426.60843731904674</v>
      </c>
      <c r="AI91" s="3">
        <f>+S61</f>
        <v>12.608312284756943</v>
      </c>
      <c r="AJ91" s="3">
        <f>+U61</f>
        <v>5.8117727908929702</v>
      </c>
      <c r="AK91" s="3">
        <f>+W61</f>
        <v>13.723035064108553</v>
      </c>
      <c r="AL91" s="3">
        <f>SUM(AB91:AK91)</f>
        <v>2261.7738607443298</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11.328558469490826</v>
      </c>
      <c r="F92" s="15">
        <v>0.1</v>
      </c>
      <c r="G92" s="3">
        <f>+$F92*G$61</f>
        <v>26.346434886178727</v>
      </c>
      <c r="H92" s="15">
        <v>0</v>
      </c>
      <c r="I92" s="3">
        <f t="shared" ref="I92:I97" si="65">+$H92*I$61</f>
        <v>0</v>
      </c>
      <c r="J92" s="15">
        <v>0</v>
      </c>
      <c r="K92" s="3">
        <f>+$J92*K$61</f>
        <v>0</v>
      </c>
      <c r="L92" s="15">
        <v>0.1</v>
      </c>
      <c r="M92" s="3">
        <f>+$L92*M$61</f>
        <v>2.665961931578563</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40.340955287248121</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11.328558469490826</v>
      </c>
      <c r="AP92" s="3">
        <f t="shared" ref="AP92:AP98" si="78">+G92</f>
        <v>26.346434886178727</v>
      </c>
      <c r="AQ92" s="3">
        <f t="shared" ref="AQ92:AQ98" si="79">+I92</f>
        <v>0</v>
      </c>
      <c r="AR92" s="3">
        <f t="shared" ref="AR92:AR98" si="80">+K92</f>
        <v>0</v>
      </c>
      <c r="AS92" s="3">
        <f t="shared" ref="AS92:AS98" si="81">+M92</f>
        <v>2.665961931578563</v>
      </c>
      <c r="AT92" s="3">
        <f t="shared" ref="AT92:AT98" si="82">+O92</f>
        <v>0</v>
      </c>
      <c r="AU92" s="3">
        <f t="shared" ref="AU92:AU98" si="83">+Q92</f>
        <v>0</v>
      </c>
      <c r="AV92" s="3">
        <f t="shared" ref="AV92:AV98" si="84">+S92</f>
        <v>0</v>
      </c>
      <c r="AW92" s="3">
        <f t="shared" ref="AW92:AW98" si="85">+U92</f>
        <v>0</v>
      </c>
      <c r="AX92" s="3">
        <f t="shared" ref="AX92:AX98" si="86">+W92</f>
        <v>0</v>
      </c>
      <c r="AY92" s="3">
        <f>SUM(AO92:AX92)</f>
        <v>40.340955287248121</v>
      </c>
    </row>
    <row r="93" spans="1:52" ht="15.5" x14ac:dyDescent="0.35">
      <c r="A93" s="5" t="s">
        <v>156</v>
      </c>
      <c r="B93" t="s">
        <v>140</v>
      </c>
      <c r="C93">
        <v>25</v>
      </c>
      <c r="D93" s="15">
        <v>0.1</v>
      </c>
      <c r="E93" s="3">
        <f t="shared" si="64"/>
        <v>11.328558469490826</v>
      </c>
      <c r="F93" s="15">
        <v>0.1</v>
      </c>
      <c r="G93" s="3">
        <f t="shared" ref="G93:G97" si="87">+$F93*G$61</f>
        <v>26.346434886178727</v>
      </c>
      <c r="H93" s="15">
        <v>0.15</v>
      </c>
      <c r="I93" s="3">
        <f t="shared" si="65"/>
        <v>41.090516885663511</v>
      </c>
      <c r="J93" s="15">
        <v>0.15</v>
      </c>
      <c r="K93" s="3">
        <f>+$J93*K$61</f>
        <v>25.951621822007535</v>
      </c>
      <c r="L93" s="15">
        <v>0.1</v>
      </c>
      <c r="M93" s="3">
        <f t="shared" ref="M93:M97" si="88">+$L93*M$61</f>
        <v>2.665961931578563</v>
      </c>
      <c r="N93" s="15">
        <v>0.3</v>
      </c>
      <c r="O93" s="3">
        <f t="shared" ref="O93:O97" si="89">+$N93*O$61</f>
        <v>285.79954770857103</v>
      </c>
      <c r="P93" s="15">
        <v>0.3</v>
      </c>
      <c r="Q93" s="3">
        <f t="shared" ref="Q93:Q97" si="90">+$P93*Q$61</f>
        <v>127.98253119571402</v>
      </c>
      <c r="R93" s="15">
        <v>0.25</v>
      </c>
      <c r="S93" s="3">
        <f t="shared" ref="S93:S97" si="91">+$R93*S$61</f>
        <v>3.1520780711892358</v>
      </c>
      <c r="T93" s="15">
        <v>0.25</v>
      </c>
      <c r="U93" s="3">
        <f t="shared" ref="U93:U97" si="92">+$T93*U$61</f>
        <v>1.4529431977232425</v>
      </c>
      <c r="V93" s="15">
        <v>0.25</v>
      </c>
      <c r="W93" s="3">
        <f t="shared" ref="W93:W97" si="93">+$V93*W$61</f>
        <v>3.4307587660271381</v>
      </c>
      <c r="X93" s="3">
        <f t="shared" si="66"/>
        <v>529.20095293414374</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11.328558469490826</v>
      </c>
      <c r="AP93" s="3">
        <f t="shared" si="78"/>
        <v>26.346434886178727</v>
      </c>
      <c r="AQ93" s="3">
        <f t="shared" si="79"/>
        <v>41.090516885663511</v>
      </c>
      <c r="AR93" s="3">
        <f t="shared" si="80"/>
        <v>25.951621822007535</v>
      </c>
      <c r="AS93" s="3">
        <f t="shared" si="81"/>
        <v>2.665961931578563</v>
      </c>
      <c r="AT93" s="3">
        <f t="shared" si="82"/>
        <v>285.79954770857103</v>
      </c>
      <c r="AU93" s="3">
        <f t="shared" si="83"/>
        <v>127.98253119571402</v>
      </c>
      <c r="AV93" s="3">
        <f t="shared" si="84"/>
        <v>3.1520780711892358</v>
      </c>
      <c r="AW93" s="3">
        <f t="shared" si="85"/>
        <v>1.4529431977232425</v>
      </c>
      <c r="AX93" s="3">
        <f t="shared" si="86"/>
        <v>3.4307587660271381</v>
      </c>
      <c r="AY93" s="3">
        <f t="shared" ref="AY93:AY98" si="94">SUM(AO93:AX93)</f>
        <v>529.20095293414374</v>
      </c>
    </row>
    <row r="94" spans="1:52" ht="15.5" x14ac:dyDescent="0.35">
      <c r="A94" s="5" t="s">
        <v>157</v>
      </c>
      <c r="B94" t="s">
        <v>143</v>
      </c>
      <c r="C94">
        <v>25</v>
      </c>
      <c r="D94" s="15">
        <v>0.15</v>
      </c>
      <c r="E94" s="3">
        <f t="shared" si="64"/>
        <v>16.992837704236237</v>
      </c>
      <c r="F94" s="15">
        <v>0.15</v>
      </c>
      <c r="G94" s="3">
        <f t="shared" si="87"/>
        <v>39.519652329268084</v>
      </c>
      <c r="H94" s="15">
        <v>0.05</v>
      </c>
      <c r="I94" s="3">
        <f t="shared" si="65"/>
        <v>13.696838961887838</v>
      </c>
      <c r="J94" s="15">
        <v>0</v>
      </c>
      <c r="K94" s="3">
        <f t="shared" ref="K94:K97" si="95">+$J94*K$61</f>
        <v>0</v>
      </c>
      <c r="L94" s="15">
        <v>0.15</v>
      </c>
      <c r="M94" s="3">
        <f t="shared" si="88"/>
        <v>3.9989428973678445</v>
      </c>
      <c r="N94" s="15">
        <v>0.3</v>
      </c>
      <c r="O94" s="3">
        <f t="shared" si="89"/>
        <v>285.79954770857103</v>
      </c>
      <c r="P94" s="15">
        <v>0.3</v>
      </c>
      <c r="Q94" s="3">
        <f t="shared" si="90"/>
        <v>127.98253119571402</v>
      </c>
      <c r="R94" s="15">
        <v>0.3</v>
      </c>
      <c r="S94" s="3">
        <f t="shared" si="91"/>
        <v>3.7824936854270828</v>
      </c>
      <c r="T94" s="15">
        <v>0.3</v>
      </c>
      <c r="U94" s="3">
        <f t="shared" si="92"/>
        <v>1.743531837267891</v>
      </c>
      <c r="V94" s="15">
        <v>0.3</v>
      </c>
      <c r="W94" s="3">
        <f t="shared" si="93"/>
        <v>4.1169105192325652</v>
      </c>
      <c r="X94" s="3">
        <f t="shared" si="66"/>
        <v>497.63328683897259</v>
      </c>
      <c r="AA94" s="5" t="s">
        <v>157</v>
      </c>
      <c r="AB94" s="15">
        <f t="shared" si="67"/>
        <v>0.15</v>
      </c>
      <c r="AC94" s="15">
        <f t="shared" si="68"/>
        <v>0.15</v>
      </c>
      <c r="AD94" s="15">
        <f t="shared" si="69"/>
        <v>0.05</v>
      </c>
      <c r="AE94" s="15">
        <f t="shared" si="70"/>
        <v>0</v>
      </c>
      <c r="AF94" s="15">
        <f t="shared" si="71"/>
        <v>0.15</v>
      </c>
      <c r="AG94" s="15">
        <f t="shared" si="72"/>
        <v>0.3</v>
      </c>
      <c r="AH94" s="15">
        <f t="shared" si="73"/>
        <v>0.3</v>
      </c>
      <c r="AI94" s="15">
        <f t="shared" si="74"/>
        <v>0.3</v>
      </c>
      <c r="AJ94" s="15">
        <f t="shared" si="75"/>
        <v>0.3</v>
      </c>
      <c r="AK94" s="15">
        <f t="shared" si="76"/>
        <v>0.3</v>
      </c>
      <c r="AN94" s="5" t="s">
        <v>157</v>
      </c>
      <c r="AO94" s="3">
        <f t="shared" si="77"/>
        <v>16.992837704236237</v>
      </c>
      <c r="AP94" s="3">
        <f t="shared" si="78"/>
        <v>39.519652329268084</v>
      </c>
      <c r="AQ94" s="3">
        <f t="shared" si="79"/>
        <v>13.696838961887838</v>
      </c>
      <c r="AR94" s="3">
        <f t="shared" si="80"/>
        <v>0</v>
      </c>
      <c r="AS94" s="3">
        <f t="shared" si="81"/>
        <v>3.9989428973678445</v>
      </c>
      <c r="AT94" s="3">
        <f t="shared" si="82"/>
        <v>285.79954770857103</v>
      </c>
      <c r="AU94" s="3">
        <f t="shared" si="83"/>
        <v>127.98253119571402</v>
      </c>
      <c r="AV94" s="3">
        <f t="shared" si="84"/>
        <v>3.7824936854270828</v>
      </c>
      <c r="AW94" s="3">
        <f t="shared" si="85"/>
        <v>1.743531837267891</v>
      </c>
      <c r="AX94" s="3">
        <f t="shared" si="86"/>
        <v>4.1169105192325652</v>
      </c>
      <c r="AY94" s="3">
        <f t="shared" si="94"/>
        <v>497.63328683897259</v>
      </c>
    </row>
    <row r="95" spans="1:52" ht="15.5" x14ac:dyDescent="0.35">
      <c r="A95" s="5" t="s">
        <v>158</v>
      </c>
      <c r="B95" t="s">
        <v>143</v>
      </c>
      <c r="C95">
        <v>25</v>
      </c>
      <c r="D95" s="15">
        <v>0.05</v>
      </c>
      <c r="E95" s="3">
        <f t="shared" si="64"/>
        <v>5.6642792347454129</v>
      </c>
      <c r="F95" s="15">
        <v>0.05</v>
      </c>
      <c r="G95" s="3">
        <f t="shared" si="87"/>
        <v>13.173217443089364</v>
      </c>
      <c r="H95" s="15">
        <v>0.05</v>
      </c>
      <c r="I95" s="3">
        <f t="shared" si="65"/>
        <v>13.696838961887838</v>
      </c>
      <c r="J95" s="15">
        <v>0</v>
      </c>
      <c r="K95" s="3">
        <f t="shared" si="95"/>
        <v>0</v>
      </c>
      <c r="L95" s="15">
        <v>0</v>
      </c>
      <c r="M95" s="3">
        <f t="shared" si="88"/>
        <v>0</v>
      </c>
      <c r="N95" s="15">
        <v>0.02</v>
      </c>
      <c r="O95" s="3">
        <f t="shared" si="89"/>
        <v>19.053303180571405</v>
      </c>
      <c r="P95" s="15">
        <v>0</v>
      </c>
      <c r="Q95" s="3">
        <f t="shared" si="90"/>
        <v>0</v>
      </c>
      <c r="R95" s="15">
        <v>0.05</v>
      </c>
      <c r="S95" s="3">
        <f t="shared" si="91"/>
        <v>0.6304156142378472</v>
      </c>
      <c r="T95" s="15">
        <v>0.05</v>
      </c>
      <c r="U95" s="3">
        <f t="shared" si="92"/>
        <v>0.29058863954464853</v>
      </c>
      <c r="V95" s="15">
        <v>0.05</v>
      </c>
      <c r="W95" s="3">
        <f t="shared" si="93"/>
        <v>0.68615175320542765</v>
      </c>
      <c r="X95" s="3">
        <f t="shared" si="66"/>
        <v>53.194794827281946</v>
      </c>
      <c r="AA95" s="5" t="s">
        <v>158</v>
      </c>
      <c r="AB95" s="15">
        <f t="shared" si="67"/>
        <v>0.05</v>
      </c>
      <c r="AC95" s="15">
        <f t="shared" si="68"/>
        <v>0.05</v>
      </c>
      <c r="AD95" s="15">
        <f t="shared" si="69"/>
        <v>0.05</v>
      </c>
      <c r="AE95" s="15">
        <f t="shared" si="70"/>
        <v>0</v>
      </c>
      <c r="AF95" s="15">
        <f t="shared" si="71"/>
        <v>0</v>
      </c>
      <c r="AG95" s="15">
        <f t="shared" si="72"/>
        <v>0.02</v>
      </c>
      <c r="AH95" s="15">
        <f t="shared" si="73"/>
        <v>0</v>
      </c>
      <c r="AI95" s="15">
        <f t="shared" si="74"/>
        <v>0.05</v>
      </c>
      <c r="AJ95" s="15">
        <f t="shared" si="75"/>
        <v>0.05</v>
      </c>
      <c r="AK95" s="15">
        <f t="shared" si="76"/>
        <v>0.05</v>
      </c>
      <c r="AN95" s="5" t="s">
        <v>158</v>
      </c>
      <c r="AO95" s="3">
        <f t="shared" si="77"/>
        <v>5.6642792347454129</v>
      </c>
      <c r="AP95" s="3">
        <f t="shared" si="78"/>
        <v>13.173217443089364</v>
      </c>
      <c r="AQ95" s="3">
        <f t="shared" si="79"/>
        <v>13.696838961887838</v>
      </c>
      <c r="AR95" s="3">
        <f t="shared" si="80"/>
        <v>0</v>
      </c>
      <c r="AS95" s="3">
        <f t="shared" si="81"/>
        <v>0</v>
      </c>
      <c r="AT95" s="3">
        <f t="shared" si="82"/>
        <v>19.053303180571405</v>
      </c>
      <c r="AU95" s="3">
        <f t="shared" si="83"/>
        <v>0</v>
      </c>
      <c r="AV95" s="3">
        <f t="shared" si="84"/>
        <v>0.6304156142378472</v>
      </c>
      <c r="AW95" s="3">
        <f t="shared" si="85"/>
        <v>0.29058863954464853</v>
      </c>
      <c r="AX95" s="3">
        <f t="shared" si="86"/>
        <v>0.68615175320542765</v>
      </c>
      <c r="AY95" s="3">
        <f t="shared" si="94"/>
        <v>53.194794827281946</v>
      </c>
    </row>
    <row r="96" spans="1:52" ht="15.5" x14ac:dyDescent="0.35">
      <c r="A96" s="5" t="s">
        <v>148</v>
      </c>
      <c r="B96" t="s">
        <v>146</v>
      </c>
      <c r="C96">
        <v>35</v>
      </c>
      <c r="D96" s="15">
        <v>0.1</v>
      </c>
      <c r="E96" s="3">
        <f t="shared" si="64"/>
        <v>11.328558469490826</v>
      </c>
      <c r="F96" s="15">
        <v>0.15</v>
      </c>
      <c r="G96" s="3">
        <f t="shared" si="87"/>
        <v>39.519652329268084</v>
      </c>
      <c r="H96" s="15">
        <v>0.1</v>
      </c>
      <c r="I96" s="3">
        <f t="shared" si="65"/>
        <v>27.393677923775677</v>
      </c>
      <c r="J96" s="15">
        <v>0.3</v>
      </c>
      <c r="K96" s="3">
        <f t="shared" si="95"/>
        <v>51.90324364401507</v>
      </c>
      <c r="L96" s="15">
        <v>0</v>
      </c>
      <c r="M96" s="3">
        <f t="shared" si="88"/>
        <v>0</v>
      </c>
      <c r="N96" s="15">
        <v>0.38</v>
      </c>
      <c r="O96" s="3">
        <f t="shared" si="89"/>
        <v>362.0127604308567</v>
      </c>
      <c r="P96" s="15">
        <v>0.3</v>
      </c>
      <c r="Q96" s="3">
        <f t="shared" si="90"/>
        <v>127.98253119571402</v>
      </c>
      <c r="R96" s="15">
        <v>0</v>
      </c>
      <c r="S96" s="3">
        <f t="shared" si="91"/>
        <v>0</v>
      </c>
      <c r="T96" s="15">
        <v>0</v>
      </c>
      <c r="U96" s="3">
        <f t="shared" si="92"/>
        <v>0</v>
      </c>
      <c r="V96" s="15">
        <v>0</v>
      </c>
      <c r="W96" s="3">
        <f t="shared" si="93"/>
        <v>0</v>
      </c>
      <c r="X96" s="3">
        <f t="shared" si="66"/>
        <v>620.14042399312041</v>
      </c>
      <c r="AA96" s="5" t="s">
        <v>148</v>
      </c>
      <c r="AB96" s="15">
        <f t="shared" si="67"/>
        <v>0.1</v>
      </c>
      <c r="AC96" s="15">
        <f t="shared" si="68"/>
        <v>0.15</v>
      </c>
      <c r="AD96" s="15">
        <f t="shared" si="69"/>
        <v>0.1</v>
      </c>
      <c r="AE96" s="15">
        <f t="shared" si="70"/>
        <v>0.3</v>
      </c>
      <c r="AF96" s="15">
        <f t="shared" si="71"/>
        <v>0</v>
      </c>
      <c r="AG96" s="15">
        <f t="shared" si="72"/>
        <v>0.38</v>
      </c>
      <c r="AH96" s="15">
        <f t="shared" si="73"/>
        <v>0.3</v>
      </c>
      <c r="AI96" s="15">
        <f t="shared" si="74"/>
        <v>0</v>
      </c>
      <c r="AJ96" s="15">
        <f t="shared" si="75"/>
        <v>0</v>
      </c>
      <c r="AK96" s="15">
        <f t="shared" si="76"/>
        <v>0</v>
      </c>
      <c r="AN96" s="5" t="s">
        <v>148</v>
      </c>
      <c r="AO96" s="3">
        <f t="shared" si="77"/>
        <v>11.328558469490826</v>
      </c>
      <c r="AP96" s="3">
        <f t="shared" si="78"/>
        <v>39.519652329268084</v>
      </c>
      <c r="AQ96" s="3">
        <f t="shared" si="79"/>
        <v>27.393677923775677</v>
      </c>
      <c r="AR96" s="3">
        <f t="shared" si="80"/>
        <v>51.90324364401507</v>
      </c>
      <c r="AS96" s="3">
        <f t="shared" si="81"/>
        <v>0</v>
      </c>
      <c r="AT96" s="3">
        <f t="shared" si="82"/>
        <v>362.0127604308567</v>
      </c>
      <c r="AU96" s="3">
        <f t="shared" si="83"/>
        <v>127.98253119571402</v>
      </c>
      <c r="AV96" s="3">
        <f t="shared" si="84"/>
        <v>0</v>
      </c>
      <c r="AW96" s="3">
        <f t="shared" si="85"/>
        <v>0</v>
      </c>
      <c r="AX96" s="3">
        <f t="shared" si="86"/>
        <v>0</v>
      </c>
      <c r="AY96" s="3">
        <f t="shared" si="94"/>
        <v>620.14042399312041</v>
      </c>
    </row>
    <row r="97" spans="1:51" ht="15.5" x14ac:dyDescent="0.35">
      <c r="A97" s="5" t="s">
        <v>149</v>
      </c>
      <c r="B97" t="s">
        <v>143</v>
      </c>
      <c r="C97">
        <v>25</v>
      </c>
      <c r="D97" s="15">
        <v>0.5</v>
      </c>
      <c r="E97" s="3">
        <f t="shared" si="64"/>
        <v>56.642792347454126</v>
      </c>
      <c r="F97" s="15">
        <v>0.45</v>
      </c>
      <c r="G97" s="3">
        <f t="shared" si="87"/>
        <v>118.55895698780427</v>
      </c>
      <c r="H97" s="15">
        <v>0.65</v>
      </c>
      <c r="I97" s="3">
        <f t="shared" si="65"/>
        <v>178.05890650454191</v>
      </c>
      <c r="J97" s="15">
        <v>0.55000000000000004</v>
      </c>
      <c r="K97" s="3">
        <f t="shared" si="95"/>
        <v>95.155946680694313</v>
      </c>
      <c r="L97" s="15">
        <v>0.65</v>
      </c>
      <c r="M97" s="3">
        <f t="shared" si="88"/>
        <v>17.32875255526066</v>
      </c>
      <c r="N97" s="15">
        <v>0</v>
      </c>
      <c r="O97" s="3">
        <f t="shared" si="89"/>
        <v>0</v>
      </c>
      <c r="P97" s="15">
        <v>0.1</v>
      </c>
      <c r="Q97" s="3">
        <f t="shared" si="90"/>
        <v>42.660843731904677</v>
      </c>
      <c r="R97" s="15">
        <v>0.4</v>
      </c>
      <c r="S97" s="3">
        <f t="shared" si="91"/>
        <v>5.0433249139027776</v>
      </c>
      <c r="T97" s="15">
        <v>0.4</v>
      </c>
      <c r="U97" s="3">
        <f t="shared" si="92"/>
        <v>2.3247091163571882</v>
      </c>
      <c r="V97" s="15">
        <v>0.4</v>
      </c>
      <c r="W97" s="3">
        <f t="shared" si="93"/>
        <v>5.4892140256434212</v>
      </c>
      <c r="X97" s="3">
        <f t="shared" si="66"/>
        <v>521.26344686356333</v>
      </c>
      <c r="AA97" s="5" t="s">
        <v>149</v>
      </c>
      <c r="AB97" s="15">
        <f t="shared" si="67"/>
        <v>0.5</v>
      </c>
      <c r="AC97" s="15">
        <f t="shared" si="68"/>
        <v>0.45</v>
      </c>
      <c r="AD97" s="15">
        <f t="shared" si="69"/>
        <v>0.65</v>
      </c>
      <c r="AE97" s="15">
        <f t="shared" si="70"/>
        <v>0.55000000000000004</v>
      </c>
      <c r="AF97" s="15">
        <f t="shared" si="71"/>
        <v>0.65</v>
      </c>
      <c r="AG97" s="15">
        <f t="shared" si="72"/>
        <v>0</v>
      </c>
      <c r="AH97" s="15">
        <f t="shared" si="73"/>
        <v>0.1</v>
      </c>
      <c r="AI97" s="15">
        <f t="shared" si="74"/>
        <v>0.4</v>
      </c>
      <c r="AJ97" s="15">
        <f t="shared" si="75"/>
        <v>0.4</v>
      </c>
      <c r="AK97" s="15">
        <f t="shared" si="76"/>
        <v>0.4</v>
      </c>
      <c r="AN97" s="5" t="s">
        <v>149</v>
      </c>
      <c r="AO97" s="3">
        <f t="shared" si="77"/>
        <v>56.642792347454126</v>
      </c>
      <c r="AP97" s="3">
        <f t="shared" si="78"/>
        <v>118.55895698780427</v>
      </c>
      <c r="AQ97" s="3">
        <f t="shared" si="79"/>
        <v>178.05890650454191</v>
      </c>
      <c r="AR97" s="3">
        <f t="shared" si="80"/>
        <v>95.155946680694313</v>
      </c>
      <c r="AS97" s="3">
        <f t="shared" si="81"/>
        <v>17.32875255526066</v>
      </c>
      <c r="AT97" s="3">
        <f t="shared" si="82"/>
        <v>0</v>
      </c>
      <c r="AU97" s="3">
        <f t="shared" si="83"/>
        <v>42.660843731904677</v>
      </c>
      <c r="AV97" s="3">
        <f t="shared" si="84"/>
        <v>5.0433249139027776</v>
      </c>
      <c r="AW97" s="3">
        <f t="shared" si="85"/>
        <v>2.3247091163571882</v>
      </c>
      <c r="AX97" s="3">
        <f t="shared" si="86"/>
        <v>5.4892140256434212</v>
      </c>
      <c r="AY97" s="3">
        <f t="shared" si="94"/>
        <v>521.26344686356333</v>
      </c>
    </row>
    <row r="98" spans="1:51" ht="15.5" x14ac:dyDescent="0.35">
      <c r="A98" s="5" t="s">
        <v>10</v>
      </c>
      <c r="D98" s="15">
        <f>SUM(D92:D97)</f>
        <v>1</v>
      </c>
      <c r="E98" s="29">
        <f t="shared" ref="E98:U98" si="96">SUM(E92:E97)</f>
        <v>113.28558469490827</v>
      </c>
      <c r="F98" s="15">
        <f>SUM(F92:F97)</f>
        <v>1</v>
      </c>
      <c r="G98" s="29">
        <f t="shared" si="96"/>
        <v>263.46434886178724</v>
      </c>
      <c r="H98" s="15">
        <f>SUM(H92:H97)</f>
        <v>1</v>
      </c>
      <c r="I98" s="29">
        <f t="shared" si="96"/>
        <v>273.93677923775681</v>
      </c>
      <c r="J98" s="15">
        <f>SUM(J92:J97)</f>
        <v>1</v>
      </c>
      <c r="K98" s="29">
        <f t="shared" si="96"/>
        <v>173.01081214671692</v>
      </c>
      <c r="L98" s="15">
        <f>SUM(L92:L97)</f>
        <v>1</v>
      </c>
      <c r="M98" s="29">
        <f t="shared" si="96"/>
        <v>26.65961931578563</v>
      </c>
      <c r="N98" s="15">
        <f>SUM(N92:N97)</f>
        <v>1</v>
      </c>
      <c r="O98" s="29">
        <f t="shared" si="96"/>
        <v>952.6651590285702</v>
      </c>
      <c r="P98" s="15">
        <f>SUM(P92:P97)</f>
        <v>0.99999999999999989</v>
      </c>
      <c r="Q98" s="29">
        <f t="shared" si="96"/>
        <v>426.60843731904669</v>
      </c>
      <c r="R98" s="15">
        <f>SUM(R92:R97)</f>
        <v>1</v>
      </c>
      <c r="S98" s="29">
        <f t="shared" si="96"/>
        <v>12.608312284756943</v>
      </c>
      <c r="T98" s="15">
        <f>SUM(T92:T97)</f>
        <v>1</v>
      </c>
      <c r="U98" s="29">
        <f t="shared" si="96"/>
        <v>5.8117727908929702</v>
      </c>
      <c r="V98" s="15">
        <f>SUM(V92:V97)</f>
        <v>1</v>
      </c>
      <c r="W98" s="29">
        <f t="shared" ref="W98" si="97">SUM(W92:W97)</f>
        <v>13.723035064108551</v>
      </c>
      <c r="X98" s="3">
        <f t="shared" si="66"/>
        <v>2261.7738607443298</v>
      </c>
      <c r="AA98" s="5" t="s">
        <v>10</v>
      </c>
      <c r="AB98" s="15">
        <f t="shared" si="67"/>
        <v>1</v>
      </c>
      <c r="AC98" s="15">
        <f t="shared" si="68"/>
        <v>1</v>
      </c>
      <c r="AD98" s="15">
        <v>1</v>
      </c>
      <c r="AE98" s="15">
        <f>+H98</f>
        <v>1</v>
      </c>
      <c r="AF98" s="15">
        <f t="shared" si="71"/>
        <v>1</v>
      </c>
      <c r="AG98" s="15">
        <f t="shared" si="72"/>
        <v>1</v>
      </c>
      <c r="AH98" s="15">
        <f t="shared" si="73"/>
        <v>0.99999999999999989</v>
      </c>
      <c r="AI98" s="15">
        <f t="shared" si="74"/>
        <v>1</v>
      </c>
      <c r="AJ98" s="15">
        <f t="shared" si="75"/>
        <v>1</v>
      </c>
      <c r="AK98" s="15">
        <f t="shared" si="76"/>
        <v>1</v>
      </c>
      <c r="AN98" s="5" t="s">
        <v>10</v>
      </c>
      <c r="AO98" s="3">
        <f t="shared" si="77"/>
        <v>113.28558469490827</v>
      </c>
      <c r="AP98" s="3">
        <f t="shared" si="78"/>
        <v>263.46434886178724</v>
      </c>
      <c r="AQ98" s="3">
        <f t="shared" si="79"/>
        <v>273.93677923775681</v>
      </c>
      <c r="AR98" s="3">
        <f t="shared" si="80"/>
        <v>173.01081214671692</v>
      </c>
      <c r="AS98" s="3">
        <f t="shared" si="81"/>
        <v>26.65961931578563</v>
      </c>
      <c r="AT98" s="3">
        <f t="shared" si="82"/>
        <v>952.6651590285702</v>
      </c>
      <c r="AU98" s="3">
        <f t="shared" si="83"/>
        <v>426.60843731904669</v>
      </c>
      <c r="AV98" s="3">
        <f t="shared" si="84"/>
        <v>12.608312284756943</v>
      </c>
      <c r="AW98" s="3">
        <f t="shared" si="85"/>
        <v>5.8117727908929702</v>
      </c>
      <c r="AX98" s="3">
        <f t="shared" si="86"/>
        <v>13.723035064108551</v>
      </c>
      <c r="AY98" s="3">
        <f t="shared" si="94"/>
        <v>2261.7738607443298</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8.919677586832532E-2</v>
      </c>
      <c r="F101" s="15">
        <v>0.8</v>
      </c>
      <c r="G101" s="3">
        <f>+F101*G$62</f>
        <v>0.13054278881777762</v>
      </c>
      <c r="H101" s="15">
        <v>0.8</v>
      </c>
      <c r="I101" s="3">
        <f>+H101*I$62</f>
        <v>0.12368872611022684</v>
      </c>
      <c r="J101" s="15">
        <v>0.8</v>
      </c>
      <c r="K101" s="3">
        <f>+J101*K$62</f>
        <v>0.12047071623379256</v>
      </c>
      <c r="L101" s="15">
        <v>0.8</v>
      </c>
      <c r="M101" s="3">
        <f>+L101*M$62</f>
        <v>2.4881877587406027E-2</v>
      </c>
      <c r="N101" s="15">
        <v>0.8</v>
      </c>
      <c r="O101" s="3">
        <f>+N101*O$62</f>
        <v>0.75290741243551418</v>
      </c>
      <c r="P101" s="15">
        <v>0.8</v>
      </c>
      <c r="Q101" s="3">
        <f>+P101*Q$62</f>
        <v>0.26195401584216121</v>
      </c>
      <c r="R101" s="15">
        <v>0.2</v>
      </c>
      <c r="S101" s="3">
        <f>+R101*S$62</f>
        <v>4.0044331797641454E-3</v>
      </c>
      <c r="T101" s="15">
        <v>0.8</v>
      </c>
      <c r="U101" s="3">
        <f>+T101*U$62</f>
        <v>2.2497943859992879E-3</v>
      </c>
      <c r="V101" s="15">
        <v>0.8</v>
      </c>
      <c r="W101" s="3">
        <f>+V101*W$62</f>
        <v>1.953341095189929E-2</v>
      </c>
      <c r="X101" s="3">
        <f>+W101+U101+S101+Q101+O101+M101+K101+I101+G101+E101</f>
        <v>1.5294299514128666</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2.229919396708133E-2</v>
      </c>
      <c r="F102" s="15">
        <v>0.2</v>
      </c>
      <c r="G102" s="3">
        <f>+F102*G$62</f>
        <v>3.2635697204444404E-2</v>
      </c>
      <c r="H102" s="15">
        <v>0.2</v>
      </c>
      <c r="I102" s="3">
        <f>+H102*I$62</f>
        <v>3.092218152755671E-2</v>
      </c>
      <c r="J102" s="15">
        <v>0.2</v>
      </c>
      <c r="K102" s="3">
        <f>+J102*K$62</f>
        <v>3.011767905844814E-2</v>
      </c>
      <c r="L102" s="15">
        <v>0.2</v>
      </c>
      <c r="M102" s="3">
        <f>+L102*M$62</f>
        <v>6.2204693968515067E-3</v>
      </c>
      <c r="N102" s="15">
        <v>0.2</v>
      </c>
      <c r="O102" s="3">
        <f>+N102*O$62</f>
        <v>0.18822685310887854</v>
      </c>
      <c r="P102" s="15">
        <v>0.2</v>
      </c>
      <c r="Q102" s="3">
        <f>+P102*Q$62</f>
        <v>6.5488503960540304E-2</v>
      </c>
      <c r="R102" s="15">
        <v>0.8</v>
      </c>
      <c r="S102" s="3">
        <f>+R102*S$62</f>
        <v>1.6017732719056581E-2</v>
      </c>
      <c r="T102" s="15">
        <v>0.2</v>
      </c>
      <c r="U102" s="3">
        <f>+T102*U$62</f>
        <v>5.6244859649982198E-4</v>
      </c>
      <c r="V102" s="15">
        <v>0.2</v>
      </c>
      <c r="W102" s="3">
        <f>+V102*W$62</f>
        <v>4.8833527379748224E-3</v>
      </c>
      <c r="X102" s="3">
        <f>+W102+U102+S102+Q102+O102+M102+K102+I102+G102+E102</f>
        <v>0.39737411227733221</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0.11149596983540665</v>
      </c>
      <c r="F103" s="15">
        <f t="shared" si="98"/>
        <v>1</v>
      </c>
      <c r="G103" s="3">
        <f t="shared" si="98"/>
        <v>0.16317848602222201</v>
      </c>
      <c r="H103" s="15">
        <f t="shared" si="98"/>
        <v>1</v>
      </c>
      <c r="I103" s="3">
        <f t="shared" si="98"/>
        <v>0.15461090763778354</v>
      </c>
      <c r="J103" s="15">
        <f t="shared" si="98"/>
        <v>1</v>
      </c>
      <c r="K103" s="3">
        <f t="shared" si="98"/>
        <v>0.15058839529224069</v>
      </c>
      <c r="L103" s="15">
        <f t="shared" si="98"/>
        <v>1</v>
      </c>
      <c r="M103" s="3">
        <f t="shared" si="98"/>
        <v>3.1102346984257533E-2</v>
      </c>
      <c r="N103" s="15">
        <f t="shared" si="98"/>
        <v>1</v>
      </c>
      <c r="O103" s="3">
        <f t="shared" si="98"/>
        <v>0.94113426554439272</v>
      </c>
      <c r="P103" s="15">
        <f t="shared" si="98"/>
        <v>1</v>
      </c>
      <c r="Q103" s="3">
        <f t="shared" si="98"/>
        <v>0.3274425198027015</v>
      </c>
      <c r="R103" s="15">
        <f t="shared" ref="R103" si="99">SUM(R101:R102)</f>
        <v>1</v>
      </c>
      <c r="S103" s="3">
        <f t="shared" si="98"/>
        <v>2.0022165898820728E-2</v>
      </c>
      <c r="T103" s="15">
        <f t="shared" ref="T103" si="100">SUM(T101:T102)</f>
        <v>1</v>
      </c>
      <c r="U103" s="3">
        <f t="shared" si="98"/>
        <v>2.8122429824991098E-3</v>
      </c>
      <c r="V103" s="15">
        <f t="shared" ref="V103" si="101">SUM(V101:V102)</f>
        <v>1</v>
      </c>
      <c r="W103" s="3">
        <f t="shared" si="98"/>
        <v>2.441676368987411E-2</v>
      </c>
      <c r="X103" s="3">
        <f t="shared" si="98"/>
        <v>1.9268040636901989</v>
      </c>
      <c r="AA103" s="5" t="s">
        <v>10</v>
      </c>
      <c r="AB103" s="15">
        <f>+D103</f>
        <v>1</v>
      </c>
      <c r="AC103" s="15">
        <f>+F103</f>
        <v>1</v>
      </c>
      <c r="AD103" s="15">
        <f>+G103</f>
        <v>0.16317848602222201</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0.7</v>
      </c>
      <c r="E106" s="3">
        <f t="shared" ref="E106:E113" si="102">+D106*(E$40-E$103)</f>
        <v>64.961268558435762</v>
      </c>
      <c r="F106" s="15">
        <v>0.7</v>
      </c>
      <c r="G106" s="3">
        <f t="shared" ref="G106:G113" si="103">+F106*(G$40-G$103)</f>
        <v>95.073225239413958</v>
      </c>
      <c r="H106" s="15">
        <v>0</v>
      </c>
      <c r="I106" s="3">
        <f t="shared" ref="I106:I113" si="104">+H106*(I$40-I$103)</f>
        <v>0</v>
      </c>
      <c r="J106" s="15">
        <v>0</v>
      </c>
      <c r="K106" s="3">
        <f t="shared" ref="K106:K113" si="105">+J106*(K$40-K$103)</f>
        <v>0</v>
      </c>
      <c r="L106" s="15">
        <v>0.4</v>
      </c>
      <c r="M106" s="3">
        <f t="shared" ref="M106:M113" si="106">+L106*(M$40-M$103)</f>
        <v>10.355008055958809</v>
      </c>
      <c r="N106" s="15">
        <v>0.4</v>
      </c>
      <c r="O106" s="3">
        <f t="shared" ref="O106:O113" si="107">+N106*(O$40-O$103)</f>
        <v>313.33496814191318</v>
      </c>
      <c r="P106" s="15">
        <v>0.15</v>
      </c>
      <c r="Q106" s="3">
        <f t="shared" ref="Q106:Q113" si="108">+P106*(Q$40-Q$103)</f>
        <v>40.881198597367288</v>
      </c>
      <c r="R106" s="15">
        <v>0.1</v>
      </c>
      <c r="S106" s="3">
        <f t="shared" ref="S106:S113" si="109">+R106*(S$40-S$103)</f>
        <v>1.6665116083118456</v>
      </c>
      <c r="T106" s="15">
        <v>0</v>
      </c>
      <c r="U106" s="3">
        <f t="shared" ref="U106:U113" si="110">+T106*(U$40-U$103)</f>
        <v>0</v>
      </c>
      <c r="V106" s="15">
        <v>0.2</v>
      </c>
      <c r="W106" s="3">
        <f t="shared" ref="W106:W113" si="111">+V106*(W$40-W$103)</f>
        <v>4.0645772622410439</v>
      </c>
      <c r="X106" s="3">
        <f>+W106+U106+S106+Q106+O106+M106+K106+I106+G106+E106</f>
        <v>530.3367574636419</v>
      </c>
      <c r="AA106" s="5" t="s">
        <v>164</v>
      </c>
      <c r="AB106" s="15">
        <f t="shared" ref="AB106:AB113" si="112">+D106</f>
        <v>0.7</v>
      </c>
      <c r="AC106" s="15">
        <f t="shared" ref="AC106:AC113" si="113">+F106</f>
        <v>0.7</v>
      </c>
      <c r="AD106" s="15">
        <f t="shared" ref="AD106:AD111" si="114">+H106</f>
        <v>0</v>
      </c>
      <c r="AE106" s="15">
        <f t="shared" ref="AE106:AE111" si="115">+J106</f>
        <v>0</v>
      </c>
      <c r="AF106" s="15">
        <f t="shared" ref="AF106:AF113" si="116">+L106</f>
        <v>0.4</v>
      </c>
      <c r="AG106" s="15">
        <f t="shared" ref="AG106:AG113" si="117">+N106</f>
        <v>0.4</v>
      </c>
      <c r="AH106" s="15">
        <f t="shared" ref="AH106:AH113" si="118">+P106</f>
        <v>0.15</v>
      </c>
      <c r="AI106" s="15">
        <f t="shared" ref="AI106:AI113" si="119">+R106</f>
        <v>0.1</v>
      </c>
      <c r="AJ106" s="15">
        <f t="shared" ref="AJ106:AJ113" si="120">+T106</f>
        <v>0</v>
      </c>
      <c r="AK106" s="15">
        <f t="shared" ref="AK106:AK113" si="121">+V106</f>
        <v>0.2</v>
      </c>
      <c r="AN106" s="5" t="s">
        <v>164</v>
      </c>
      <c r="AO106" s="3">
        <f t="shared" ref="AO106:AO113" si="122">+E106</f>
        <v>64.961268558435762</v>
      </c>
      <c r="AP106" s="3">
        <f t="shared" ref="AP106:AP113" si="123">+G106</f>
        <v>95.073225239413958</v>
      </c>
      <c r="AQ106" s="3">
        <f t="shared" ref="AQ106:AQ113" si="124">+I106</f>
        <v>0</v>
      </c>
      <c r="AR106" s="3">
        <f t="shared" ref="AR106:AR113" si="125">+K106</f>
        <v>0</v>
      </c>
      <c r="AS106" s="3">
        <f t="shared" ref="AS106:AS113" si="126">+M106</f>
        <v>10.355008055958809</v>
      </c>
      <c r="AT106" s="3">
        <f t="shared" ref="AT106:AT113" si="127">+O106</f>
        <v>313.33496814191318</v>
      </c>
      <c r="AU106" s="3">
        <f t="shared" ref="AU106:AU113" si="128">+Q106</f>
        <v>40.881198597367288</v>
      </c>
      <c r="AV106" s="3">
        <f t="shared" ref="AV106:AV113" si="129">+S106</f>
        <v>1.6665116083118456</v>
      </c>
      <c r="AW106" s="3">
        <f t="shared" ref="AW106:AW113" si="130">+U106</f>
        <v>0</v>
      </c>
      <c r="AX106" s="3">
        <f t="shared" ref="AX106:AX113" si="131">+W106</f>
        <v>4.0645772622410439</v>
      </c>
      <c r="AY106" s="3">
        <f>SUM(AO106:AX106)</f>
        <v>530.3367574636419</v>
      </c>
    </row>
    <row r="107" spans="1:51" ht="15.5" x14ac:dyDescent="0.35">
      <c r="A107" s="5" t="s">
        <v>166</v>
      </c>
      <c r="B107" t="s">
        <v>167</v>
      </c>
      <c r="C107">
        <v>25</v>
      </c>
      <c r="D107" s="15">
        <v>0.1</v>
      </c>
      <c r="E107" s="3">
        <f t="shared" si="102"/>
        <v>9.2801812226336811</v>
      </c>
      <c r="F107" s="15">
        <v>0.1</v>
      </c>
      <c r="G107" s="3">
        <f t="shared" si="103"/>
        <v>13.58188931991628</v>
      </c>
      <c r="H107" s="15">
        <v>0.3</v>
      </c>
      <c r="I107" s="3">
        <f t="shared" si="104"/>
        <v>38.606343637154552</v>
      </c>
      <c r="J107" s="15">
        <v>0.5</v>
      </c>
      <c r="K107" s="3">
        <f t="shared" si="105"/>
        <v>62.669870507454171</v>
      </c>
      <c r="L107" s="15">
        <v>0.2</v>
      </c>
      <c r="M107" s="3">
        <f t="shared" si="106"/>
        <v>5.1775040279794045</v>
      </c>
      <c r="N107" s="15">
        <v>0.5</v>
      </c>
      <c r="O107" s="3">
        <f t="shared" si="107"/>
        <v>391.66871017739146</v>
      </c>
      <c r="P107" s="15">
        <v>0.7</v>
      </c>
      <c r="Q107" s="3">
        <f t="shared" si="108"/>
        <v>190.778926787714</v>
      </c>
      <c r="R107" s="15">
        <v>0</v>
      </c>
      <c r="S107" s="3">
        <f t="shared" si="109"/>
        <v>0</v>
      </c>
      <c r="T107" s="15">
        <v>0</v>
      </c>
      <c r="U107" s="3">
        <f t="shared" si="110"/>
        <v>0</v>
      </c>
      <c r="V107" s="15">
        <v>0.2</v>
      </c>
      <c r="W107" s="3">
        <f t="shared" si="111"/>
        <v>4.0645772622410439</v>
      </c>
      <c r="X107" s="3">
        <f>+W107+U107+S107+Q107+O107+M107+K107+I107+G107+E107</f>
        <v>715.82800294248455</v>
      </c>
      <c r="Y107" s="3">
        <f>+X106+X107</f>
        <v>1246.1647604061263</v>
      </c>
      <c r="Z107" s="23">
        <f>+Y107/(X$48-X$49-X77-X85)</f>
        <v>0.9365511037934231</v>
      </c>
      <c r="AA107" s="5" t="s">
        <v>166</v>
      </c>
      <c r="AB107" s="15">
        <f t="shared" si="112"/>
        <v>0.1</v>
      </c>
      <c r="AC107" s="15">
        <f t="shared" si="113"/>
        <v>0.1</v>
      </c>
      <c r="AD107" s="15">
        <f t="shared" si="114"/>
        <v>0.3</v>
      </c>
      <c r="AE107" s="15">
        <f t="shared" si="115"/>
        <v>0.5</v>
      </c>
      <c r="AF107" s="15">
        <f t="shared" si="116"/>
        <v>0.2</v>
      </c>
      <c r="AG107" s="15">
        <f t="shared" si="117"/>
        <v>0.5</v>
      </c>
      <c r="AH107" s="15">
        <f t="shared" si="118"/>
        <v>0.7</v>
      </c>
      <c r="AI107" s="15">
        <f t="shared" si="119"/>
        <v>0</v>
      </c>
      <c r="AJ107" s="15">
        <f t="shared" si="120"/>
        <v>0</v>
      </c>
      <c r="AK107" s="15">
        <f t="shared" si="121"/>
        <v>0.2</v>
      </c>
      <c r="AN107" s="5" t="s">
        <v>166</v>
      </c>
      <c r="AO107" s="3">
        <f t="shared" si="122"/>
        <v>9.2801812226336811</v>
      </c>
      <c r="AP107" s="3">
        <f t="shared" si="123"/>
        <v>13.58188931991628</v>
      </c>
      <c r="AQ107" s="3">
        <f t="shared" si="124"/>
        <v>38.606343637154552</v>
      </c>
      <c r="AR107" s="3">
        <f t="shared" si="125"/>
        <v>62.669870507454171</v>
      </c>
      <c r="AS107" s="3">
        <f t="shared" si="126"/>
        <v>5.1775040279794045</v>
      </c>
      <c r="AT107" s="3">
        <f t="shared" si="127"/>
        <v>391.66871017739146</v>
      </c>
      <c r="AU107" s="3">
        <f t="shared" si="128"/>
        <v>190.778926787714</v>
      </c>
      <c r="AV107" s="3">
        <f t="shared" si="129"/>
        <v>0</v>
      </c>
      <c r="AW107" s="3">
        <f t="shared" si="130"/>
        <v>0</v>
      </c>
      <c r="AX107" s="3">
        <f t="shared" si="131"/>
        <v>4.0645772622410439</v>
      </c>
      <c r="AY107" s="3">
        <f t="shared" ref="AY107:AY113" si="132">SUM(AO107:AX107)</f>
        <v>715.82800294248466</v>
      </c>
    </row>
    <row r="108" spans="1:51" ht="15.5" x14ac:dyDescent="0.35">
      <c r="A108" s="5" t="s">
        <v>155</v>
      </c>
      <c r="B108" t="s">
        <v>143</v>
      </c>
      <c r="C108">
        <v>25</v>
      </c>
      <c r="D108" s="15">
        <v>0.1</v>
      </c>
      <c r="E108" s="3">
        <f t="shared" si="102"/>
        <v>9.2801812226336811</v>
      </c>
      <c r="F108" s="15">
        <v>0.05</v>
      </c>
      <c r="G108" s="3">
        <f t="shared" si="103"/>
        <v>6.7909446599581402</v>
      </c>
      <c r="H108" s="15">
        <v>0</v>
      </c>
      <c r="I108" s="3">
        <f t="shared" si="104"/>
        <v>0</v>
      </c>
      <c r="J108" s="15">
        <v>0</v>
      </c>
      <c r="K108" s="3">
        <f t="shared" si="105"/>
        <v>0</v>
      </c>
      <c r="L108" s="15">
        <v>0.05</v>
      </c>
      <c r="M108" s="3">
        <f t="shared" si="106"/>
        <v>1.2943760069948511</v>
      </c>
      <c r="N108" s="15">
        <v>0</v>
      </c>
      <c r="O108" s="3">
        <f t="shared" si="107"/>
        <v>0</v>
      </c>
      <c r="P108" s="15">
        <v>0</v>
      </c>
      <c r="Q108" s="3">
        <f t="shared" si="108"/>
        <v>0</v>
      </c>
      <c r="R108" s="15">
        <v>0.1</v>
      </c>
      <c r="S108" s="3">
        <f t="shared" si="109"/>
        <v>1.6665116083118456</v>
      </c>
      <c r="T108" s="15">
        <v>0.2</v>
      </c>
      <c r="U108" s="3">
        <f t="shared" si="110"/>
        <v>0.46814471515335188</v>
      </c>
      <c r="V108" s="15">
        <v>0.2</v>
      </c>
      <c r="W108" s="3">
        <f t="shared" si="111"/>
        <v>4.0645772622410439</v>
      </c>
      <c r="X108" s="3">
        <f>+W108+U108+S108+Q108+O108+M108+K108+I108+G108+E108</f>
        <v>23.564735475292913</v>
      </c>
      <c r="AA108" s="5" t="s">
        <v>155</v>
      </c>
      <c r="AB108" s="15">
        <f t="shared" si="112"/>
        <v>0.1</v>
      </c>
      <c r="AC108" s="15">
        <f t="shared" si="113"/>
        <v>0.05</v>
      </c>
      <c r="AD108" s="15">
        <f t="shared" si="114"/>
        <v>0</v>
      </c>
      <c r="AE108" s="15">
        <f t="shared" si="115"/>
        <v>0</v>
      </c>
      <c r="AF108" s="15">
        <f t="shared" si="116"/>
        <v>0.05</v>
      </c>
      <c r="AG108" s="15">
        <f t="shared" si="117"/>
        <v>0</v>
      </c>
      <c r="AH108" s="15">
        <f t="shared" si="118"/>
        <v>0</v>
      </c>
      <c r="AI108" s="15">
        <f t="shared" si="119"/>
        <v>0.1</v>
      </c>
      <c r="AJ108" s="15">
        <f t="shared" si="120"/>
        <v>0.2</v>
      </c>
      <c r="AK108" s="15">
        <f t="shared" si="121"/>
        <v>0.2</v>
      </c>
      <c r="AN108" s="5" t="s">
        <v>155</v>
      </c>
      <c r="AO108" s="3">
        <f t="shared" si="122"/>
        <v>9.2801812226336811</v>
      </c>
      <c r="AP108" s="3">
        <f t="shared" si="123"/>
        <v>6.7909446599581402</v>
      </c>
      <c r="AQ108" s="3">
        <f t="shared" si="124"/>
        <v>0</v>
      </c>
      <c r="AR108" s="3">
        <f t="shared" si="125"/>
        <v>0</v>
      </c>
      <c r="AS108" s="3">
        <f t="shared" si="126"/>
        <v>1.2943760069948511</v>
      </c>
      <c r="AT108" s="3">
        <f t="shared" si="127"/>
        <v>0</v>
      </c>
      <c r="AU108" s="3">
        <f t="shared" si="128"/>
        <v>0</v>
      </c>
      <c r="AV108" s="3">
        <f t="shared" si="129"/>
        <v>1.6665116083118456</v>
      </c>
      <c r="AW108" s="3">
        <f t="shared" si="130"/>
        <v>0.46814471515335188</v>
      </c>
      <c r="AX108" s="3">
        <f t="shared" si="131"/>
        <v>4.0645772622410439</v>
      </c>
      <c r="AY108" s="3">
        <f t="shared" si="132"/>
        <v>23.564735475292917</v>
      </c>
    </row>
    <row r="109" spans="1:51" ht="15.5" x14ac:dyDescent="0.35">
      <c r="A109" s="5" t="s">
        <v>168</v>
      </c>
      <c r="B109" t="s">
        <v>140</v>
      </c>
      <c r="C109">
        <v>25</v>
      </c>
      <c r="D109" s="15">
        <v>0.1</v>
      </c>
      <c r="E109" s="3">
        <f t="shared" si="102"/>
        <v>9.2801812226336811</v>
      </c>
      <c r="F109" s="15">
        <v>0.05</v>
      </c>
      <c r="G109" s="3">
        <f t="shared" si="103"/>
        <v>6.7909446599581402</v>
      </c>
      <c r="H109" s="15">
        <v>0</v>
      </c>
      <c r="I109" s="3">
        <f t="shared" si="104"/>
        <v>0</v>
      </c>
      <c r="J109" s="15">
        <v>0</v>
      </c>
      <c r="K109" s="3">
        <f t="shared" si="105"/>
        <v>0</v>
      </c>
      <c r="L109" s="15">
        <v>0.05</v>
      </c>
      <c r="M109" s="3">
        <f t="shared" si="106"/>
        <v>1.2943760069948511</v>
      </c>
      <c r="N109" s="15">
        <v>0</v>
      </c>
      <c r="O109" s="3">
        <f t="shared" si="107"/>
        <v>0</v>
      </c>
      <c r="P109" s="15">
        <v>0</v>
      </c>
      <c r="Q109" s="3">
        <f t="shared" si="108"/>
        <v>0</v>
      </c>
      <c r="R109" s="15">
        <v>0.1</v>
      </c>
      <c r="S109" s="3">
        <f t="shared" si="109"/>
        <v>1.6665116083118456</v>
      </c>
      <c r="T109" s="15">
        <v>0.1</v>
      </c>
      <c r="U109" s="3">
        <f t="shared" si="110"/>
        <v>0.23407235757667594</v>
      </c>
      <c r="V109" s="15">
        <v>0.1</v>
      </c>
      <c r="W109" s="3">
        <f t="shared" si="111"/>
        <v>2.0322886311205219</v>
      </c>
      <c r="X109" s="3">
        <f t="shared" ref="X109:X113" si="133">+W109+U109+S109+Q109+O109+M109+K109+I109+G109+E109</f>
        <v>21.298374486595719</v>
      </c>
      <c r="AA109" s="5" t="s">
        <v>168</v>
      </c>
      <c r="AB109" s="15">
        <f t="shared" si="112"/>
        <v>0.1</v>
      </c>
      <c r="AC109" s="15">
        <f t="shared" si="113"/>
        <v>0.05</v>
      </c>
      <c r="AD109" s="15">
        <f t="shared" si="114"/>
        <v>0</v>
      </c>
      <c r="AE109" s="15">
        <f t="shared" si="115"/>
        <v>0</v>
      </c>
      <c r="AF109" s="15">
        <f t="shared" si="116"/>
        <v>0.05</v>
      </c>
      <c r="AG109" s="15">
        <f t="shared" si="117"/>
        <v>0</v>
      </c>
      <c r="AH109" s="15">
        <f t="shared" si="118"/>
        <v>0</v>
      </c>
      <c r="AI109" s="15">
        <f t="shared" si="119"/>
        <v>0.1</v>
      </c>
      <c r="AJ109" s="15">
        <f t="shared" si="120"/>
        <v>0.1</v>
      </c>
      <c r="AK109" s="15">
        <f t="shared" si="121"/>
        <v>0.1</v>
      </c>
      <c r="AN109" s="5" t="s">
        <v>168</v>
      </c>
      <c r="AO109" s="3">
        <f t="shared" si="122"/>
        <v>9.2801812226336811</v>
      </c>
      <c r="AP109" s="3">
        <f t="shared" si="123"/>
        <v>6.7909446599581402</v>
      </c>
      <c r="AQ109" s="3">
        <f t="shared" si="124"/>
        <v>0</v>
      </c>
      <c r="AR109" s="3">
        <f t="shared" si="125"/>
        <v>0</v>
      </c>
      <c r="AS109" s="3">
        <f t="shared" si="126"/>
        <v>1.2943760069948511</v>
      </c>
      <c r="AT109" s="3">
        <f t="shared" si="127"/>
        <v>0</v>
      </c>
      <c r="AU109" s="3">
        <f t="shared" si="128"/>
        <v>0</v>
      </c>
      <c r="AV109" s="3">
        <f t="shared" si="129"/>
        <v>1.6665116083118456</v>
      </c>
      <c r="AW109" s="3">
        <f t="shared" si="130"/>
        <v>0.23407235757667594</v>
      </c>
      <c r="AX109" s="3">
        <f t="shared" si="131"/>
        <v>2.0322886311205219</v>
      </c>
      <c r="AY109" s="3">
        <f t="shared" si="132"/>
        <v>21.298374486595719</v>
      </c>
    </row>
    <row r="110" spans="1:51" ht="15.5" x14ac:dyDescent="0.35">
      <c r="A110" s="5" t="s">
        <v>157</v>
      </c>
      <c r="B110" t="s">
        <v>143</v>
      </c>
      <c r="C110">
        <v>25</v>
      </c>
      <c r="D110" s="15"/>
      <c r="E110" s="3">
        <f t="shared" si="102"/>
        <v>0</v>
      </c>
      <c r="F110" s="15">
        <v>0</v>
      </c>
      <c r="G110" s="3">
        <f t="shared" si="103"/>
        <v>0</v>
      </c>
      <c r="H110" s="15">
        <v>0</v>
      </c>
      <c r="I110" s="3">
        <f t="shared" si="104"/>
        <v>0</v>
      </c>
      <c r="J110" s="15">
        <v>0</v>
      </c>
      <c r="K110" s="3">
        <f t="shared" si="105"/>
        <v>0</v>
      </c>
      <c r="L110" s="15">
        <v>0.05</v>
      </c>
      <c r="M110" s="3">
        <f t="shared" si="106"/>
        <v>1.2943760069948511</v>
      </c>
      <c r="N110" s="15">
        <v>0</v>
      </c>
      <c r="O110" s="3">
        <f t="shared" si="107"/>
        <v>0</v>
      </c>
      <c r="P110" s="15">
        <v>0.05</v>
      </c>
      <c r="Q110" s="3">
        <f t="shared" si="108"/>
        <v>13.627066199122432</v>
      </c>
      <c r="R110" s="15">
        <v>0.1</v>
      </c>
      <c r="S110" s="3">
        <f t="shared" si="109"/>
        <v>1.6665116083118456</v>
      </c>
      <c r="T110" s="15">
        <v>0.1</v>
      </c>
      <c r="U110" s="3">
        <f t="shared" si="110"/>
        <v>0.23407235757667594</v>
      </c>
      <c r="V110" s="15">
        <v>0.1</v>
      </c>
      <c r="W110" s="3">
        <f t="shared" si="111"/>
        <v>2.0322886311205219</v>
      </c>
      <c r="X110" s="3">
        <f t="shared" si="133"/>
        <v>18.854314803126329</v>
      </c>
      <c r="AA110" s="5" t="s">
        <v>157</v>
      </c>
      <c r="AB110" s="15">
        <f t="shared" si="112"/>
        <v>0</v>
      </c>
      <c r="AC110" s="15">
        <f t="shared" si="113"/>
        <v>0</v>
      </c>
      <c r="AD110" s="15">
        <f t="shared" si="114"/>
        <v>0</v>
      </c>
      <c r="AE110" s="15">
        <f t="shared" si="115"/>
        <v>0</v>
      </c>
      <c r="AF110" s="15">
        <f t="shared" si="116"/>
        <v>0.05</v>
      </c>
      <c r="AG110" s="15">
        <f t="shared" si="117"/>
        <v>0</v>
      </c>
      <c r="AH110" s="15">
        <f t="shared" si="118"/>
        <v>0.05</v>
      </c>
      <c r="AI110" s="15">
        <f t="shared" si="119"/>
        <v>0.1</v>
      </c>
      <c r="AJ110" s="15">
        <f t="shared" si="120"/>
        <v>0.1</v>
      </c>
      <c r="AK110" s="15">
        <f t="shared" si="121"/>
        <v>0.1</v>
      </c>
      <c r="AN110" s="5" t="s">
        <v>157</v>
      </c>
      <c r="AO110" s="3">
        <f t="shared" si="122"/>
        <v>0</v>
      </c>
      <c r="AP110" s="3">
        <f t="shared" si="123"/>
        <v>0</v>
      </c>
      <c r="AQ110" s="3">
        <f t="shared" si="124"/>
        <v>0</v>
      </c>
      <c r="AR110" s="3">
        <f t="shared" si="125"/>
        <v>0</v>
      </c>
      <c r="AS110" s="3">
        <f t="shared" si="126"/>
        <v>1.2943760069948511</v>
      </c>
      <c r="AT110" s="3">
        <f t="shared" si="127"/>
        <v>0</v>
      </c>
      <c r="AU110" s="3">
        <f t="shared" si="128"/>
        <v>13.627066199122432</v>
      </c>
      <c r="AV110" s="3">
        <f t="shared" si="129"/>
        <v>1.6665116083118456</v>
      </c>
      <c r="AW110" s="3">
        <f t="shared" si="130"/>
        <v>0.23407235757667594</v>
      </c>
      <c r="AX110" s="3">
        <f t="shared" si="131"/>
        <v>2.0322886311205219</v>
      </c>
      <c r="AY110" s="3">
        <f t="shared" si="132"/>
        <v>18.854314803126325</v>
      </c>
    </row>
    <row r="111" spans="1:51" ht="15.5" x14ac:dyDescent="0.35">
      <c r="A111" s="5" t="s">
        <v>158</v>
      </c>
      <c r="B111" t="s">
        <v>143</v>
      </c>
      <c r="C111">
        <v>25</v>
      </c>
      <c r="D111" s="15">
        <v>0</v>
      </c>
      <c r="E111" s="3">
        <f t="shared" si="102"/>
        <v>0</v>
      </c>
      <c r="F111" s="15">
        <v>0</v>
      </c>
      <c r="G111" s="3">
        <f t="shared" si="103"/>
        <v>0</v>
      </c>
      <c r="H111" s="15">
        <v>0</v>
      </c>
      <c r="I111" s="3">
        <f t="shared" si="104"/>
        <v>0</v>
      </c>
      <c r="J111" s="15">
        <v>0</v>
      </c>
      <c r="K111" s="3">
        <f t="shared" si="105"/>
        <v>0</v>
      </c>
      <c r="L111" s="15">
        <v>0</v>
      </c>
      <c r="M111" s="3">
        <f t="shared" si="106"/>
        <v>0</v>
      </c>
      <c r="N111" s="15">
        <v>0</v>
      </c>
      <c r="O111" s="3">
        <f t="shared" si="107"/>
        <v>0</v>
      </c>
      <c r="P111" s="15">
        <v>0</v>
      </c>
      <c r="Q111" s="3">
        <f t="shared" si="108"/>
        <v>0</v>
      </c>
      <c r="R111" s="15">
        <v>0</v>
      </c>
      <c r="S111" s="3">
        <f t="shared" si="109"/>
        <v>0</v>
      </c>
      <c r="T111" s="15">
        <v>0</v>
      </c>
      <c r="U111" s="3">
        <f t="shared" si="110"/>
        <v>0</v>
      </c>
      <c r="V111" s="15">
        <v>0</v>
      </c>
      <c r="W111" s="3">
        <f t="shared" si="111"/>
        <v>0</v>
      </c>
      <c r="X111" s="3">
        <f t="shared" si="133"/>
        <v>0</v>
      </c>
      <c r="AA111" s="5" t="s">
        <v>158</v>
      </c>
      <c r="AB111" s="15">
        <f t="shared" si="112"/>
        <v>0</v>
      </c>
      <c r="AC111" s="15">
        <f t="shared" si="113"/>
        <v>0</v>
      </c>
      <c r="AD111" s="15">
        <f t="shared" si="114"/>
        <v>0</v>
      </c>
      <c r="AE111" s="15">
        <f t="shared" si="115"/>
        <v>0</v>
      </c>
      <c r="AF111" s="15">
        <f t="shared" si="116"/>
        <v>0</v>
      </c>
      <c r="AG111" s="15">
        <f t="shared" si="117"/>
        <v>0</v>
      </c>
      <c r="AH111" s="15">
        <f t="shared" si="118"/>
        <v>0</v>
      </c>
      <c r="AI111" s="15">
        <f t="shared" si="119"/>
        <v>0</v>
      </c>
      <c r="AJ111" s="15">
        <f t="shared" si="120"/>
        <v>0</v>
      </c>
      <c r="AK111" s="15">
        <f t="shared" si="121"/>
        <v>0</v>
      </c>
      <c r="AN111" s="5" t="s">
        <v>158</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5">
        <v>0</v>
      </c>
      <c r="E112" s="3">
        <f t="shared" si="102"/>
        <v>0</v>
      </c>
      <c r="F112" s="15">
        <v>0.1</v>
      </c>
      <c r="G112" s="3">
        <f t="shared" si="103"/>
        <v>13.58188931991628</v>
      </c>
      <c r="H112" s="15">
        <v>0.7</v>
      </c>
      <c r="I112" s="3">
        <f t="shared" si="104"/>
        <v>90.08146848669395</v>
      </c>
      <c r="J112" s="15">
        <v>0.5</v>
      </c>
      <c r="K112" s="3">
        <f t="shared" si="105"/>
        <v>62.669870507454171</v>
      </c>
      <c r="L112" s="15">
        <v>0.05</v>
      </c>
      <c r="M112" s="3">
        <f t="shared" si="106"/>
        <v>1.2943760069948511</v>
      </c>
      <c r="N112" s="15">
        <v>0.05</v>
      </c>
      <c r="O112" s="3">
        <f t="shared" si="107"/>
        <v>39.166871017739147</v>
      </c>
      <c r="P112" s="15">
        <v>0.15</v>
      </c>
      <c r="Q112" s="3">
        <f t="shared" si="108"/>
        <v>40.881198597367288</v>
      </c>
      <c r="R112" s="15">
        <v>0</v>
      </c>
      <c r="S112" s="3">
        <f t="shared" si="109"/>
        <v>0</v>
      </c>
      <c r="T112" s="15">
        <v>0</v>
      </c>
      <c r="U112" s="3">
        <f t="shared" si="110"/>
        <v>0</v>
      </c>
      <c r="V112" s="15">
        <v>0</v>
      </c>
      <c r="W112" s="3">
        <f t="shared" si="111"/>
        <v>0</v>
      </c>
      <c r="X112" s="3">
        <f t="shared" si="133"/>
        <v>247.67567393616571</v>
      </c>
      <c r="AA112" s="5" t="s">
        <v>148</v>
      </c>
      <c r="AB112" s="15">
        <f t="shared" si="112"/>
        <v>0</v>
      </c>
      <c r="AC112" s="15">
        <f t="shared" si="113"/>
        <v>0.1</v>
      </c>
      <c r="AD112" s="15">
        <f>+G112</f>
        <v>13.58188931991628</v>
      </c>
      <c r="AE112" s="15">
        <f>+H112</f>
        <v>0.7</v>
      </c>
      <c r="AF112" s="15">
        <f t="shared" si="116"/>
        <v>0.05</v>
      </c>
      <c r="AG112" s="15">
        <f t="shared" si="117"/>
        <v>0.05</v>
      </c>
      <c r="AH112" s="15">
        <f t="shared" si="118"/>
        <v>0.15</v>
      </c>
      <c r="AI112" s="15">
        <f t="shared" si="119"/>
        <v>0</v>
      </c>
      <c r="AJ112" s="15">
        <f t="shared" si="120"/>
        <v>0</v>
      </c>
      <c r="AK112" s="15">
        <f t="shared" si="121"/>
        <v>0</v>
      </c>
      <c r="AN112" s="5" t="s">
        <v>148</v>
      </c>
      <c r="AO112" s="3">
        <f t="shared" si="122"/>
        <v>0</v>
      </c>
      <c r="AP112" s="3">
        <f t="shared" si="123"/>
        <v>13.58188931991628</v>
      </c>
      <c r="AQ112" s="3">
        <f t="shared" si="124"/>
        <v>90.08146848669395</v>
      </c>
      <c r="AR112" s="3">
        <f t="shared" si="125"/>
        <v>62.669870507454171</v>
      </c>
      <c r="AS112" s="3">
        <f t="shared" si="126"/>
        <v>1.2943760069948511</v>
      </c>
      <c r="AT112" s="3">
        <f t="shared" si="127"/>
        <v>39.166871017739147</v>
      </c>
      <c r="AU112" s="3">
        <f t="shared" si="128"/>
        <v>40.881198597367288</v>
      </c>
      <c r="AV112" s="3">
        <f t="shared" si="129"/>
        <v>0</v>
      </c>
      <c r="AW112" s="3">
        <f t="shared" si="130"/>
        <v>0</v>
      </c>
      <c r="AX112" s="3">
        <f t="shared" si="131"/>
        <v>0</v>
      </c>
      <c r="AY112" s="3">
        <f t="shared" si="132"/>
        <v>247.67567393616565</v>
      </c>
    </row>
    <row r="113" spans="1:51" ht="15.5" x14ac:dyDescent="0.35">
      <c r="A113" s="5" t="s">
        <v>149</v>
      </c>
      <c r="B113" t="s">
        <v>143</v>
      </c>
      <c r="C113">
        <v>25</v>
      </c>
      <c r="D113" s="15">
        <v>0</v>
      </c>
      <c r="E113" s="3">
        <f t="shared" si="102"/>
        <v>0</v>
      </c>
      <c r="F113" s="15">
        <v>0</v>
      </c>
      <c r="G113" s="3">
        <f t="shared" si="103"/>
        <v>0</v>
      </c>
      <c r="H113" s="15">
        <v>0</v>
      </c>
      <c r="I113" s="3">
        <f t="shared" si="104"/>
        <v>0</v>
      </c>
      <c r="J113" s="15">
        <v>0</v>
      </c>
      <c r="K113" s="3">
        <f t="shared" si="105"/>
        <v>0</v>
      </c>
      <c r="L113" s="15">
        <v>0.2</v>
      </c>
      <c r="M113" s="3">
        <f t="shared" si="106"/>
        <v>5.1775040279794045</v>
      </c>
      <c r="N113" s="15">
        <v>0.05</v>
      </c>
      <c r="O113" s="3">
        <f t="shared" si="107"/>
        <v>39.166871017739147</v>
      </c>
      <c r="P113" s="15">
        <v>0</v>
      </c>
      <c r="Q113" s="3">
        <f t="shared" si="108"/>
        <v>0</v>
      </c>
      <c r="R113" s="15">
        <v>0.6</v>
      </c>
      <c r="S113" s="3">
        <f t="shared" si="109"/>
        <v>9.9990696498710729</v>
      </c>
      <c r="T113" s="15">
        <v>0.6</v>
      </c>
      <c r="U113" s="3">
        <f t="shared" si="110"/>
        <v>1.4044341454600555</v>
      </c>
      <c r="V113" s="15">
        <v>0.2</v>
      </c>
      <c r="W113" s="3">
        <f t="shared" si="111"/>
        <v>4.0645772622410439</v>
      </c>
      <c r="X113" s="3">
        <f t="shared" si="133"/>
        <v>59.812456103290721</v>
      </c>
      <c r="AA113" s="5" t="s">
        <v>149</v>
      </c>
      <c r="AB113" s="15">
        <f t="shared" si="112"/>
        <v>0</v>
      </c>
      <c r="AC113" s="15">
        <f t="shared" si="113"/>
        <v>0</v>
      </c>
      <c r="AD113" s="15">
        <f>+G113</f>
        <v>0</v>
      </c>
      <c r="AE113" s="15">
        <f>+H113</f>
        <v>0</v>
      </c>
      <c r="AF113" s="15">
        <f t="shared" si="116"/>
        <v>0.2</v>
      </c>
      <c r="AG113" s="15">
        <f t="shared" si="117"/>
        <v>0.05</v>
      </c>
      <c r="AH113" s="15">
        <f t="shared" si="118"/>
        <v>0</v>
      </c>
      <c r="AI113" s="15">
        <f t="shared" si="119"/>
        <v>0.6</v>
      </c>
      <c r="AJ113" s="15">
        <f t="shared" si="120"/>
        <v>0.6</v>
      </c>
      <c r="AK113" s="15">
        <f t="shared" si="121"/>
        <v>0.2</v>
      </c>
      <c r="AN113" s="5" t="s">
        <v>149</v>
      </c>
      <c r="AO113" s="3">
        <f t="shared" si="122"/>
        <v>0</v>
      </c>
      <c r="AP113" s="3">
        <f t="shared" si="123"/>
        <v>0</v>
      </c>
      <c r="AQ113" s="3">
        <f t="shared" si="124"/>
        <v>0</v>
      </c>
      <c r="AR113" s="3">
        <f t="shared" si="125"/>
        <v>0</v>
      </c>
      <c r="AS113" s="3">
        <f t="shared" si="126"/>
        <v>5.1775040279794045</v>
      </c>
      <c r="AT113" s="3">
        <f t="shared" si="127"/>
        <v>39.166871017739147</v>
      </c>
      <c r="AU113" s="3">
        <f t="shared" si="128"/>
        <v>0</v>
      </c>
      <c r="AV113" s="3">
        <f t="shared" si="129"/>
        <v>9.9990696498710729</v>
      </c>
      <c r="AW113" s="3">
        <f t="shared" si="130"/>
        <v>1.4044341454600555</v>
      </c>
      <c r="AX113" s="3">
        <f t="shared" si="131"/>
        <v>4.0645772622410439</v>
      </c>
      <c r="AY113" s="3">
        <f t="shared" si="132"/>
        <v>59.812456103290728</v>
      </c>
    </row>
    <row r="114" spans="1:51" ht="15.5" x14ac:dyDescent="0.35">
      <c r="A114" s="5" t="s">
        <v>10</v>
      </c>
      <c r="D114" s="15">
        <f t="shared" ref="D114:W114" si="134">SUM(D106:D113)</f>
        <v>0.99999999999999989</v>
      </c>
      <c r="E114" s="29">
        <f t="shared" si="134"/>
        <v>92.801812226336821</v>
      </c>
      <c r="F114" s="15">
        <f t="shared" si="134"/>
        <v>1</v>
      </c>
      <c r="G114" s="29">
        <f t="shared" si="134"/>
        <v>135.8188931991628</v>
      </c>
      <c r="H114" s="15">
        <f t="shared" si="134"/>
        <v>1</v>
      </c>
      <c r="I114" s="29">
        <f t="shared" si="134"/>
        <v>128.68781212384852</v>
      </c>
      <c r="J114" s="15">
        <f t="shared" si="134"/>
        <v>1</v>
      </c>
      <c r="K114" s="29">
        <f t="shared" si="134"/>
        <v>125.33974101490834</v>
      </c>
      <c r="L114" s="15">
        <f t="shared" si="134"/>
        <v>1.0000000000000002</v>
      </c>
      <c r="M114" s="29">
        <f t="shared" si="134"/>
        <v>25.887520139897028</v>
      </c>
      <c r="N114" s="15">
        <f t="shared" si="134"/>
        <v>1</v>
      </c>
      <c r="O114" s="29">
        <f t="shared" si="134"/>
        <v>783.33742035478292</v>
      </c>
      <c r="P114" s="15">
        <f t="shared" si="134"/>
        <v>1.05</v>
      </c>
      <c r="Q114" s="29">
        <f t="shared" si="134"/>
        <v>286.168390181571</v>
      </c>
      <c r="R114" s="15">
        <f t="shared" si="134"/>
        <v>1</v>
      </c>
      <c r="S114" s="29">
        <f t="shared" si="134"/>
        <v>16.665116083118455</v>
      </c>
      <c r="T114" s="15">
        <f t="shared" si="134"/>
        <v>1</v>
      </c>
      <c r="U114" s="29">
        <f t="shared" si="134"/>
        <v>2.3407235757667593</v>
      </c>
      <c r="V114" s="15">
        <f t="shared" si="134"/>
        <v>1</v>
      </c>
      <c r="W114" s="29">
        <f t="shared" si="134"/>
        <v>20.32288631120522</v>
      </c>
      <c r="X114" s="3">
        <f>SUM(X106:X113)</f>
        <v>1617.3703152105979</v>
      </c>
      <c r="Y114" s="3">
        <f>+X103+X114</f>
        <v>1619.2971192742882</v>
      </c>
      <c r="AN114" s="5" t="s">
        <v>10</v>
      </c>
      <c r="AO114" s="3">
        <f>SUM(AO106:AO113)</f>
        <v>92.801812226336821</v>
      </c>
      <c r="AP114" s="3">
        <f t="shared" ref="AP114:AY114" si="135">SUM(AP106:AP113)</f>
        <v>135.8188931991628</v>
      </c>
      <c r="AQ114" s="3">
        <f t="shared" si="135"/>
        <v>128.68781212384852</v>
      </c>
      <c r="AR114" s="3">
        <f t="shared" si="135"/>
        <v>125.33974101490834</v>
      </c>
      <c r="AS114" s="3">
        <f t="shared" si="135"/>
        <v>25.887520139897028</v>
      </c>
      <c r="AT114" s="3">
        <f t="shared" si="135"/>
        <v>783.33742035478292</v>
      </c>
      <c r="AU114" s="3">
        <f t="shared" si="135"/>
        <v>286.168390181571</v>
      </c>
      <c r="AV114" s="3">
        <f t="shared" si="135"/>
        <v>16.665116083118455</v>
      </c>
      <c r="AW114" s="3">
        <f t="shared" si="135"/>
        <v>2.3407235757667593</v>
      </c>
      <c r="AX114" s="3">
        <f t="shared" si="135"/>
        <v>20.32288631120522</v>
      </c>
      <c r="AY114" s="3">
        <f t="shared" si="135"/>
        <v>1617.3703152105979</v>
      </c>
    </row>
    <row r="115" spans="1:51"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1"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1" ht="15.5" x14ac:dyDescent="0.35">
      <c r="A117" s="5" t="s">
        <v>152</v>
      </c>
      <c r="C117">
        <v>16</v>
      </c>
      <c r="D117" s="15">
        <v>0.2</v>
      </c>
      <c r="E117" s="3">
        <f>+D117*E$63</f>
        <v>2.0478430482681234E-2</v>
      </c>
      <c r="F117" s="15">
        <v>0.2</v>
      </c>
      <c r="G117" s="3">
        <f>+F117*G$63</f>
        <v>3.7182264908110593E-2</v>
      </c>
      <c r="H117" s="15">
        <v>0.2</v>
      </c>
      <c r="I117" s="3">
        <f>+H117*I$63</f>
        <v>4.6134421664675095E-2</v>
      </c>
      <c r="J117" s="15">
        <v>0.2</v>
      </c>
      <c r="K117" s="3">
        <f>+J117*K$63</f>
        <v>4.5600643509091959E-2</v>
      </c>
      <c r="L117" s="15">
        <v>0.2</v>
      </c>
      <c r="M117" s="3">
        <f>+L117*M$63</f>
        <v>6.1757068874898988E-3</v>
      </c>
      <c r="N117" s="15">
        <v>0.2</v>
      </c>
      <c r="O117" s="3">
        <f>+N117*O$63</f>
        <v>0.23971849705121584</v>
      </c>
      <c r="P117" s="15">
        <v>0.2</v>
      </c>
      <c r="Q117" s="3">
        <f>+P117*Q$63</f>
        <v>8.0697305409938136E-2</v>
      </c>
      <c r="R117" s="15">
        <v>0.8</v>
      </c>
      <c r="S117" s="3">
        <f>+R117*S$63</f>
        <v>1.3889887013482635E-2</v>
      </c>
      <c r="T117" s="15">
        <v>0.2</v>
      </c>
      <c r="U117" s="3">
        <f>+T117*U$63</f>
        <v>1.6689046347942206E-3</v>
      </c>
      <c r="V117" s="15">
        <v>0.2</v>
      </c>
      <c r="W117" s="3">
        <f>+V117*W$63</f>
        <v>6.0126695699875658E-3</v>
      </c>
      <c r="X117" s="3">
        <f>+W117+U117+S117+Q117+O117+M117+K117+I117+G117+E117</f>
        <v>0.49755873113146715</v>
      </c>
      <c r="Y117" s="3"/>
    </row>
    <row r="118" spans="1:51" ht="15.5" x14ac:dyDescent="0.35">
      <c r="A118" s="5" t="s">
        <v>153</v>
      </c>
      <c r="C118">
        <v>18</v>
      </c>
      <c r="D118" s="15">
        <v>0.8</v>
      </c>
      <c r="E118" s="29">
        <f>+D118*E$63</f>
        <v>8.1913721930724936E-2</v>
      </c>
      <c r="F118" s="15">
        <v>0.8</v>
      </c>
      <c r="G118" s="29">
        <f>+F118*G$63</f>
        <v>0.14872905963244237</v>
      </c>
      <c r="H118" s="15">
        <v>0.8</v>
      </c>
      <c r="I118" s="29">
        <f>+H118*I$63</f>
        <v>0.18453768665870038</v>
      </c>
      <c r="J118" s="15">
        <v>0.8</v>
      </c>
      <c r="K118" s="29">
        <f>+J118*K$63</f>
        <v>0.18240257403636784</v>
      </c>
      <c r="L118" s="15">
        <v>0.8</v>
      </c>
      <c r="M118" s="29">
        <f>+L118*M$63</f>
        <v>2.4702827549959595E-2</v>
      </c>
      <c r="N118" s="15">
        <v>0.8</v>
      </c>
      <c r="O118" s="29">
        <f>+N118*O$63</f>
        <v>0.95887398820486336</v>
      </c>
      <c r="P118" s="15">
        <v>0.8</v>
      </c>
      <c r="Q118" s="29">
        <f>+P118*Q$63</f>
        <v>0.32278922163975254</v>
      </c>
      <c r="R118" s="15">
        <v>0.2</v>
      </c>
      <c r="S118" s="29">
        <f>+R118*S$63</f>
        <v>3.4724717533706588E-3</v>
      </c>
      <c r="T118" s="15">
        <v>0.8</v>
      </c>
      <c r="U118" s="29">
        <f>+T118*U$63</f>
        <v>6.6756185391768823E-3</v>
      </c>
      <c r="V118" s="15">
        <v>0.8</v>
      </c>
      <c r="W118" s="29">
        <f>+V118*W$63</f>
        <v>2.4050678279950263E-2</v>
      </c>
      <c r="X118" s="3">
        <f>+W118+U118+S118+Q118+O118+M118+K118+I118+G118+E118</f>
        <v>1.9381478482253087</v>
      </c>
      <c r="Y118" s="3"/>
    </row>
    <row r="119" spans="1:51" ht="15.5" x14ac:dyDescent="0.35">
      <c r="A119" s="5" t="s">
        <v>10</v>
      </c>
      <c r="D119" s="15">
        <f t="shared" ref="D119:V119" si="136">SUM(D117:D118)</f>
        <v>1</v>
      </c>
      <c r="E119" s="29">
        <f>SUM(E117:E118)</f>
        <v>0.10239215241340617</v>
      </c>
      <c r="F119" s="15">
        <f t="shared" si="136"/>
        <v>1</v>
      </c>
      <c r="G119" s="29">
        <f>SUM(G117:G118)</f>
        <v>0.18591132454055298</v>
      </c>
      <c r="H119" s="15">
        <f t="shared" si="136"/>
        <v>1</v>
      </c>
      <c r="I119" s="29">
        <f>SUM(I117:I118)</f>
        <v>0.23067210832337548</v>
      </c>
      <c r="J119" s="15">
        <f t="shared" si="136"/>
        <v>1</v>
      </c>
      <c r="K119" s="29">
        <f>SUM(K117:K118)</f>
        <v>0.2280032175454598</v>
      </c>
      <c r="L119" s="15">
        <f t="shared" si="136"/>
        <v>1</v>
      </c>
      <c r="M119" s="29">
        <f>SUM(M117:M118)</f>
        <v>3.0878534437449492E-2</v>
      </c>
      <c r="N119" s="15">
        <f t="shared" si="136"/>
        <v>1</v>
      </c>
      <c r="O119" s="29">
        <f>SUM(O117:O118)</f>
        <v>1.1985924852560792</v>
      </c>
      <c r="P119" s="15">
        <f t="shared" si="136"/>
        <v>1</v>
      </c>
      <c r="Q119" s="29">
        <f>SUM(Q117:Q118)</f>
        <v>0.40348652704969068</v>
      </c>
      <c r="R119" s="15">
        <f t="shared" si="136"/>
        <v>1</v>
      </c>
      <c r="S119" s="29">
        <f>SUM(S117:S118)</f>
        <v>1.7362358766853294E-2</v>
      </c>
      <c r="T119" s="15">
        <f t="shared" si="136"/>
        <v>1</v>
      </c>
      <c r="U119" s="29">
        <f>SUM(U117:U118)</f>
        <v>8.3445231739711027E-3</v>
      </c>
      <c r="V119" s="15">
        <f t="shared" si="136"/>
        <v>1</v>
      </c>
      <c r="W119" s="29">
        <f>SUM(W117:W118)</f>
        <v>3.0063347849937829E-2</v>
      </c>
      <c r="X119" s="3">
        <f t="shared" ref="X119" si="137">SUM(X117:X118)</f>
        <v>2.435706579356776</v>
      </c>
      <c r="Y119" s="3"/>
    </row>
    <row r="120" spans="1:51"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177</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155</v>
      </c>
      <c r="B121" t="s">
        <v>143</v>
      </c>
      <c r="C121">
        <v>25</v>
      </c>
      <c r="D121" s="15">
        <v>0.1</v>
      </c>
      <c r="E121" s="3">
        <f t="shared" ref="E121:E127" si="138">+D121*(E$39-E$118)</f>
        <v>8.5244879955907766</v>
      </c>
      <c r="F121" s="15">
        <v>0.1</v>
      </c>
      <c r="G121" s="3">
        <f t="shared" ref="G121:G127" si="139">+F121*(G$39-G$118)</f>
        <v>15.47773747241617</v>
      </c>
      <c r="H121" s="15">
        <v>0</v>
      </c>
      <c r="I121" s="3">
        <f>+H121*(I$39-I$118)</f>
        <v>0</v>
      </c>
      <c r="J121" s="15">
        <v>0</v>
      </c>
      <c r="K121" s="3">
        <f>+J121*(K$39-K$118)</f>
        <v>0</v>
      </c>
      <c r="L121" s="15">
        <v>0.1</v>
      </c>
      <c r="M121" s="3">
        <f>+L121*(M$39-M$118)</f>
        <v>2.5707409203657954</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26.572966388372741</v>
      </c>
      <c r="Y121" s="3"/>
      <c r="AA121" s="5" t="s">
        <v>155</v>
      </c>
      <c r="AB121" s="15">
        <f t="shared" ref="AB121:AB126" si="140">+D121</f>
        <v>0.1</v>
      </c>
      <c r="AC121" s="15">
        <f t="shared" ref="AC121:AC126" si="141">+F121</f>
        <v>0.1</v>
      </c>
      <c r="AD121" s="15">
        <f t="shared" ref="AD121:AD126" si="142">+H121</f>
        <v>0</v>
      </c>
      <c r="AE121" s="15">
        <f t="shared" ref="AE121:AE126" si="143">+J121</f>
        <v>0</v>
      </c>
      <c r="AF121" s="15">
        <f t="shared" ref="AF121:AF126" si="144">+L121</f>
        <v>0.1</v>
      </c>
      <c r="AG121" s="15">
        <f t="shared" ref="AG121:AG126" si="145">+N121</f>
        <v>0</v>
      </c>
      <c r="AH121" s="15">
        <f t="shared" ref="AH121:AH126" si="146">+P121</f>
        <v>0</v>
      </c>
      <c r="AI121" s="15">
        <f t="shared" ref="AI121:AI126" si="147">+R121</f>
        <v>0</v>
      </c>
      <c r="AJ121" s="15">
        <f t="shared" ref="AJ121:AJ126" si="148">+T121</f>
        <v>0</v>
      </c>
      <c r="AK121" s="15">
        <f t="shared" ref="AK121:AK126" si="149">+V121</f>
        <v>0</v>
      </c>
      <c r="AN121" s="5" t="s">
        <v>155</v>
      </c>
      <c r="AO121" s="3">
        <f t="shared" ref="AO121:AO126" si="150">+E121</f>
        <v>8.5244879955907766</v>
      </c>
      <c r="AP121" s="3">
        <f t="shared" ref="AP121:AP126" si="151">+G121</f>
        <v>15.47773747241617</v>
      </c>
      <c r="AQ121" s="3">
        <f t="shared" ref="AQ121:AQ126" si="152">+I121</f>
        <v>0</v>
      </c>
      <c r="AR121" s="3">
        <f t="shared" ref="AR121:AR126" si="153">+K121</f>
        <v>0</v>
      </c>
      <c r="AS121" s="3">
        <f t="shared" ref="AS121:AS126" si="154">+M121</f>
        <v>2.5707409203657954</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26.572966388372745</v>
      </c>
    </row>
    <row r="122" spans="1:51" ht="15.5" x14ac:dyDescent="0.35">
      <c r="A122" s="5" t="s">
        <v>168</v>
      </c>
      <c r="B122" t="s">
        <v>140</v>
      </c>
      <c r="C122">
        <v>25</v>
      </c>
      <c r="D122" s="15">
        <v>0.1</v>
      </c>
      <c r="E122" s="3">
        <f t="shared" si="138"/>
        <v>8.5244879955907766</v>
      </c>
      <c r="F122" s="15">
        <v>0.1</v>
      </c>
      <c r="G122" s="3">
        <f t="shared" si="139"/>
        <v>15.47773747241617</v>
      </c>
      <c r="H122" s="15">
        <v>0.1</v>
      </c>
      <c r="I122" s="3">
        <f t="shared" ref="I122:I127" si="160">+H122*(I$39-I$118)</f>
        <v>19.204221924948754</v>
      </c>
      <c r="J122" s="15">
        <v>0.1</v>
      </c>
      <c r="K122" s="3">
        <f t="shared" ref="K122:K127" si="161">+J122*(K$39-K$118)</f>
        <v>18.98202787138468</v>
      </c>
      <c r="L122" s="15">
        <v>0.1</v>
      </c>
      <c r="M122" s="3">
        <f t="shared" ref="M122:M127" si="162">+L122*(M$39-M$118)</f>
        <v>2.5707409203657954</v>
      </c>
      <c r="N122" s="15">
        <v>0.1</v>
      </c>
      <c r="O122" s="3">
        <f t="shared" ref="O122:O127" si="163">+N122*(O$39-O$118)</f>
        <v>99.786819705852793</v>
      </c>
      <c r="P122" s="15">
        <v>0.1</v>
      </c>
      <c r="Q122" s="3">
        <f t="shared" ref="Q122:Q127" si="164">+P122*(Q$39-Q$118)</f>
        <v>33.591598331976918</v>
      </c>
      <c r="R122" s="15">
        <v>0.1</v>
      </c>
      <c r="S122" s="3">
        <f t="shared" ref="S122:S127" si="165">+R122*(S$39-S$118)</f>
        <v>1.446515983395771</v>
      </c>
      <c r="T122" s="15">
        <v>0.1</v>
      </c>
      <c r="U122" s="3">
        <f t="shared" ref="U122:U127" si="166">+T122*(U$39-U$118)</f>
        <v>0.694709369310341</v>
      </c>
      <c r="V122" s="15">
        <v>0.1</v>
      </c>
      <c r="W122" s="3">
        <f t="shared" ref="W122:W127" si="167">+V122*(W$39-W$118)</f>
        <v>2.5028739196668242</v>
      </c>
      <c r="X122" s="3">
        <f t="shared" ref="X122:X126" si="168">+W122+U122+S122+Q122+O122+M122+K122+I122+G122+E122</f>
        <v>202.78173349490888</v>
      </c>
      <c r="Y122" s="3"/>
      <c r="AA122" s="5" t="s">
        <v>168</v>
      </c>
      <c r="AB122" s="15">
        <f t="shared" si="140"/>
        <v>0.1</v>
      </c>
      <c r="AC122" s="15">
        <f t="shared" si="141"/>
        <v>0.1</v>
      </c>
      <c r="AD122" s="15">
        <f t="shared" si="142"/>
        <v>0.1</v>
      </c>
      <c r="AE122" s="15">
        <f t="shared" si="143"/>
        <v>0.1</v>
      </c>
      <c r="AF122" s="15">
        <f t="shared" si="144"/>
        <v>0.1</v>
      </c>
      <c r="AG122" s="15">
        <f t="shared" si="145"/>
        <v>0.1</v>
      </c>
      <c r="AH122" s="15">
        <f t="shared" si="146"/>
        <v>0.1</v>
      </c>
      <c r="AI122" s="15">
        <f t="shared" si="147"/>
        <v>0.1</v>
      </c>
      <c r="AJ122" s="15">
        <f t="shared" si="148"/>
        <v>0.1</v>
      </c>
      <c r="AK122" s="15">
        <f t="shared" si="149"/>
        <v>0.1</v>
      </c>
      <c r="AN122" s="5" t="s">
        <v>168</v>
      </c>
      <c r="AO122" s="3">
        <f t="shared" si="150"/>
        <v>8.5244879955907766</v>
      </c>
      <c r="AP122" s="3">
        <f t="shared" si="151"/>
        <v>15.47773747241617</v>
      </c>
      <c r="AQ122" s="3">
        <f t="shared" si="152"/>
        <v>19.204221924948754</v>
      </c>
      <c r="AR122" s="3">
        <f t="shared" si="153"/>
        <v>18.98202787138468</v>
      </c>
      <c r="AS122" s="3">
        <f t="shared" si="154"/>
        <v>2.5707409203657954</v>
      </c>
      <c r="AT122" s="3">
        <f t="shared" si="155"/>
        <v>99.786819705852793</v>
      </c>
      <c r="AU122" s="3">
        <f t="shared" si="156"/>
        <v>33.591598331976918</v>
      </c>
      <c r="AV122" s="3">
        <f t="shared" si="157"/>
        <v>1.446515983395771</v>
      </c>
      <c r="AW122" s="3">
        <f t="shared" si="158"/>
        <v>0.694709369310341</v>
      </c>
      <c r="AX122" s="3">
        <f t="shared" si="159"/>
        <v>2.5028739196668242</v>
      </c>
      <c r="AY122" s="3">
        <f t="shared" ref="AY122:AY126" si="169">SUM(AO122:AX122)</f>
        <v>202.78173349490885</v>
      </c>
    </row>
    <row r="123" spans="1:51" ht="15.5" x14ac:dyDescent="0.35">
      <c r="A123" s="5" t="s">
        <v>157</v>
      </c>
      <c r="B123" t="s">
        <v>143</v>
      </c>
      <c r="C123">
        <v>25</v>
      </c>
      <c r="D123" s="15">
        <v>0.1</v>
      </c>
      <c r="E123" s="3">
        <f t="shared" si="138"/>
        <v>8.5244879955907766</v>
      </c>
      <c r="F123" s="15">
        <v>0.1</v>
      </c>
      <c r="G123" s="3">
        <f t="shared" si="139"/>
        <v>15.47773747241617</v>
      </c>
      <c r="H123" s="15">
        <v>0.1</v>
      </c>
      <c r="I123" s="3">
        <f t="shared" si="160"/>
        <v>19.204221924948754</v>
      </c>
      <c r="J123" s="15">
        <v>0.1</v>
      </c>
      <c r="K123" s="3">
        <f t="shared" si="161"/>
        <v>18.98202787138468</v>
      </c>
      <c r="L123" s="15">
        <v>0.1</v>
      </c>
      <c r="M123" s="3">
        <f t="shared" si="162"/>
        <v>2.5707409203657954</v>
      </c>
      <c r="N123" s="15">
        <v>0.1</v>
      </c>
      <c r="O123" s="3">
        <f t="shared" si="163"/>
        <v>99.786819705852793</v>
      </c>
      <c r="P123" s="15">
        <v>0.1</v>
      </c>
      <c r="Q123" s="3">
        <f t="shared" si="164"/>
        <v>33.591598331976918</v>
      </c>
      <c r="R123" s="15">
        <v>0.1</v>
      </c>
      <c r="S123" s="3">
        <f t="shared" si="165"/>
        <v>1.446515983395771</v>
      </c>
      <c r="T123" s="15">
        <v>0.1</v>
      </c>
      <c r="U123" s="3">
        <f t="shared" si="166"/>
        <v>0.694709369310341</v>
      </c>
      <c r="V123" s="15">
        <v>0.1</v>
      </c>
      <c r="W123" s="3">
        <f t="shared" si="167"/>
        <v>2.5028739196668242</v>
      </c>
      <c r="X123" s="3">
        <f t="shared" si="168"/>
        <v>202.78173349490888</v>
      </c>
      <c r="Y123" s="3"/>
      <c r="AA123" s="5" t="s">
        <v>157</v>
      </c>
      <c r="AB123" s="15">
        <f t="shared" si="140"/>
        <v>0.1</v>
      </c>
      <c r="AC123" s="15">
        <f t="shared" si="141"/>
        <v>0.1</v>
      </c>
      <c r="AD123" s="15">
        <f t="shared" si="142"/>
        <v>0.1</v>
      </c>
      <c r="AE123" s="15">
        <f t="shared" si="143"/>
        <v>0.1</v>
      </c>
      <c r="AF123" s="15">
        <f t="shared" si="144"/>
        <v>0.1</v>
      </c>
      <c r="AG123" s="15">
        <f t="shared" si="145"/>
        <v>0.1</v>
      </c>
      <c r="AH123" s="15">
        <f t="shared" si="146"/>
        <v>0.1</v>
      </c>
      <c r="AI123" s="15">
        <f t="shared" si="147"/>
        <v>0.1</v>
      </c>
      <c r="AJ123" s="15">
        <f t="shared" si="148"/>
        <v>0.1</v>
      </c>
      <c r="AK123" s="15">
        <f t="shared" si="149"/>
        <v>0.1</v>
      </c>
      <c r="AN123" s="5" t="s">
        <v>157</v>
      </c>
      <c r="AO123" s="3">
        <f t="shared" si="150"/>
        <v>8.5244879955907766</v>
      </c>
      <c r="AP123" s="3">
        <f t="shared" si="151"/>
        <v>15.47773747241617</v>
      </c>
      <c r="AQ123" s="3">
        <f t="shared" si="152"/>
        <v>19.204221924948754</v>
      </c>
      <c r="AR123" s="3">
        <f t="shared" si="153"/>
        <v>18.98202787138468</v>
      </c>
      <c r="AS123" s="3">
        <f t="shared" si="154"/>
        <v>2.5707409203657954</v>
      </c>
      <c r="AT123" s="3">
        <f t="shared" si="155"/>
        <v>99.786819705852793</v>
      </c>
      <c r="AU123" s="3">
        <f t="shared" si="156"/>
        <v>33.591598331976918</v>
      </c>
      <c r="AV123" s="3">
        <f t="shared" si="157"/>
        <v>1.446515983395771</v>
      </c>
      <c r="AW123" s="3">
        <f t="shared" si="158"/>
        <v>0.694709369310341</v>
      </c>
      <c r="AX123" s="3">
        <f t="shared" si="159"/>
        <v>2.5028739196668242</v>
      </c>
      <c r="AY123" s="3">
        <f t="shared" si="169"/>
        <v>202.78173349490885</v>
      </c>
    </row>
    <row r="124" spans="1:51" ht="15.5" x14ac:dyDescent="0.35">
      <c r="A124" s="5" t="s">
        <v>158</v>
      </c>
      <c r="B124" t="s">
        <v>143</v>
      </c>
      <c r="C124">
        <v>25</v>
      </c>
      <c r="D124" s="15">
        <v>0.02</v>
      </c>
      <c r="E124" s="3">
        <f t="shared" si="138"/>
        <v>1.7048975991181552</v>
      </c>
      <c r="F124" s="15">
        <v>0</v>
      </c>
      <c r="G124" s="3">
        <f t="shared" si="139"/>
        <v>0</v>
      </c>
      <c r="H124" s="15">
        <v>0</v>
      </c>
      <c r="I124" s="3">
        <f t="shared" si="160"/>
        <v>0</v>
      </c>
      <c r="J124" s="15">
        <v>0</v>
      </c>
      <c r="K124" s="3">
        <f t="shared" si="161"/>
        <v>0</v>
      </c>
      <c r="L124" s="15">
        <v>0.02</v>
      </c>
      <c r="M124" s="3">
        <f t="shared" si="162"/>
        <v>0.5141481840731591</v>
      </c>
      <c r="N124" s="15">
        <v>0</v>
      </c>
      <c r="O124" s="3">
        <f t="shared" si="163"/>
        <v>0</v>
      </c>
      <c r="P124" s="15">
        <v>0</v>
      </c>
      <c r="Q124" s="3">
        <f t="shared" si="164"/>
        <v>0</v>
      </c>
      <c r="R124" s="15">
        <v>0</v>
      </c>
      <c r="S124" s="3">
        <f t="shared" si="165"/>
        <v>0</v>
      </c>
      <c r="T124" s="15">
        <v>0</v>
      </c>
      <c r="U124" s="3">
        <f t="shared" si="166"/>
        <v>0</v>
      </c>
      <c r="V124" s="15">
        <v>0</v>
      </c>
      <c r="W124" s="3">
        <f t="shared" si="167"/>
        <v>0</v>
      </c>
      <c r="X124" s="3">
        <f t="shared" si="168"/>
        <v>2.2190457831913144</v>
      </c>
      <c r="Y124" s="3"/>
      <c r="AA124" s="5" t="s">
        <v>158</v>
      </c>
      <c r="AB124" s="15">
        <f t="shared" si="140"/>
        <v>0.02</v>
      </c>
      <c r="AC124" s="15">
        <f t="shared" si="141"/>
        <v>0</v>
      </c>
      <c r="AD124" s="15">
        <f t="shared" si="142"/>
        <v>0</v>
      </c>
      <c r="AE124" s="15">
        <f t="shared" si="143"/>
        <v>0</v>
      </c>
      <c r="AF124" s="15">
        <f t="shared" si="144"/>
        <v>0.02</v>
      </c>
      <c r="AG124" s="15">
        <f t="shared" si="145"/>
        <v>0</v>
      </c>
      <c r="AH124" s="15">
        <f t="shared" si="146"/>
        <v>0</v>
      </c>
      <c r="AI124" s="15">
        <f t="shared" si="147"/>
        <v>0</v>
      </c>
      <c r="AJ124" s="15">
        <f t="shared" si="148"/>
        <v>0</v>
      </c>
      <c r="AK124" s="15">
        <f t="shared" si="149"/>
        <v>0</v>
      </c>
      <c r="AN124" s="5" t="s">
        <v>158</v>
      </c>
      <c r="AO124" s="3">
        <f t="shared" si="150"/>
        <v>1.7048975991181552</v>
      </c>
      <c r="AP124" s="3">
        <f t="shared" si="151"/>
        <v>0</v>
      </c>
      <c r="AQ124" s="3">
        <f t="shared" si="152"/>
        <v>0</v>
      </c>
      <c r="AR124" s="3">
        <f t="shared" si="153"/>
        <v>0</v>
      </c>
      <c r="AS124" s="3">
        <f t="shared" si="154"/>
        <v>0.5141481840731591</v>
      </c>
      <c r="AT124" s="3">
        <f t="shared" si="155"/>
        <v>0</v>
      </c>
      <c r="AU124" s="3">
        <f t="shared" si="156"/>
        <v>0</v>
      </c>
      <c r="AV124" s="3">
        <f t="shared" si="157"/>
        <v>0</v>
      </c>
      <c r="AW124" s="3">
        <f t="shared" si="158"/>
        <v>0</v>
      </c>
      <c r="AX124" s="3">
        <f t="shared" si="159"/>
        <v>0</v>
      </c>
      <c r="AY124" s="3">
        <f t="shared" si="169"/>
        <v>2.2190457831913144</v>
      </c>
    </row>
    <row r="125" spans="1:51" ht="15.5" x14ac:dyDescent="0.35">
      <c r="A125" s="5" t="s">
        <v>148</v>
      </c>
      <c r="B125" t="s">
        <v>146</v>
      </c>
      <c r="C125">
        <v>35</v>
      </c>
      <c r="D125" s="15">
        <v>0.35</v>
      </c>
      <c r="E125" s="3">
        <f t="shared" si="138"/>
        <v>29.835707984567716</v>
      </c>
      <c r="F125" s="15">
        <v>0</v>
      </c>
      <c r="G125" s="3">
        <f t="shared" si="139"/>
        <v>0</v>
      </c>
      <c r="H125" s="15">
        <v>0.4</v>
      </c>
      <c r="I125" s="3">
        <f t="shared" si="160"/>
        <v>76.816887699795018</v>
      </c>
      <c r="J125" s="15">
        <v>0</v>
      </c>
      <c r="K125" s="3">
        <f t="shared" si="161"/>
        <v>0</v>
      </c>
      <c r="L125" s="15">
        <v>0</v>
      </c>
      <c r="M125" s="3">
        <f t="shared" si="162"/>
        <v>0</v>
      </c>
      <c r="N125" s="15">
        <v>0</v>
      </c>
      <c r="O125" s="3">
        <f t="shared" si="163"/>
        <v>0</v>
      </c>
      <c r="P125" s="15">
        <v>0</v>
      </c>
      <c r="Q125" s="3">
        <f t="shared" si="164"/>
        <v>0</v>
      </c>
      <c r="R125" s="15">
        <v>0</v>
      </c>
      <c r="S125" s="3">
        <f t="shared" si="165"/>
        <v>0</v>
      </c>
      <c r="T125" s="15">
        <v>0</v>
      </c>
      <c r="U125" s="3">
        <f t="shared" si="166"/>
        <v>0</v>
      </c>
      <c r="V125" s="15">
        <v>0</v>
      </c>
      <c r="W125" s="3">
        <f t="shared" si="167"/>
        <v>0</v>
      </c>
      <c r="X125" s="3">
        <f t="shared" si="168"/>
        <v>106.65259568436274</v>
      </c>
      <c r="Y125" s="3"/>
      <c r="AA125" s="5" t="s">
        <v>148</v>
      </c>
      <c r="AB125" s="15">
        <f t="shared" si="140"/>
        <v>0.35</v>
      </c>
      <c r="AC125" s="15">
        <f t="shared" si="141"/>
        <v>0</v>
      </c>
      <c r="AD125" s="15">
        <f t="shared" si="142"/>
        <v>0.4</v>
      </c>
      <c r="AE125" s="15">
        <f t="shared" si="143"/>
        <v>0</v>
      </c>
      <c r="AF125" s="15">
        <f t="shared" si="144"/>
        <v>0</v>
      </c>
      <c r="AG125" s="15">
        <f t="shared" si="145"/>
        <v>0</v>
      </c>
      <c r="AH125" s="15">
        <f t="shared" si="146"/>
        <v>0</v>
      </c>
      <c r="AI125" s="15">
        <f t="shared" si="147"/>
        <v>0</v>
      </c>
      <c r="AJ125" s="15">
        <f t="shared" si="148"/>
        <v>0</v>
      </c>
      <c r="AK125" s="15">
        <f t="shared" si="149"/>
        <v>0</v>
      </c>
      <c r="AN125" s="5" t="s">
        <v>148</v>
      </c>
      <c r="AO125" s="3">
        <f t="shared" si="150"/>
        <v>29.835707984567716</v>
      </c>
      <c r="AP125" s="3">
        <f t="shared" si="151"/>
        <v>0</v>
      </c>
      <c r="AQ125" s="3">
        <f t="shared" si="152"/>
        <v>76.816887699795018</v>
      </c>
      <c r="AR125" s="3">
        <f t="shared" si="153"/>
        <v>0</v>
      </c>
      <c r="AS125" s="3">
        <f t="shared" si="154"/>
        <v>0</v>
      </c>
      <c r="AT125" s="3">
        <f t="shared" si="155"/>
        <v>0</v>
      </c>
      <c r="AU125" s="3">
        <f t="shared" si="156"/>
        <v>0</v>
      </c>
      <c r="AV125" s="3">
        <f t="shared" si="157"/>
        <v>0</v>
      </c>
      <c r="AW125" s="3">
        <f t="shared" si="158"/>
        <v>0</v>
      </c>
      <c r="AX125" s="3">
        <f t="shared" si="159"/>
        <v>0</v>
      </c>
      <c r="AY125" s="3">
        <f t="shared" si="169"/>
        <v>106.65259568436274</v>
      </c>
    </row>
    <row r="126" spans="1:51" ht="15.5" x14ac:dyDescent="0.35">
      <c r="A126" s="5" t="s">
        <v>149</v>
      </c>
      <c r="B126" t="s">
        <v>143</v>
      </c>
      <c r="C126">
        <v>25</v>
      </c>
      <c r="D126" s="15">
        <v>0.33</v>
      </c>
      <c r="E126" s="3">
        <f t="shared" si="138"/>
        <v>28.130810385449564</v>
      </c>
      <c r="F126" s="15">
        <v>0.7</v>
      </c>
      <c r="G126" s="3">
        <f t="shared" si="139"/>
        <v>108.34416230691318</v>
      </c>
      <c r="H126" s="15">
        <v>0.4</v>
      </c>
      <c r="I126" s="3">
        <f t="shared" si="160"/>
        <v>76.816887699795018</v>
      </c>
      <c r="J126" s="15">
        <v>0.8</v>
      </c>
      <c r="K126" s="3">
        <f t="shared" si="161"/>
        <v>151.85622297107744</v>
      </c>
      <c r="L126" s="15">
        <v>0.68</v>
      </c>
      <c r="M126" s="3">
        <f t="shared" si="162"/>
        <v>17.481038258487409</v>
      </c>
      <c r="N126" s="15">
        <v>0.8</v>
      </c>
      <c r="O126" s="3">
        <f t="shared" si="163"/>
        <v>798.29455764682234</v>
      </c>
      <c r="P126" s="15">
        <v>0.8</v>
      </c>
      <c r="Q126" s="3">
        <f t="shared" si="164"/>
        <v>268.73278665581535</v>
      </c>
      <c r="R126" s="15">
        <v>0.8</v>
      </c>
      <c r="S126" s="3">
        <f t="shared" si="165"/>
        <v>11.572127867166168</v>
      </c>
      <c r="T126" s="15">
        <v>0.8</v>
      </c>
      <c r="U126" s="3">
        <f t="shared" si="166"/>
        <v>5.557674954482728</v>
      </c>
      <c r="V126" s="15">
        <v>0.8</v>
      </c>
      <c r="W126" s="3">
        <f t="shared" si="167"/>
        <v>20.022991357334593</v>
      </c>
      <c r="X126" s="3">
        <f t="shared" si="168"/>
        <v>1486.8092601033438</v>
      </c>
      <c r="Y126" s="3"/>
      <c r="AA126" s="5" t="s">
        <v>149</v>
      </c>
      <c r="AB126" s="15">
        <f t="shared" si="140"/>
        <v>0.33</v>
      </c>
      <c r="AC126" s="15">
        <f t="shared" si="141"/>
        <v>0.7</v>
      </c>
      <c r="AD126" s="15">
        <f t="shared" si="142"/>
        <v>0.4</v>
      </c>
      <c r="AE126" s="15">
        <f t="shared" si="143"/>
        <v>0.8</v>
      </c>
      <c r="AF126" s="15">
        <f t="shared" si="144"/>
        <v>0.68</v>
      </c>
      <c r="AG126" s="15">
        <f t="shared" si="145"/>
        <v>0.8</v>
      </c>
      <c r="AH126" s="15">
        <f t="shared" si="146"/>
        <v>0.8</v>
      </c>
      <c r="AI126" s="15">
        <f t="shared" si="147"/>
        <v>0.8</v>
      </c>
      <c r="AJ126" s="15">
        <f t="shared" si="148"/>
        <v>0.8</v>
      </c>
      <c r="AK126" s="15">
        <f t="shared" si="149"/>
        <v>0.8</v>
      </c>
      <c r="AN126" s="5" t="s">
        <v>149</v>
      </c>
      <c r="AO126" s="3">
        <f t="shared" si="150"/>
        <v>28.130810385449564</v>
      </c>
      <c r="AP126" s="3">
        <f t="shared" si="151"/>
        <v>108.34416230691318</v>
      </c>
      <c r="AQ126" s="3">
        <f t="shared" si="152"/>
        <v>76.816887699795018</v>
      </c>
      <c r="AR126" s="3">
        <f t="shared" si="153"/>
        <v>151.85622297107744</v>
      </c>
      <c r="AS126" s="3">
        <f t="shared" si="154"/>
        <v>17.481038258487409</v>
      </c>
      <c r="AT126" s="3">
        <f t="shared" si="155"/>
        <v>798.29455764682234</v>
      </c>
      <c r="AU126" s="3">
        <f t="shared" si="156"/>
        <v>268.73278665581535</v>
      </c>
      <c r="AV126" s="3">
        <f t="shared" si="157"/>
        <v>11.572127867166168</v>
      </c>
      <c r="AW126" s="3">
        <f t="shared" si="158"/>
        <v>5.557674954482728</v>
      </c>
      <c r="AX126" s="3">
        <f t="shared" si="159"/>
        <v>20.022991357334593</v>
      </c>
      <c r="AY126" s="3">
        <f t="shared" si="169"/>
        <v>1486.8092601033438</v>
      </c>
    </row>
    <row r="127" spans="1:51" ht="15.5" x14ac:dyDescent="0.35">
      <c r="A127" s="5" t="s">
        <v>10</v>
      </c>
      <c r="D127" s="15">
        <f t="shared" ref="D127:F127" si="170">SUM(D121:D126)</f>
        <v>1</v>
      </c>
      <c r="E127" s="3">
        <f t="shared" si="138"/>
        <v>85.244879955907763</v>
      </c>
      <c r="F127" s="15">
        <f t="shared" si="170"/>
        <v>1</v>
      </c>
      <c r="G127" s="3">
        <f t="shared" si="139"/>
        <v>154.77737472416169</v>
      </c>
      <c r="H127" s="15">
        <f t="shared" ref="H127" si="171">SUM(H121:H126)</f>
        <v>1</v>
      </c>
      <c r="I127" s="3">
        <f t="shared" si="160"/>
        <v>192.04221924948752</v>
      </c>
      <c r="J127" s="15">
        <f t="shared" ref="J127" si="172">SUM(J121:J126)</f>
        <v>1</v>
      </c>
      <c r="K127" s="3">
        <f t="shared" si="161"/>
        <v>189.82027871384679</v>
      </c>
      <c r="L127" s="15">
        <f t="shared" ref="L127" si="173">SUM(L121:L126)</f>
        <v>1</v>
      </c>
      <c r="M127" s="3">
        <f t="shared" si="162"/>
        <v>25.707409203657953</v>
      </c>
      <c r="N127" s="15">
        <f t="shared" ref="N127" si="174">SUM(N121:N126)</f>
        <v>1</v>
      </c>
      <c r="O127" s="3">
        <f t="shared" si="163"/>
        <v>997.86819705852781</v>
      </c>
      <c r="P127" s="15">
        <f t="shared" ref="P127" si="175">SUM(P121:P126)</f>
        <v>1</v>
      </c>
      <c r="Q127" s="3">
        <f t="shared" si="164"/>
        <v>335.91598331976917</v>
      </c>
      <c r="R127" s="15">
        <f t="shared" ref="R127" si="176">SUM(R121:R126)</f>
        <v>1</v>
      </c>
      <c r="S127" s="3">
        <f t="shared" si="165"/>
        <v>14.46515983395771</v>
      </c>
      <c r="T127" s="15">
        <f t="shared" ref="T127" si="177">SUM(T121:T126)</f>
        <v>1</v>
      </c>
      <c r="U127" s="3">
        <f t="shared" si="166"/>
        <v>6.94709369310341</v>
      </c>
      <c r="V127" s="15">
        <f t="shared" ref="V127" si="178">SUM(V121:V126)</f>
        <v>1</v>
      </c>
      <c r="W127" s="3">
        <f t="shared" si="167"/>
        <v>25.028739196668241</v>
      </c>
      <c r="X127" s="3">
        <f t="shared" ref="X127" si="179">SUM(X121:X126)</f>
        <v>2027.8173349490885</v>
      </c>
      <c r="Y127" s="3"/>
      <c r="AA127" s="5" t="s">
        <v>10</v>
      </c>
      <c r="AN127" s="5" t="s">
        <v>10</v>
      </c>
      <c r="AO127" s="3">
        <f>SUM(AO121:AO126)</f>
        <v>85.244879955907763</v>
      </c>
      <c r="AP127" s="3">
        <f t="shared" ref="AP127:AY127" si="180">SUM(AP121:AP126)</f>
        <v>154.77737472416169</v>
      </c>
      <c r="AQ127" s="3">
        <f t="shared" si="180"/>
        <v>192.04221924948754</v>
      </c>
      <c r="AR127" s="3">
        <f t="shared" si="180"/>
        <v>189.82027871384679</v>
      </c>
      <c r="AS127" s="3">
        <f t="shared" si="180"/>
        <v>25.707409203657953</v>
      </c>
      <c r="AT127" s="3">
        <f t="shared" si="180"/>
        <v>997.86819705852793</v>
      </c>
      <c r="AU127" s="3">
        <f t="shared" si="180"/>
        <v>335.91598331976917</v>
      </c>
      <c r="AV127" s="3">
        <f t="shared" si="180"/>
        <v>14.46515983395771</v>
      </c>
      <c r="AW127" s="3">
        <f t="shared" si="180"/>
        <v>6.94709369310341</v>
      </c>
      <c r="AX127" s="3">
        <f t="shared" si="180"/>
        <v>25.028739196668241</v>
      </c>
      <c r="AY127" s="3">
        <f t="shared" si="180"/>
        <v>2027.8173349490883</v>
      </c>
    </row>
    <row r="128" spans="1:51"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13608.924325320173</v>
      </c>
      <c r="F129" s="11"/>
      <c r="G129" s="12">
        <f>+G36</f>
        <v>16782.29059160249</v>
      </c>
      <c r="H129" s="11"/>
      <c r="I129" s="12">
        <f>+I36</f>
        <v>23033.406132884716</v>
      </c>
      <c r="J129" s="11"/>
      <c r="K129" s="12">
        <f>+K36</f>
        <v>18417.847685842087</v>
      </c>
      <c r="L129" s="11"/>
      <c r="M129" s="12">
        <f>+M36</f>
        <v>2907.4328087454232</v>
      </c>
      <c r="N129" s="11"/>
      <c r="O129" s="12">
        <f>+O36</f>
        <v>159329.24759154965</v>
      </c>
      <c r="P129" s="11"/>
      <c r="Q129" s="12">
        <f>+Q36</f>
        <v>57358.375666213375</v>
      </c>
      <c r="R129" s="11"/>
      <c r="S129" s="12">
        <f>+S36</f>
        <v>2136.1238274620664</v>
      </c>
      <c r="T129" s="11"/>
      <c r="U129" s="12">
        <f>+U36</f>
        <v>836.94291689663976</v>
      </c>
      <c r="V129" s="11"/>
      <c r="W129" s="12">
        <f>+W36</f>
        <v>2228.5779224125922</v>
      </c>
      <c r="X129" s="12">
        <f>+X36</f>
        <v>296639.16946892923</v>
      </c>
      <c r="AA129" s="5" t="s">
        <v>30</v>
      </c>
      <c r="AB129" s="12">
        <f>+E129</f>
        <v>13608.924325320173</v>
      </c>
      <c r="AC129" s="12">
        <f>+G129</f>
        <v>16782.29059160249</v>
      </c>
      <c r="AD129" s="12">
        <f>+I129</f>
        <v>23033.406132884716</v>
      </c>
      <c r="AE129" s="12">
        <f>+K129</f>
        <v>18417.847685842087</v>
      </c>
      <c r="AF129" s="12">
        <f>+M129</f>
        <v>2907.4328087454232</v>
      </c>
      <c r="AG129" s="12">
        <f>+O129</f>
        <v>159329.24759154965</v>
      </c>
      <c r="AH129" s="12">
        <f>+Q129</f>
        <v>57358.375666213375</v>
      </c>
      <c r="AI129" s="12">
        <f>+S129</f>
        <v>2136.1238274620664</v>
      </c>
      <c r="AJ129" s="12">
        <f>+U129</f>
        <v>836.94291689663976</v>
      </c>
      <c r="AK129" s="12">
        <f>+W129</f>
        <v>2228.5779224125922</v>
      </c>
      <c r="AL129" s="12">
        <f>+X129</f>
        <v>296639.16946892923</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61</v>
      </c>
      <c r="E131" s="12">
        <f>+E114</f>
        <v>92.801812226336821</v>
      </c>
      <c r="F131" s="11"/>
      <c r="G131" s="12">
        <f>+G114</f>
        <v>135.8188931991628</v>
      </c>
      <c r="H131" s="11"/>
      <c r="I131" s="12">
        <f>+I114</f>
        <v>128.68781212384852</v>
      </c>
      <c r="J131" s="11"/>
      <c r="K131" s="12">
        <f>+K114</f>
        <v>125.33974101490834</v>
      </c>
      <c r="L131" s="11"/>
      <c r="M131" s="12">
        <f>+M114</f>
        <v>25.887520139897028</v>
      </c>
      <c r="N131" s="11"/>
      <c r="O131" s="12">
        <f>+O114</f>
        <v>783.33742035478292</v>
      </c>
      <c r="P131" s="11"/>
      <c r="Q131" s="12">
        <f>+Q114</f>
        <v>286.168390181571</v>
      </c>
      <c r="R131" s="11"/>
      <c r="S131" s="12">
        <f>+S114</f>
        <v>16.665116083118455</v>
      </c>
      <c r="T131" s="11"/>
      <c r="U131" s="12">
        <f>+U114</f>
        <v>2.3407235757667593</v>
      </c>
      <c r="V131" s="11"/>
      <c r="W131" s="12">
        <f>+W114</f>
        <v>20.32288631120522</v>
      </c>
      <c r="X131" s="12">
        <f>+X114</f>
        <v>1617.3703152105979</v>
      </c>
      <c r="AA131" s="5" t="s">
        <v>61</v>
      </c>
      <c r="AB131" s="12">
        <f t="shared" si="181"/>
        <v>92.801812226336821</v>
      </c>
      <c r="AC131" s="12">
        <f t="shared" si="182"/>
        <v>135.8188931991628</v>
      </c>
      <c r="AD131" s="12">
        <f t="shared" si="183"/>
        <v>128.68781212384852</v>
      </c>
      <c r="AE131" s="12">
        <f t="shared" si="184"/>
        <v>125.33974101490834</v>
      </c>
      <c r="AF131" s="12">
        <f t="shared" si="185"/>
        <v>25.887520139897028</v>
      </c>
      <c r="AG131" s="12">
        <f t="shared" si="186"/>
        <v>783.33742035478292</v>
      </c>
      <c r="AH131" s="12">
        <f t="shared" si="187"/>
        <v>286.168390181571</v>
      </c>
      <c r="AI131" s="12">
        <f t="shared" si="188"/>
        <v>16.665116083118455</v>
      </c>
      <c r="AJ131" s="12">
        <f t="shared" si="189"/>
        <v>2.3407235757667593</v>
      </c>
      <c r="AK131" s="12">
        <f t="shared" si="190"/>
        <v>20.32288631120522</v>
      </c>
      <c r="AL131" s="12">
        <f t="shared" si="190"/>
        <v>1617.3703152105979</v>
      </c>
      <c r="AM131" s="5"/>
      <c r="AN131" s="5"/>
    </row>
    <row r="132" spans="1:40" ht="15.5" x14ac:dyDescent="0.35">
      <c r="A132" s="5" t="s">
        <v>62</v>
      </c>
      <c r="E132" s="12">
        <f>+E98+E85</f>
        <v>118.75893820626221</v>
      </c>
      <c r="F132" s="11"/>
      <c r="G132" s="12">
        <f>+G98+G85</f>
        <v>294.43614292846053</v>
      </c>
      <c r="H132" s="11"/>
      <c r="I132" s="12">
        <f>+I98+I85</f>
        <v>284.57134103316719</v>
      </c>
      <c r="J132" s="11"/>
      <c r="K132" s="12">
        <f>+K98+K85</f>
        <v>201.06798121969777</v>
      </c>
      <c r="L132" s="11"/>
      <c r="M132" s="12">
        <f>+M98+M85</f>
        <v>26.65961931578563</v>
      </c>
      <c r="N132" s="11"/>
      <c r="O132" s="12">
        <f>+O98+O85</f>
        <v>1130.4002900334342</v>
      </c>
      <c r="P132" s="11"/>
      <c r="Q132" s="12">
        <f>+Q98+Q85</f>
        <v>497.37724423438902</v>
      </c>
      <c r="R132" s="11"/>
      <c r="S132" s="12">
        <f>+S98+S85</f>
        <v>13.434874865354281</v>
      </c>
      <c r="T132" s="11"/>
      <c r="U132" s="12">
        <f>+U98+U85</f>
        <v>5.8117727908929702</v>
      </c>
      <c r="V132" s="11"/>
      <c r="W132" s="12">
        <f>+W98+W85</f>
        <v>16.514171789663777</v>
      </c>
      <c r="X132" s="12">
        <f>+X98+X85</f>
        <v>2589.0323764171071</v>
      </c>
      <c r="AA132" s="5" t="s">
        <v>62</v>
      </c>
      <c r="AB132" s="12">
        <f t="shared" si="181"/>
        <v>118.75893820626221</v>
      </c>
      <c r="AC132" s="12">
        <f t="shared" si="182"/>
        <v>294.43614292846053</v>
      </c>
      <c r="AD132" s="12">
        <f t="shared" si="183"/>
        <v>284.57134103316719</v>
      </c>
      <c r="AE132" s="12">
        <f t="shared" si="184"/>
        <v>201.06798121969777</v>
      </c>
      <c r="AF132" s="12">
        <f t="shared" si="185"/>
        <v>26.65961931578563</v>
      </c>
      <c r="AG132" s="12">
        <f t="shared" si="186"/>
        <v>1130.4002900334342</v>
      </c>
      <c r="AH132" s="12">
        <f t="shared" si="187"/>
        <v>497.37724423438902</v>
      </c>
      <c r="AI132" s="12">
        <f t="shared" si="188"/>
        <v>13.434874865354281</v>
      </c>
      <c r="AJ132" s="12">
        <f t="shared" si="189"/>
        <v>5.8117727908929702</v>
      </c>
      <c r="AK132" s="12">
        <f t="shared" si="190"/>
        <v>16.514171789663777</v>
      </c>
      <c r="AL132" s="12">
        <f t="shared" si="190"/>
        <v>2589.0323764171071</v>
      </c>
      <c r="AM132" s="5"/>
      <c r="AN132" s="5"/>
    </row>
    <row r="133" spans="1:40" ht="15.5" x14ac:dyDescent="0.35">
      <c r="A133" s="5" t="s">
        <v>63</v>
      </c>
      <c r="E133" s="12">
        <f>+E130+E131+E132</f>
        <v>211.56075043259904</v>
      </c>
      <c r="F133" s="11"/>
      <c r="G133" s="12">
        <f>+G130+G131+G132</f>
        <v>430.25503612762333</v>
      </c>
      <c r="H133" s="11"/>
      <c r="I133" s="12">
        <f>+I130+I131+I132</f>
        <v>413.2591531570157</v>
      </c>
      <c r="J133" s="11"/>
      <c r="K133" s="12">
        <f>+K130+K131+K132</f>
        <v>326.40772223460613</v>
      </c>
      <c r="L133" s="11"/>
      <c r="M133" s="12">
        <f>+M130+M131+M132</f>
        <v>52.547139455682654</v>
      </c>
      <c r="N133" s="11"/>
      <c r="O133" s="12">
        <f>+O130+O131+O132</f>
        <v>1913.7377103882172</v>
      </c>
      <c r="P133" s="11"/>
      <c r="Q133" s="12">
        <f>+Q130+Q131+Q132</f>
        <v>783.54563441595997</v>
      </c>
      <c r="R133" s="11"/>
      <c r="S133" s="12">
        <f>+S130+S131+S132</f>
        <v>30.099990948472737</v>
      </c>
      <c r="T133" s="11"/>
      <c r="U133" s="12">
        <f>+U130+U131+U132</f>
        <v>8.1524963666597294</v>
      </c>
      <c r="V133" s="11"/>
      <c r="W133" s="12">
        <f>+W130+W131+W132</f>
        <v>36.837058100869001</v>
      </c>
      <c r="X133" s="12">
        <f>+X130+X131+X132</f>
        <v>4206.4026916277053</v>
      </c>
      <c r="AA133" s="5" t="s">
        <v>63</v>
      </c>
      <c r="AB133" s="12">
        <f t="shared" si="181"/>
        <v>211.56075043259904</v>
      </c>
      <c r="AC133" s="12">
        <f t="shared" si="182"/>
        <v>430.25503612762333</v>
      </c>
      <c r="AD133" s="12">
        <f t="shared" si="183"/>
        <v>413.2591531570157</v>
      </c>
      <c r="AE133" s="12">
        <f t="shared" si="184"/>
        <v>326.40772223460613</v>
      </c>
      <c r="AF133" s="12">
        <f t="shared" si="185"/>
        <v>52.547139455682654</v>
      </c>
      <c r="AG133" s="12">
        <f t="shared" si="186"/>
        <v>1913.7377103882172</v>
      </c>
      <c r="AH133" s="12">
        <f t="shared" si="187"/>
        <v>783.54563441595997</v>
      </c>
      <c r="AI133" s="12">
        <f t="shared" si="188"/>
        <v>30.099990948472737</v>
      </c>
      <c r="AJ133" s="12">
        <f t="shared" si="189"/>
        <v>8.1524963666597294</v>
      </c>
      <c r="AK133" s="12">
        <f t="shared" si="190"/>
        <v>36.837058100869001</v>
      </c>
      <c r="AL133" s="12">
        <f t="shared" si="190"/>
        <v>4206.4026916277053</v>
      </c>
      <c r="AM133" s="5"/>
      <c r="AN133" s="5"/>
    </row>
    <row r="134" spans="1:40" ht="15.5" x14ac:dyDescent="0.35">
      <c r="A134" s="5" t="s">
        <v>12</v>
      </c>
      <c r="E134" s="12">
        <f>+E73+E79</f>
        <v>2.7432526709889711</v>
      </c>
      <c r="F134" s="4"/>
      <c r="G134" s="12">
        <f>+G73+G79</f>
        <v>21.717466652518311</v>
      </c>
      <c r="H134" s="4"/>
      <c r="I134" s="12">
        <f>+I73+I79</f>
        <v>5.3300577040272659</v>
      </c>
      <c r="J134" s="4"/>
      <c r="K134" s="12">
        <f>+K73+K79</f>
        <v>14.062293590242504</v>
      </c>
      <c r="L134" s="4"/>
      <c r="M134" s="12">
        <f>+M73+M79</f>
        <v>0</v>
      </c>
      <c r="N134" s="4"/>
      <c r="O134" s="12">
        <f>+O73+O79</f>
        <v>89.081103905721776</v>
      </c>
      <c r="P134" s="4"/>
      <c r="Q134" s="12">
        <f>+Q73+Q79</f>
        <v>35.469428055486958</v>
      </c>
      <c r="R134" s="4"/>
      <c r="S134" s="12">
        <f>+S73+S79</f>
        <v>0.82755564737418796</v>
      </c>
      <c r="T134" s="4"/>
      <c r="U134" s="12">
        <f>+U73+U79</f>
        <v>0</v>
      </c>
      <c r="V134" s="4"/>
      <c r="W134" s="12">
        <f>+W73+W79</f>
        <v>2.794490113691658</v>
      </c>
      <c r="X134" s="12">
        <f>SUM(E134:W134)</f>
        <v>172.02564834005165</v>
      </c>
      <c r="AA134" s="5" t="s">
        <v>12</v>
      </c>
      <c r="AB134" s="12">
        <f t="shared" si="181"/>
        <v>2.7432526709889711</v>
      </c>
      <c r="AC134" s="12">
        <f t="shared" si="182"/>
        <v>21.717466652518311</v>
      </c>
      <c r="AD134" s="12">
        <f t="shared" si="183"/>
        <v>5.3300577040272659</v>
      </c>
      <c r="AE134" s="12">
        <f t="shared" si="184"/>
        <v>14.062293590242504</v>
      </c>
      <c r="AF134" s="12">
        <f t="shared" si="185"/>
        <v>0</v>
      </c>
      <c r="AG134" s="12">
        <f t="shared" si="186"/>
        <v>89.081103905721776</v>
      </c>
      <c r="AH134" s="12">
        <f t="shared" si="187"/>
        <v>35.469428055486958</v>
      </c>
      <c r="AI134" s="12">
        <f t="shared" si="188"/>
        <v>0.82755564737418796</v>
      </c>
      <c r="AJ134" s="12">
        <f t="shared" si="189"/>
        <v>0</v>
      </c>
      <c r="AK134" s="12">
        <f t="shared" si="190"/>
        <v>2.794490113691658</v>
      </c>
      <c r="AL134" s="12">
        <f t="shared" si="190"/>
        <v>172.02564834005165</v>
      </c>
      <c r="AM134" s="5"/>
      <c r="AN134" s="5"/>
    </row>
    <row r="135" spans="1:40" ht="15.5" x14ac:dyDescent="0.35">
      <c r="A135" s="5" t="s">
        <v>13</v>
      </c>
      <c r="E135" s="12">
        <f>+E80+E81+E106+E107</f>
        <v>76.978126536746416</v>
      </c>
      <c r="F135" s="4"/>
      <c r="G135" s="12">
        <f>+G80+G81+G106+G107</f>
        <v>117.94665277933223</v>
      </c>
      <c r="H135" s="4"/>
      <c r="I135" s="12">
        <f>+I80+I81+I106+I107</f>
        <v>43.923624534859741</v>
      </c>
      <c r="J135" s="4"/>
      <c r="K135" s="12">
        <f>+K80+K81+K106+K107</f>
        <v>76.698455043944591</v>
      </c>
      <c r="L135" s="4"/>
      <c r="M135" s="12">
        <f>+M80+M81+M106+M107</f>
        <v>15.532512083938213</v>
      </c>
      <c r="N135" s="4"/>
      <c r="O135" s="12">
        <f>+O80+O81+O106+O107</f>
        <v>793.8712438217367</v>
      </c>
      <c r="P135" s="4"/>
      <c r="Q135" s="12">
        <f>+Q80+Q81+Q106+Q107</f>
        <v>267.04452884275247</v>
      </c>
      <c r="R135" s="4"/>
      <c r="S135" s="12">
        <f>+S80+S81+S106+S107</f>
        <v>1.6665116083118456</v>
      </c>
      <c r="T135" s="4"/>
      <c r="U135" s="12">
        <f>+U80+U81+U106+U107</f>
        <v>0</v>
      </c>
      <c r="V135" s="4"/>
      <c r="W135" s="12">
        <f>+W80+W81+W106+W107</f>
        <v>8.1291545244820878</v>
      </c>
      <c r="X135" s="12">
        <f>SUM(E135:W135)</f>
        <v>1401.7908097761044</v>
      </c>
      <c r="Y135" s="3">
        <f>+X134+X135</f>
        <v>1573.8164581161561</v>
      </c>
      <c r="AA135" s="5" t="s">
        <v>13</v>
      </c>
      <c r="AB135" s="12">
        <f t="shared" si="181"/>
        <v>76.978126536746416</v>
      </c>
      <c r="AC135" s="12">
        <f t="shared" si="182"/>
        <v>117.94665277933223</v>
      </c>
      <c r="AD135" s="12">
        <f t="shared" si="183"/>
        <v>43.923624534859741</v>
      </c>
      <c r="AE135" s="12">
        <f t="shared" si="184"/>
        <v>76.698455043944591</v>
      </c>
      <c r="AF135" s="12">
        <f t="shared" si="185"/>
        <v>15.532512083938213</v>
      </c>
      <c r="AG135" s="12">
        <f t="shared" si="186"/>
        <v>793.8712438217367</v>
      </c>
      <c r="AH135" s="12">
        <f t="shared" si="187"/>
        <v>267.04452884275247</v>
      </c>
      <c r="AI135" s="12">
        <f t="shared" si="188"/>
        <v>1.6665116083118456</v>
      </c>
      <c r="AJ135" s="12">
        <f t="shared" si="189"/>
        <v>0</v>
      </c>
      <c r="AK135" s="12">
        <f t="shared" si="190"/>
        <v>8.1291545244820878</v>
      </c>
      <c r="AL135" s="12">
        <f t="shared" si="190"/>
        <v>1401.7908097761044</v>
      </c>
      <c r="AM135" s="6">
        <f>10*AL135/1000</f>
        <v>14.017908097761044</v>
      </c>
      <c r="AN135" s="6">
        <f>5*AL135/1000</f>
        <v>7.008954048880522</v>
      </c>
    </row>
    <row r="136" spans="1:40" ht="15.5" x14ac:dyDescent="0.35">
      <c r="A136" s="5" t="s">
        <v>14</v>
      </c>
      <c r="E136" s="12">
        <f>+E92+E93+E108+E109+E121+E122</f>
        <v>58.26645537543056</v>
      </c>
      <c r="F136" s="4"/>
      <c r="G136" s="12">
        <f>+G92+G93+G108+G109+G121+G122</f>
        <v>97.230234037106072</v>
      </c>
      <c r="H136" s="4"/>
      <c r="I136" s="12">
        <f>+I92+I93+I108+I109+I121+I122</f>
        <v>60.294738810612266</v>
      </c>
      <c r="J136" s="4"/>
      <c r="K136" s="12">
        <f>+K92+K93+K108+K109+K121+K122</f>
        <v>44.933649693392212</v>
      </c>
      <c r="L136" s="4"/>
      <c r="M136" s="12">
        <f>+M92+M93+M108+M109+M121+M122</f>
        <v>13.062157717878417</v>
      </c>
      <c r="N136" s="4"/>
      <c r="O136" s="12">
        <f>+O92+O93+O108+O109+O121+O122</f>
        <v>385.58636741442382</v>
      </c>
      <c r="P136" s="4"/>
      <c r="Q136" s="12">
        <f>+Q92+Q93+Q108+Q109+Q121+Q122</f>
        <v>161.57412952769093</v>
      </c>
      <c r="R136" s="4"/>
      <c r="S136" s="12">
        <f>+S92+S93+S108+S109+S121+S122</f>
        <v>7.9316172712086983</v>
      </c>
      <c r="T136" s="4"/>
      <c r="U136" s="12">
        <f>+U92+U93+U108+U109+U121+U122</f>
        <v>2.8498696397636114</v>
      </c>
      <c r="V136" s="4"/>
      <c r="W136" s="12">
        <f>+W92+W93+W108+W109+W121+W122</f>
        <v>12.030498579055529</v>
      </c>
      <c r="X136" s="12">
        <f>SUM(E136:W136)</f>
        <v>843.75971806656207</v>
      </c>
      <c r="AA136" s="5" t="s">
        <v>14</v>
      </c>
      <c r="AB136" s="12">
        <f t="shared" si="181"/>
        <v>58.26645537543056</v>
      </c>
      <c r="AC136" s="12">
        <f t="shared" si="182"/>
        <v>97.230234037106072</v>
      </c>
      <c r="AD136" s="12">
        <f t="shared" si="183"/>
        <v>60.294738810612266</v>
      </c>
      <c r="AE136" s="12">
        <f t="shared" si="184"/>
        <v>44.933649693392212</v>
      </c>
      <c r="AF136" s="12">
        <f t="shared" si="185"/>
        <v>13.062157717878417</v>
      </c>
      <c r="AG136" s="12">
        <f t="shared" si="186"/>
        <v>385.58636741442382</v>
      </c>
      <c r="AH136" s="12">
        <f t="shared" si="187"/>
        <v>161.57412952769093</v>
      </c>
      <c r="AI136" s="12">
        <f t="shared" si="188"/>
        <v>7.9316172712086983</v>
      </c>
      <c r="AJ136" s="12">
        <f t="shared" si="189"/>
        <v>2.8498696397636114</v>
      </c>
      <c r="AK136" s="12">
        <f t="shared" si="190"/>
        <v>12.030498579055529</v>
      </c>
      <c r="AL136" s="12">
        <f t="shared" si="190"/>
        <v>843.75971806656207</v>
      </c>
      <c r="AM136" s="6"/>
      <c r="AN136" s="6"/>
    </row>
    <row r="137" spans="1:40" ht="15.5" x14ac:dyDescent="0.35">
      <c r="A137" s="5" t="s">
        <v>172</v>
      </c>
      <c r="E137" s="3">
        <f>+E77+E79+E82+E90+E93+E103+E109+E119+E122</f>
        <v>32.2264745098216</v>
      </c>
      <c r="F137" s="3"/>
      <c r="G137" s="3">
        <f>+G77+G79+G82+G90+G93+G103+G109+G119+G122</f>
        <v>70.998210544744012</v>
      </c>
      <c r="H137" s="3"/>
      <c r="I137" s="3">
        <f>+I77+I79+I82+I90+I93+I103+I109+I119+I122</f>
        <v>66.339198608579579</v>
      </c>
      <c r="J137" s="3"/>
      <c r="K137" s="3">
        <f>+K77+K79+K82+K90+K93+K103+K109+K119+K122</f>
        <v>59.582397305939836</v>
      </c>
      <c r="L137" s="3"/>
      <c r="M137" s="3">
        <f>+M77+M79+M82+M90+M93+M103+M109+M119+M122</f>
        <v>6.6250897195148433</v>
      </c>
      <c r="N137" s="3"/>
      <c r="O137" s="3">
        <f>+O77+O79+O82+O90+O93+O103+O109+O119+O122</f>
        <v>477.95176974779258</v>
      </c>
      <c r="P137" s="3"/>
      <c r="Q137" s="3">
        <f>+Q77+Q79+Q82+Q90+Q93+Q103+Q109+Q119+Q122</f>
        <v>198.28703180902795</v>
      </c>
      <c r="R137" s="3"/>
      <c r="S137" s="3">
        <f>+S77+S79+S82+S90+S93+S103+S109+S119+S122</f>
        <v>7.1451939874614512</v>
      </c>
      <c r="T137" s="3"/>
      <c r="U137" s="3">
        <f>+U77+U79+U82+U90+U93+U103+U109+U119+U122</f>
        <v>2.3998641971234291</v>
      </c>
      <c r="V137" s="3"/>
      <c r="W137" s="3">
        <f>+W77+W79+W82+W90+W93+W103+W109+W119+W122</f>
        <v>10.831378969035271</v>
      </c>
      <c r="X137" s="3">
        <f>SUM(E137:W137)</f>
        <v>932.38660939904048</v>
      </c>
      <c r="Y137" s="1">
        <f>+X137/(X137+X138)</f>
        <v>3.1431675428038883E-3</v>
      </c>
      <c r="Z137" s="1">
        <f>+X137/80415</f>
        <v>1.1594685188074867E-2</v>
      </c>
      <c r="AA137" s="5" t="s">
        <v>15</v>
      </c>
      <c r="AB137" s="12">
        <f t="shared" si="181"/>
        <v>32.2264745098216</v>
      </c>
      <c r="AC137" s="12">
        <f t="shared" si="182"/>
        <v>70.998210544744012</v>
      </c>
      <c r="AD137" s="12">
        <f t="shared" si="183"/>
        <v>66.339198608579579</v>
      </c>
      <c r="AE137" s="12">
        <f t="shared" si="184"/>
        <v>59.582397305939836</v>
      </c>
      <c r="AF137" s="12">
        <f t="shared" si="185"/>
        <v>6.6250897195148433</v>
      </c>
      <c r="AG137" s="12">
        <f t="shared" si="186"/>
        <v>477.95176974779258</v>
      </c>
      <c r="AH137" s="12">
        <f t="shared" si="187"/>
        <v>198.28703180902795</v>
      </c>
      <c r="AI137" s="12">
        <f t="shared" si="188"/>
        <v>7.1451939874614512</v>
      </c>
      <c r="AJ137" s="12">
        <f t="shared" si="189"/>
        <v>2.3998641971234291</v>
      </c>
      <c r="AK137" s="12">
        <f t="shared" si="190"/>
        <v>10.831378969035271</v>
      </c>
      <c r="AL137" s="12">
        <f t="shared" si="190"/>
        <v>932.38660939904048</v>
      </c>
      <c r="AM137" s="6"/>
      <c r="AN137" s="6"/>
    </row>
    <row r="138" spans="1:40" ht="15.5" x14ac:dyDescent="0.35">
      <c r="A138" s="5" t="s">
        <v>16</v>
      </c>
      <c r="E138" s="3">
        <f>+E36-E137</f>
        <v>13576.697850810351</v>
      </c>
      <c r="F138" s="3"/>
      <c r="G138" s="3">
        <f>+G36-G137</f>
        <v>16711.292381057745</v>
      </c>
      <c r="H138" s="3"/>
      <c r="I138" s="3">
        <f>+I36-I137</f>
        <v>22967.066934276136</v>
      </c>
      <c r="J138" s="3"/>
      <c r="K138" s="3">
        <f>+K36-K137</f>
        <v>18358.265288536146</v>
      </c>
      <c r="L138" s="3"/>
      <c r="M138" s="3">
        <f>+M36-M137</f>
        <v>2900.8077190259082</v>
      </c>
      <c r="N138" s="3"/>
      <c r="O138" s="3">
        <f>+O36-O137</f>
        <v>158851.29582180185</v>
      </c>
      <c r="P138" s="3"/>
      <c r="Q138" s="3">
        <f>+Q36-Q137</f>
        <v>57160.088634404347</v>
      </c>
      <c r="R138" s="3"/>
      <c r="S138" s="3">
        <f>+S36-S137</f>
        <v>2128.978633474605</v>
      </c>
      <c r="T138" s="3"/>
      <c r="U138" s="3">
        <f>+U36-U137</f>
        <v>834.54305269951635</v>
      </c>
      <c r="V138" s="3"/>
      <c r="W138" s="3">
        <f t="shared" ref="W138" si="191">+W36-W137</f>
        <v>2217.7465434435571</v>
      </c>
      <c r="X138" s="3">
        <f>SUM(E138:W138)</f>
        <v>295706.78285953018</v>
      </c>
      <c r="AA138" s="5" t="s">
        <v>16</v>
      </c>
      <c r="AB138" s="12">
        <f t="shared" si="181"/>
        <v>13576.697850810351</v>
      </c>
      <c r="AC138" s="12">
        <f t="shared" si="182"/>
        <v>16711.292381057745</v>
      </c>
      <c r="AD138" s="12">
        <f t="shared" si="183"/>
        <v>22967.066934276136</v>
      </c>
      <c r="AE138" s="12">
        <f t="shared" si="184"/>
        <v>18358.265288536146</v>
      </c>
      <c r="AF138" s="12">
        <f t="shared" si="185"/>
        <v>2900.8077190259082</v>
      </c>
      <c r="AG138" s="12">
        <f t="shared" si="186"/>
        <v>158851.29582180185</v>
      </c>
      <c r="AH138" s="12">
        <f t="shared" si="187"/>
        <v>57160.088634404347</v>
      </c>
      <c r="AI138" s="12">
        <f t="shared" si="188"/>
        <v>2128.978633474605</v>
      </c>
      <c r="AJ138" s="12">
        <f t="shared" si="189"/>
        <v>834.54305269951635</v>
      </c>
      <c r="AK138" s="12">
        <f t="shared" si="190"/>
        <v>2217.7465434435571</v>
      </c>
      <c r="AL138" s="12">
        <f t="shared" si="190"/>
        <v>295706.78285953018</v>
      </c>
      <c r="AM138" s="6"/>
      <c r="AN138" s="6"/>
    </row>
    <row r="139" spans="1:40" ht="15.5" x14ac:dyDescent="0.35">
      <c r="A139" s="5" t="s">
        <v>17</v>
      </c>
      <c r="E139" s="7">
        <f>-E137/E129</f>
        <v>-2.3680398053108741E-3</v>
      </c>
      <c r="F139" s="7"/>
      <c r="G139" s="7">
        <f>-G137/G129</f>
        <v>-4.2305435099705664E-3</v>
      </c>
      <c r="H139" s="7"/>
      <c r="I139" s="7">
        <f>-I137/I129</f>
        <v>-2.8801297656913766E-3</v>
      </c>
      <c r="J139" s="7"/>
      <c r="K139" s="7">
        <f>-K137/K129</f>
        <v>-3.2350358370995319E-3</v>
      </c>
      <c r="L139" s="7"/>
      <c r="M139" s="7">
        <f>-M137/M129</f>
        <v>-2.2786733710876759E-3</v>
      </c>
      <c r="N139" s="7"/>
      <c r="O139" s="7">
        <f>-O137/O129</f>
        <v>-2.9997742220753557E-3</v>
      </c>
      <c r="P139" s="7"/>
      <c r="Q139" s="7">
        <f>-Q137/Q129</f>
        <v>-3.4569847821863584E-3</v>
      </c>
      <c r="R139" s="7"/>
      <c r="S139" s="7">
        <f>-S137/S129</f>
        <v>-3.3449343598918012E-3</v>
      </c>
      <c r="T139" s="7"/>
      <c r="U139" s="7">
        <f>-U137/U129</f>
        <v>-2.8674168198018291E-3</v>
      </c>
      <c r="V139" s="7"/>
      <c r="W139" s="7">
        <f>-W137/W129</f>
        <v>-4.8602199905622067E-3</v>
      </c>
      <c r="X139" s="7">
        <f>-X137/X129</f>
        <v>-3.1431675428038883E-3</v>
      </c>
      <c r="AA139" s="5" t="s">
        <v>17</v>
      </c>
      <c r="AB139" s="35">
        <f t="shared" si="181"/>
        <v>-2.3680398053108741E-3</v>
      </c>
      <c r="AC139" s="35">
        <f t="shared" si="182"/>
        <v>-4.2305435099705664E-3</v>
      </c>
      <c r="AD139" s="35">
        <f t="shared" si="183"/>
        <v>-2.8801297656913766E-3</v>
      </c>
      <c r="AE139" s="35">
        <f t="shared" si="184"/>
        <v>-3.2350358370995319E-3</v>
      </c>
      <c r="AF139" s="35">
        <f t="shared" si="185"/>
        <v>-2.2786733710876759E-3</v>
      </c>
      <c r="AG139" s="35">
        <f t="shared" si="186"/>
        <v>-2.9997742220753557E-3</v>
      </c>
      <c r="AH139" s="35">
        <f t="shared" si="187"/>
        <v>-3.4569847821863584E-3</v>
      </c>
      <c r="AI139" s="35">
        <f t="shared" si="188"/>
        <v>-3.3449343598918012E-3</v>
      </c>
      <c r="AJ139" s="35">
        <f t="shared" si="189"/>
        <v>-2.8674168198018291E-3</v>
      </c>
      <c r="AK139" s="35">
        <f t="shared" si="190"/>
        <v>-4.8602199905622067E-3</v>
      </c>
      <c r="AL139" s="35">
        <f t="shared" si="190"/>
        <v>-3.1431675428038883E-3</v>
      </c>
      <c r="AM139" s="6"/>
      <c r="AN139" s="6"/>
    </row>
    <row r="140" spans="1:40" ht="15.5" x14ac:dyDescent="0.35">
      <c r="A140" s="5" t="s">
        <v>18</v>
      </c>
      <c r="E140" s="1">
        <f>+E35</f>
        <v>0.82585513236260744</v>
      </c>
      <c r="F140" s="3"/>
      <c r="G140" s="1">
        <f>+G35</f>
        <v>0.86133105139015087</v>
      </c>
      <c r="H140" s="3"/>
      <c r="I140" s="1">
        <f>+I35</f>
        <v>3.7125642428504482</v>
      </c>
      <c r="J140" s="3"/>
      <c r="K140" s="1">
        <f>+K35</f>
        <v>2.7125413811736481</v>
      </c>
      <c r="L140" s="3"/>
      <c r="M140" s="1">
        <f>+M35</f>
        <v>0.82265082543114032</v>
      </c>
      <c r="N140" s="3"/>
      <c r="O140" s="1">
        <f>+O35</f>
        <v>3.5909514960286854E-2</v>
      </c>
      <c r="P140" s="3"/>
      <c r="Q140" s="1">
        <f>+Q35</f>
        <v>3.7020626461896168E-2</v>
      </c>
      <c r="R140" s="3"/>
      <c r="S140" s="1">
        <f>+S35</f>
        <v>0.28607283535900352</v>
      </c>
      <c r="T140" s="3"/>
      <c r="U140" s="1">
        <f>+U35</f>
        <v>5.9741230842120701E-3</v>
      </c>
      <c r="V140" s="3"/>
      <c r="W140" s="1">
        <f>+W35</f>
        <v>0</v>
      </c>
      <c r="X140" s="1">
        <f>+X35</f>
        <v>0</v>
      </c>
      <c r="AA140" s="5" t="s">
        <v>18</v>
      </c>
      <c r="AB140" s="33">
        <f t="shared" si="181"/>
        <v>0.82585513236260744</v>
      </c>
      <c r="AC140" s="33">
        <f t="shared" si="182"/>
        <v>0.86133105139015087</v>
      </c>
      <c r="AD140" s="33">
        <f t="shared" si="183"/>
        <v>3.7125642428504482</v>
      </c>
      <c r="AE140" s="33">
        <f t="shared" si="184"/>
        <v>2.7125413811736481</v>
      </c>
      <c r="AF140" s="33">
        <f t="shared" si="185"/>
        <v>0.82265082543114032</v>
      </c>
      <c r="AG140" s="33">
        <f t="shared" si="186"/>
        <v>3.5909514960286854E-2</v>
      </c>
      <c r="AH140" s="33">
        <f t="shared" si="187"/>
        <v>3.7020626461896168E-2</v>
      </c>
      <c r="AI140" s="33">
        <f t="shared" si="188"/>
        <v>0.28607283535900352</v>
      </c>
      <c r="AJ140" s="33">
        <f t="shared" si="189"/>
        <v>5.9741230842120701E-3</v>
      </c>
      <c r="AK140" s="12">
        <f t="shared" si="190"/>
        <v>0</v>
      </c>
      <c r="AL140" s="12"/>
      <c r="AM140" s="6"/>
      <c r="AN140" s="6"/>
    </row>
    <row r="141" spans="1:40" ht="15.5" x14ac:dyDescent="0.35">
      <c r="A141" s="5" t="s">
        <v>19</v>
      </c>
      <c r="E141" s="1">
        <f>+E34/E138</f>
        <v>0.8278154322576442</v>
      </c>
      <c r="F141" s="1"/>
      <c r="G141" s="1">
        <f>+G34/G138</f>
        <v>0.86499043104439244</v>
      </c>
      <c r="H141" s="1"/>
      <c r="I141" s="1">
        <f>+I34/I138</f>
        <v>3.7232877948546443</v>
      </c>
      <c r="J141" s="1"/>
      <c r="K141" s="1">
        <f>+K34/K138</f>
        <v>2.7213450298703914</v>
      </c>
      <c r="L141" s="1"/>
      <c r="M141" s="1">
        <f>+M34/M138</f>
        <v>0.82452965920925247</v>
      </c>
      <c r="N141" s="1"/>
      <c r="O141" s="1">
        <f>+O34/O138</f>
        <v>3.6017559506837528E-2</v>
      </c>
      <c r="P141" s="1"/>
      <c r="Q141" s="1">
        <f>+Q34/Q138</f>
        <v>3.7149050162982276E-2</v>
      </c>
      <c r="R141" s="1"/>
      <c r="S141" s="1">
        <f>+S34/S138</f>
        <v>0.28703294170814386</v>
      </c>
      <c r="T141" s="1"/>
      <c r="U141" s="1">
        <f>+U34/U138</f>
        <v>5.991302646192285E-3</v>
      </c>
      <c r="V141" s="1"/>
      <c r="W141" s="1">
        <f>+W34/W138</f>
        <v>0</v>
      </c>
      <c r="X141" s="1">
        <f>+X34/X138</f>
        <v>0.58172169179397659</v>
      </c>
      <c r="AA141" s="5" t="s">
        <v>19</v>
      </c>
      <c r="AB141" s="33">
        <f t="shared" si="181"/>
        <v>0.8278154322576442</v>
      </c>
      <c r="AC141" s="33">
        <f t="shared" si="182"/>
        <v>0.86499043104439244</v>
      </c>
      <c r="AD141" s="33">
        <f t="shared" si="183"/>
        <v>3.7232877948546443</v>
      </c>
      <c r="AE141" s="33">
        <f t="shared" si="184"/>
        <v>2.7213450298703914</v>
      </c>
      <c r="AF141" s="33">
        <f t="shared" si="185"/>
        <v>0.82452965920925247</v>
      </c>
      <c r="AG141" s="33">
        <f t="shared" si="186"/>
        <v>3.6017559506837528E-2</v>
      </c>
      <c r="AH141" s="33">
        <f t="shared" si="187"/>
        <v>3.7149050162982276E-2</v>
      </c>
      <c r="AI141" s="33">
        <f t="shared" si="188"/>
        <v>0.28703294170814386</v>
      </c>
      <c r="AJ141" s="33">
        <f t="shared" si="189"/>
        <v>5.991302646192285E-3</v>
      </c>
      <c r="AK141" s="12">
        <f t="shared" si="190"/>
        <v>0</v>
      </c>
      <c r="AL141" s="12"/>
      <c r="AM141" s="6"/>
      <c r="AN141" s="6"/>
    </row>
    <row r="142" spans="1:40" ht="15.5" x14ac:dyDescent="0.35">
      <c r="A142" s="5" t="s">
        <v>173</v>
      </c>
      <c r="E142" s="1">
        <f>+E141-E35</f>
        <v>1.9602998950367656E-3</v>
      </c>
      <c r="F142" s="1"/>
      <c r="G142" s="1">
        <f>+G141-G35</f>
        <v>3.659379654241568E-3</v>
      </c>
      <c r="H142" s="1"/>
      <c r="I142" s="1">
        <f>+I141-I35</f>
        <v>1.0723552004196168E-2</v>
      </c>
      <c r="J142" s="1"/>
      <c r="K142" s="1">
        <f>+K141-K35</f>
        <v>8.803648696743327E-3</v>
      </c>
      <c r="L142" s="1"/>
      <c r="M142" s="1">
        <f>+M141-M35</f>
        <v>1.8788337781121545E-3</v>
      </c>
      <c r="N142" s="1"/>
      <c r="O142" s="1">
        <f>+O141-O35</f>
        <v>1.0804454655067436E-4</v>
      </c>
      <c r="P142" s="1"/>
      <c r="Q142" s="1">
        <f>+Q141-Q35</f>
        <v>1.2842370108610834E-4</v>
      </c>
      <c r="R142" s="1"/>
      <c r="S142" s="1">
        <f>+S141-S35</f>
        <v>9.6010634914034387E-4</v>
      </c>
      <c r="T142" s="1"/>
      <c r="U142" s="1">
        <f>+U141-U35</f>
        <v>1.7179561980214947E-5</v>
      </c>
      <c r="V142" s="1"/>
      <c r="W142" s="1">
        <f>+W141-W35</f>
        <v>0</v>
      </c>
      <c r="X142" s="1">
        <f>+X141-X35</f>
        <v>0.58172169179397659</v>
      </c>
      <c r="AA142" s="5" t="s">
        <v>20</v>
      </c>
      <c r="AB142" s="33">
        <f t="shared" si="181"/>
        <v>1.9602998950367656E-3</v>
      </c>
      <c r="AC142" s="33">
        <f t="shared" si="182"/>
        <v>3.659379654241568E-3</v>
      </c>
      <c r="AD142" s="33">
        <f t="shared" si="183"/>
        <v>1.0723552004196168E-2</v>
      </c>
      <c r="AE142" s="33">
        <f t="shared" si="184"/>
        <v>8.803648696743327E-3</v>
      </c>
      <c r="AF142" s="33">
        <f t="shared" si="185"/>
        <v>1.8788337781121545E-3</v>
      </c>
      <c r="AG142" s="33">
        <f t="shared" si="186"/>
        <v>1.0804454655067436E-4</v>
      </c>
      <c r="AH142" s="33">
        <f t="shared" si="187"/>
        <v>1.2842370108610834E-4</v>
      </c>
      <c r="AI142" s="33">
        <f t="shared" si="188"/>
        <v>9.6010634914034387E-4</v>
      </c>
      <c r="AJ142" s="33">
        <f t="shared" si="189"/>
        <v>1.7179561980214947E-5</v>
      </c>
      <c r="AK142" s="12">
        <f t="shared" si="190"/>
        <v>0</v>
      </c>
      <c r="AL142" s="12"/>
      <c r="AM142" s="6"/>
      <c r="AN142" s="6"/>
    </row>
    <row r="143" spans="1:40" ht="15.5" x14ac:dyDescent="0.35">
      <c r="A143" s="5" t="s">
        <v>21</v>
      </c>
      <c r="E143" s="3">
        <f>+E43</f>
        <v>75.738798318728101</v>
      </c>
      <c r="F143" s="1"/>
      <c r="G143" s="3">
        <f>+G43</f>
        <v>115.01031332754759</v>
      </c>
      <c r="H143" s="1"/>
      <c r="I143" s="3">
        <f>+I43</f>
        <v>327.85553097516345</v>
      </c>
      <c r="J143" s="1"/>
      <c r="K143" s="3">
        <f>+K43</f>
        <v>246.72449391349397</v>
      </c>
      <c r="L143" s="1"/>
      <c r="M143" s="3">
        <f>+M43</f>
        <v>8.3607417627492726</v>
      </c>
      <c r="N143" s="1"/>
      <c r="O143" s="3">
        <f>+O43</f>
        <v>1121.720386433024</v>
      </c>
      <c r="P143" s="1"/>
      <c r="Q143" s="3">
        <f>+Q43</f>
        <v>518.6771529225025</v>
      </c>
      <c r="R143" s="1"/>
      <c r="S143" s="3">
        <f>+S43</f>
        <v>6.6379362126486665</v>
      </c>
      <c r="T143" s="1"/>
      <c r="U143" s="3">
        <f>+U43</f>
        <v>2.4910854150212676</v>
      </c>
      <c r="V143" s="1"/>
      <c r="W143" s="3">
        <f>+W43</f>
        <v>0</v>
      </c>
      <c r="X143" s="3">
        <f>+X43</f>
        <v>2423.2164392808786</v>
      </c>
      <c r="Y143" s="3">
        <f>SUM(E143:W143)</f>
        <v>2423.2164392808786</v>
      </c>
      <c r="AA143" s="5" t="s">
        <v>21</v>
      </c>
      <c r="AB143" s="12">
        <f t="shared" si="181"/>
        <v>75.738798318728101</v>
      </c>
      <c r="AC143" s="12">
        <f t="shared" si="182"/>
        <v>115.01031332754759</v>
      </c>
      <c r="AD143" s="12">
        <f t="shared" si="183"/>
        <v>327.85553097516345</v>
      </c>
      <c r="AE143" s="12">
        <f t="shared" si="184"/>
        <v>246.72449391349397</v>
      </c>
      <c r="AF143" s="12">
        <f t="shared" si="185"/>
        <v>8.3607417627492726</v>
      </c>
      <c r="AG143" s="12">
        <f t="shared" si="186"/>
        <v>1121.720386433024</v>
      </c>
      <c r="AH143" s="12">
        <f t="shared" si="187"/>
        <v>518.6771529225025</v>
      </c>
      <c r="AI143" s="12">
        <f t="shared" si="188"/>
        <v>6.6379362126486665</v>
      </c>
      <c r="AJ143" s="12">
        <f t="shared" si="189"/>
        <v>2.4910854150212676</v>
      </c>
      <c r="AK143" s="12">
        <f t="shared" si="190"/>
        <v>0</v>
      </c>
      <c r="AL143" s="12">
        <f t="shared" si="190"/>
        <v>2423.2164392808786</v>
      </c>
      <c r="AM143" s="6"/>
      <c r="AN143" s="6"/>
    </row>
    <row r="144" spans="1:40" ht="15.5" x14ac:dyDescent="0.35">
      <c r="A144" s="5" t="s">
        <v>22</v>
      </c>
      <c r="E144" s="3">
        <f>+E112+E96+E83+E125+E107</f>
        <v>50.444447676692221</v>
      </c>
      <c r="G144" s="3">
        <f>+G112+G96+G83+G125+G107</f>
        <v>66.683430969100641</v>
      </c>
      <c r="I144" s="3">
        <f>+I112+I96+I83+I125+I107</f>
        <v>232.8983777474192</v>
      </c>
      <c r="K144" s="3">
        <f>+K112+K96+K83+K125+K107</f>
        <v>177.2429846589234</v>
      </c>
      <c r="M144" s="3">
        <f>+M112+M96+M83+M125+M107</f>
        <v>6.4718800349742551</v>
      </c>
      <c r="O144" s="3">
        <f>+O112+O96+O83+O125+O107</f>
        <v>792.84834162598736</v>
      </c>
      <c r="Q144" s="3">
        <f>+Q112+Q96+Q83+Q125+Q107</f>
        <v>359.64265658079529</v>
      </c>
      <c r="S144" s="3">
        <f>+S112+S96+S83+S125+S107</f>
        <v>0</v>
      </c>
      <c r="U144" s="3">
        <f>+U112+U96+U83+U125+U107</f>
        <v>0</v>
      </c>
      <c r="W144" s="3">
        <f>+W112+W96+W83+W125+W107</f>
        <v>4.0645772622410439</v>
      </c>
      <c r="X144" s="3">
        <f>+X112+X96+X83+X125+X107</f>
        <v>1690.2966965561334</v>
      </c>
      <c r="AA144" s="5" t="s">
        <v>22</v>
      </c>
      <c r="AB144" s="12">
        <f t="shared" si="181"/>
        <v>50.444447676692221</v>
      </c>
      <c r="AC144" s="12">
        <f t="shared" si="182"/>
        <v>66.683430969100641</v>
      </c>
      <c r="AD144" s="12">
        <f t="shared" si="183"/>
        <v>232.8983777474192</v>
      </c>
      <c r="AE144" s="12">
        <f t="shared" si="184"/>
        <v>177.2429846589234</v>
      </c>
      <c r="AF144" s="12">
        <f t="shared" si="185"/>
        <v>6.4718800349742551</v>
      </c>
      <c r="AG144" s="12">
        <f t="shared" si="186"/>
        <v>792.84834162598736</v>
      </c>
      <c r="AH144" s="12">
        <f t="shared" si="187"/>
        <v>359.64265658079529</v>
      </c>
      <c r="AI144" s="12">
        <f t="shared" si="188"/>
        <v>0</v>
      </c>
      <c r="AJ144" s="12">
        <f t="shared" si="189"/>
        <v>0</v>
      </c>
      <c r="AK144" s="12">
        <f t="shared" si="190"/>
        <v>4.0645772622410439</v>
      </c>
      <c r="AL144" s="12">
        <f t="shared" si="190"/>
        <v>1690.2966965561334</v>
      </c>
      <c r="AM144" s="6"/>
      <c r="AN144" s="6"/>
    </row>
    <row r="145" spans="1:41" ht="15.5" x14ac:dyDescent="0.35">
      <c r="A145" s="5" t="s">
        <v>23</v>
      </c>
      <c r="E145" s="3">
        <f>+E43-E144</f>
        <v>25.29435064203588</v>
      </c>
      <c r="G145" s="3">
        <f>+G43-G144</f>
        <v>48.326882358446952</v>
      </c>
      <c r="I145" s="3">
        <f>+I43-I144</f>
        <v>94.957153227744243</v>
      </c>
      <c r="K145" s="3">
        <f>+K43-K144</f>
        <v>69.481509254570568</v>
      </c>
      <c r="M145" s="3">
        <f>+M43-M144</f>
        <v>1.8888617277750175</v>
      </c>
      <c r="O145" s="3">
        <f>+O43-O144</f>
        <v>328.87204480703667</v>
      </c>
      <c r="Q145" s="3">
        <f>+Q43-Q144</f>
        <v>159.03449634170721</v>
      </c>
      <c r="S145" s="3">
        <f>+S43-S144</f>
        <v>6.6379362126486665</v>
      </c>
      <c r="U145" s="3">
        <f>+U43-U144</f>
        <v>2.4910854150212676</v>
      </c>
      <c r="W145" s="3">
        <f>+W43-W144</f>
        <v>-4.0645772622410439</v>
      </c>
      <c r="X145" s="3">
        <f>+X43-X144</f>
        <v>732.91974272474522</v>
      </c>
      <c r="AA145" s="5" t="s">
        <v>23</v>
      </c>
      <c r="AB145" s="12">
        <f t="shared" si="181"/>
        <v>25.29435064203588</v>
      </c>
      <c r="AC145" s="12">
        <f t="shared" si="182"/>
        <v>48.326882358446952</v>
      </c>
      <c r="AD145" s="12">
        <f t="shared" si="183"/>
        <v>94.957153227744243</v>
      </c>
      <c r="AE145" s="12">
        <f t="shared" si="184"/>
        <v>69.481509254570568</v>
      </c>
      <c r="AF145" s="12">
        <f t="shared" si="185"/>
        <v>1.8888617277750175</v>
      </c>
      <c r="AG145" s="12">
        <f t="shared" si="186"/>
        <v>328.87204480703667</v>
      </c>
      <c r="AH145" s="12">
        <f t="shared" si="187"/>
        <v>159.03449634170721</v>
      </c>
      <c r="AI145" s="12">
        <f t="shared" si="188"/>
        <v>6.6379362126486665</v>
      </c>
      <c r="AJ145" s="12">
        <f t="shared" si="189"/>
        <v>2.4910854150212676</v>
      </c>
      <c r="AK145" s="12">
        <f t="shared" si="190"/>
        <v>-4.0645772622410439</v>
      </c>
      <c r="AL145" s="12">
        <f t="shared" si="190"/>
        <v>732.91974272474522</v>
      </c>
      <c r="AM145" s="6">
        <f>10*AL145/1000</f>
        <v>7.3291974272474523</v>
      </c>
      <c r="AN145" s="6">
        <f>5*AL145/1000</f>
        <v>3.6645987136237261</v>
      </c>
    </row>
    <row r="146" spans="1:41" ht="15.5" x14ac:dyDescent="0.35">
      <c r="A146" s="5" t="s">
        <v>174</v>
      </c>
      <c r="E146" s="15">
        <f>-E145/E143</f>
        <v>-0.33396820656687509</v>
      </c>
      <c r="G146" s="15">
        <f>-G145/G143</f>
        <v>-0.42019607598853104</v>
      </c>
      <c r="I146" s="15">
        <f>-I145/I143</f>
        <v>-0.28963108520788589</v>
      </c>
      <c r="K146" s="15">
        <f>-K145/K143</f>
        <v>-0.28161577374207536</v>
      </c>
      <c r="M146" s="15">
        <f>-M145/M143</f>
        <v>-0.22592035268816876</v>
      </c>
      <c r="O146" s="15">
        <f>-O145/O143</f>
        <v>-0.29318540412091643</v>
      </c>
      <c r="Q146" s="15">
        <f>-Q145/Q143</f>
        <v>-0.3066155805121209</v>
      </c>
      <c r="S146" s="15">
        <f>-S145/S143</f>
        <v>-1</v>
      </c>
      <c r="U146" s="15">
        <f>-U145/U143</f>
        <v>-1</v>
      </c>
      <c r="W146" s="15"/>
      <c r="X146" s="15">
        <f>-X145/X143</f>
        <v>-0.3024573995306209</v>
      </c>
      <c r="AA146" s="5" t="s">
        <v>24</v>
      </c>
      <c r="AB146" s="32">
        <f t="shared" si="181"/>
        <v>-0.33396820656687509</v>
      </c>
      <c r="AC146" s="32">
        <f t="shared" si="182"/>
        <v>-0.42019607598853104</v>
      </c>
      <c r="AD146" s="32">
        <f t="shared" si="183"/>
        <v>-0.28963108520788589</v>
      </c>
      <c r="AE146" s="32">
        <f t="shared" si="184"/>
        <v>-0.28161577374207536</v>
      </c>
      <c r="AF146" s="32">
        <f t="shared" si="185"/>
        <v>-0.22592035268816876</v>
      </c>
      <c r="AG146" s="32">
        <f t="shared" si="186"/>
        <v>-0.29318540412091643</v>
      </c>
      <c r="AH146" s="32">
        <f t="shared" si="187"/>
        <v>-0.3066155805121209</v>
      </c>
      <c r="AI146" s="32">
        <f t="shared" si="188"/>
        <v>-1</v>
      </c>
      <c r="AJ146" s="12">
        <f>+V146</f>
        <v>0</v>
      </c>
      <c r="AK146" s="12">
        <f t="shared" ref="AK146" si="192">+W146</f>
        <v>0</v>
      </c>
      <c r="AL146" s="32">
        <f>+X146</f>
        <v>-0.3024573995306209</v>
      </c>
      <c r="AM146" s="6"/>
      <c r="AN146" s="6"/>
    </row>
    <row r="147" spans="1:41" ht="15.5" x14ac:dyDescent="0.35">
      <c r="AB147" s="5"/>
      <c r="AM147" s="2">
        <f>+AM135+AM145</f>
        <v>21.347105525008494</v>
      </c>
      <c r="AN147" s="2">
        <f>+AN135+AN145</f>
        <v>10.673552762504247</v>
      </c>
      <c r="AO147" s="2">
        <f>+AM147-AN147</f>
        <v>10.673552762504247</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6.0527611918526549</v>
      </c>
      <c r="F149" s="6"/>
      <c r="G149" s="6">
        <f>+G54</f>
        <v>11.919402195340535</v>
      </c>
      <c r="H149" s="6"/>
      <c r="I149" s="6">
        <f>+I54</f>
        <v>13.622446808475495</v>
      </c>
      <c r="J149" s="6"/>
      <c r="K149" s="6">
        <f>+K54</f>
        <v>10.637241991462886</v>
      </c>
      <c r="L149" s="6"/>
      <c r="M149" s="6">
        <f>+M54</f>
        <v>1.3988642121730137</v>
      </c>
      <c r="N149" s="6"/>
      <c r="O149" s="6">
        <f>+O54</f>
        <v>59.118127732677692</v>
      </c>
      <c r="P149" s="6"/>
      <c r="Q149" s="6">
        <f>+Q54</f>
        <v>24.457861042061374</v>
      </c>
      <c r="R149" s="6"/>
      <c r="S149" s="6">
        <f>+S54</f>
        <v>0.8197832204683152</v>
      </c>
      <c r="T149" s="6"/>
      <c r="U149" s="6">
        <f>+U54</f>
        <v>0.22896813205018585</v>
      </c>
      <c r="V149" s="6"/>
      <c r="W149" s="6">
        <f>+W54</f>
        <v>0.92203289199211547</v>
      </c>
      <c r="X149" s="6">
        <f>SUM(E149:W149)</f>
        <v>129.17748941855427</v>
      </c>
      <c r="AA149" t="s">
        <v>25</v>
      </c>
      <c r="AB149" s="12">
        <f>+E149</f>
        <v>6.0527611918526549</v>
      </c>
      <c r="AC149" s="12">
        <f>+G149</f>
        <v>11.919402195340535</v>
      </c>
      <c r="AD149" s="12">
        <f>+I149</f>
        <v>13.622446808475495</v>
      </c>
      <c r="AE149" s="12">
        <f>+K149</f>
        <v>10.637241991462886</v>
      </c>
      <c r="AF149" s="12">
        <f>+M149</f>
        <v>1.3988642121730137</v>
      </c>
      <c r="AG149" s="12">
        <f>+O149</f>
        <v>59.118127732677692</v>
      </c>
      <c r="AH149" s="12">
        <f>+Q149</f>
        <v>24.457861042061374</v>
      </c>
      <c r="AI149" s="12">
        <f>+S149</f>
        <v>0.8197832204683152</v>
      </c>
      <c r="AJ149" s="12">
        <f>+U149</f>
        <v>0.22896813205018585</v>
      </c>
      <c r="AK149" s="12">
        <f>+W149</f>
        <v>0.92203289199211547</v>
      </c>
      <c r="AL149" s="12">
        <f>+X149</f>
        <v>129.17748941855427</v>
      </c>
      <c r="AM149" s="2">
        <f>+AL149</f>
        <v>129.17748941855427</v>
      </c>
      <c r="AN149" s="3">
        <f>+AL149</f>
        <v>129.17748941855427</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4.6691984042685437</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9.7747570238848063</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11.370635210975125</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8.9331321352539188</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1.2241075360510929</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46.357311316871673</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19.927118151052799</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0.71825407987711398</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0.20397304305565611</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0.8195565608286477</v>
      </c>
      <c r="X150" s="3">
        <f>SUM(E150:W150)</f>
        <v>103.99804346211937</v>
      </c>
      <c r="AA150" t="s">
        <v>26</v>
      </c>
      <c r="AB150" s="12">
        <f t="shared" ref="AB150:AB152" si="193">+E150</f>
        <v>4.6691984042685437</v>
      </c>
      <c r="AC150" s="12">
        <f t="shared" ref="AC150:AC152" si="194">+G150</f>
        <v>9.7747570238848063</v>
      </c>
      <c r="AD150" s="12">
        <f t="shared" ref="AD150:AD152" si="195">+I150</f>
        <v>11.370635210975125</v>
      </c>
      <c r="AE150" s="12">
        <f t="shared" ref="AE150:AE152" si="196">+K150</f>
        <v>8.9331321352539188</v>
      </c>
      <c r="AF150" s="12">
        <f t="shared" ref="AF150:AF152" si="197">+M150</f>
        <v>1.2241075360510929</v>
      </c>
      <c r="AG150" s="12">
        <f t="shared" ref="AG150:AG152" si="198">+O150</f>
        <v>46.357311316871673</v>
      </c>
      <c r="AH150" s="12">
        <f t="shared" ref="AH150:AH152" si="199">+Q150</f>
        <v>19.927118151052799</v>
      </c>
      <c r="AI150" s="12">
        <f t="shared" ref="AI150:AI152" si="200">+S150</f>
        <v>0.71825407987711398</v>
      </c>
      <c r="AJ150" s="12">
        <f t="shared" ref="AJ150:AJ152" si="201">+U150</f>
        <v>0.20397304305565611</v>
      </c>
      <c r="AK150" s="12">
        <f t="shared" ref="AK150:AK152" si="202">+W150</f>
        <v>0.8195565608286477</v>
      </c>
      <c r="AL150" s="12">
        <f t="shared" ref="AL150:AL152" si="203">+X150</f>
        <v>103.99804346211937</v>
      </c>
      <c r="AM150" s="2">
        <f>+AL150+AO147</f>
        <v>114.67159622462361</v>
      </c>
      <c r="AN150" s="2">
        <f>+AL150+AM147</f>
        <v>125.34514898712786</v>
      </c>
    </row>
    <row r="151" spans="1:41" ht="15.5" x14ac:dyDescent="0.35">
      <c r="A151" t="s">
        <v>35</v>
      </c>
      <c r="E151" s="2">
        <f>+E150-E149</f>
        <v>-1.3835627875841112</v>
      </c>
      <c r="F151" s="2"/>
      <c r="G151" s="2">
        <f t="shared" ref="G151:W151" si="204">+G150-G149</f>
        <v>-2.1446451714557284</v>
      </c>
      <c r="H151" s="2"/>
      <c r="I151" s="2">
        <f t="shared" ref="I151" si="205">+I150-I149</f>
        <v>-2.2518115975003692</v>
      </c>
      <c r="J151" s="2"/>
      <c r="K151" s="2">
        <f t="shared" ref="K151" si="206">+K150-K149</f>
        <v>-1.7041098562089676</v>
      </c>
      <c r="L151" s="2"/>
      <c r="M151" s="2">
        <f t="shared" si="204"/>
        <v>-0.17475667612192081</v>
      </c>
      <c r="N151" s="2"/>
      <c r="O151" s="2">
        <f t="shared" si="204"/>
        <v>-12.760816415806019</v>
      </c>
      <c r="P151" s="2"/>
      <c r="Q151" s="2">
        <f t="shared" si="204"/>
        <v>-4.5307428910085754</v>
      </c>
      <c r="R151" s="2"/>
      <c r="S151" s="2">
        <f t="shared" si="204"/>
        <v>-0.10152914059120122</v>
      </c>
      <c r="T151" s="2"/>
      <c r="U151" s="2">
        <f t="shared" si="204"/>
        <v>-2.4995088994529735E-2</v>
      </c>
      <c r="V151" s="2"/>
      <c r="W151" s="2">
        <f t="shared" si="204"/>
        <v>-0.10247633116346777</v>
      </c>
      <c r="X151" s="3">
        <f>+X150-X149</f>
        <v>-25.179445956434904</v>
      </c>
      <c r="AA151" t="s">
        <v>27</v>
      </c>
      <c r="AB151" s="12">
        <f t="shared" si="193"/>
        <v>-1.3835627875841112</v>
      </c>
      <c r="AC151" s="12">
        <f t="shared" si="194"/>
        <v>-2.1446451714557284</v>
      </c>
      <c r="AD151" s="12">
        <f t="shared" si="195"/>
        <v>-2.2518115975003692</v>
      </c>
      <c r="AE151" s="12">
        <f t="shared" si="196"/>
        <v>-1.7041098562089676</v>
      </c>
      <c r="AF151" s="12">
        <f t="shared" si="197"/>
        <v>-0.17475667612192081</v>
      </c>
      <c r="AG151" s="12">
        <f t="shared" si="198"/>
        <v>-12.760816415806019</v>
      </c>
      <c r="AH151" s="12">
        <f t="shared" si="199"/>
        <v>-4.5307428910085754</v>
      </c>
      <c r="AI151" s="12">
        <f t="shared" si="200"/>
        <v>-0.10152914059120122</v>
      </c>
      <c r="AJ151" s="12">
        <f t="shared" si="201"/>
        <v>-2.4995088994529735E-2</v>
      </c>
      <c r="AK151" s="12">
        <f t="shared" si="202"/>
        <v>-0.10247633116346777</v>
      </c>
      <c r="AL151" s="12">
        <f t="shared" si="203"/>
        <v>-25.179445956434904</v>
      </c>
      <c r="AM151" s="2">
        <f>+AM150-AM149</f>
        <v>-14.50589319393066</v>
      </c>
      <c r="AN151" s="2">
        <f>+AN150-AN149</f>
        <v>-3.8323404314264167</v>
      </c>
    </row>
    <row r="152" spans="1:41" ht="15.5" x14ac:dyDescent="0.35">
      <c r="A152" t="s">
        <v>28</v>
      </c>
      <c r="E152" s="2">
        <f>100*E151/E149</f>
        <v>-22.858373950825317</v>
      </c>
      <c r="F152" s="2"/>
      <c r="G152" s="2">
        <f>100*G151/G149</f>
        <v>-17.992892062104431</v>
      </c>
      <c r="H152" s="2"/>
      <c r="I152" s="2">
        <f>100*I151/I149</f>
        <v>-16.530155185479284</v>
      </c>
      <c r="J152" s="2"/>
      <c r="K152" s="2">
        <f>100*K151/K149</f>
        <v>-16.020222700363799</v>
      </c>
      <c r="L152" s="2"/>
      <c r="M152" s="2">
        <f>100*M151/M149</f>
        <v>-12.492754807877422</v>
      </c>
      <c r="N152" s="2"/>
      <c r="O152" s="2">
        <f>100*O151/O149</f>
        <v>-21.585285098182236</v>
      </c>
      <c r="P152" s="2"/>
      <c r="Q152" s="2">
        <f>100*Q151/Q149</f>
        <v>-18.52468980511761</v>
      </c>
      <c r="R152" s="2"/>
      <c r="S152" s="2">
        <f>100*S151/S149</f>
        <v>-12.384876642534955</v>
      </c>
      <c r="T152" s="2"/>
      <c r="U152" s="2">
        <f>100*U151/U149</f>
        <v>-10.916405165523752</v>
      </c>
      <c r="V152" s="2"/>
      <c r="W152" s="2">
        <f>100*W151/W149</f>
        <v>-11.114173046696914</v>
      </c>
      <c r="X152" s="2">
        <f t="shared" ref="X152" si="207">100*X151/X149</f>
        <v>-19.49213138432328</v>
      </c>
      <c r="AA152" t="s">
        <v>28</v>
      </c>
      <c r="AB152" s="6">
        <f t="shared" si="193"/>
        <v>-22.858373950825317</v>
      </c>
      <c r="AC152" s="6">
        <f t="shared" si="194"/>
        <v>-17.992892062104431</v>
      </c>
      <c r="AD152" s="6">
        <f t="shared" si="195"/>
        <v>-16.530155185479284</v>
      </c>
      <c r="AE152" s="6">
        <f t="shared" si="196"/>
        <v>-16.020222700363799</v>
      </c>
      <c r="AF152" s="6">
        <f t="shared" si="197"/>
        <v>-12.492754807877422</v>
      </c>
      <c r="AG152" s="6">
        <f t="shared" si="198"/>
        <v>-21.585285098182236</v>
      </c>
      <c r="AH152" s="6">
        <f t="shared" si="199"/>
        <v>-18.52468980511761</v>
      </c>
      <c r="AI152" s="6">
        <f t="shared" si="200"/>
        <v>-12.384876642534955</v>
      </c>
      <c r="AJ152" s="6">
        <f t="shared" si="201"/>
        <v>-10.916405165523752</v>
      </c>
      <c r="AK152" s="6">
        <f t="shared" si="202"/>
        <v>-11.114173046696914</v>
      </c>
      <c r="AL152" s="6">
        <f t="shared" si="203"/>
        <v>-19.49213138432328</v>
      </c>
      <c r="AM152" s="2">
        <f>100*AM151/AM149</f>
        <v>-11.229428021262597</v>
      </c>
      <c r="AN152" s="2">
        <f>100*AN151/AN149</f>
        <v>-2.9667246582019131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D608B-2947-4534-9586-35BB71B6837D}">
  <dimension ref="A2:AZ152"/>
  <sheetViews>
    <sheetView zoomScale="50" zoomScaleNormal="50" workbookViewId="0">
      <selection activeCell="O3" sqref="O3"/>
    </sheetView>
  </sheetViews>
  <sheetFormatPr defaultRowHeight="14.5" x14ac:dyDescent="0.35"/>
  <cols>
    <col min="1" max="1" width="79.6328125" customWidth="1"/>
    <col min="27" max="27" width="54.5429687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10198</v>
      </c>
      <c r="F15" s="42">
        <v>10644.924000000001</v>
      </c>
      <c r="G15" s="42">
        <v>32296.322</v>
      </c>
      <c r="H15" s="42">
        <v>32798.142999999996</v>
      </c>
      <c r="I15" s="42">
        <v>570.87800000000004</v>
      </c>
      <c r="J15" s="42">
        <v>3233.665</v>
      </c>
      <c r="K15" s="42">
        <v>857.60000000000025</v>
      </c>
      <c r="L15" s="42">
        <v>225.87</v>
      </c>
      <c r="M15" s="42">
        <v>0</v>
      </c>
      <c r="N15" s="43">
        <v>0</v>
      </c>
      <c r="O15" s="25">
        <v>90825.401999999987</v>
      </c>
    </row>
    <row r="16" spans="1:25" ht="15.5" x14ac:dyDescent="0.35">
      <c r="A16" s="44" t="s">
        <v>66</v>
      </c>
      <c r="B16" s="25"/>
      <c r="C16" s="25"/>
      <c r="D16" s="25"/>
      <c r="E16" s="25">
        <v>9557.651643646388</v>
      </c>
      <c r="F16" s="25">
        <v>9662.8698697809323</v>
      </c>
      <c r="G16" s="25">
        <v>7996.6396971297945</v>
      </c>
      <c r="H16" s="25">
        <v>8011.8068272918117</v>
      </c>
      <c r="I16" s="25">
        <v>441.0652566012385</v>
      </c>
      <c r="J16" s="25">
        <v>63454.115721372444</v>
      </c>
      <c r="K16" s="25">
        <v>26544.490395229859</v>
      </c>
      <c r="L16" s="25">
        <v>697.85173748264469</v>
      </c>
      <c r="M16" s="25">
        <v>124.58013552063039</v>
      </c>
      <c r="N16" s="25">
        <v>1668.3984880344099</v>
      </c>
      <c r="O16" s="25">
        <v>128159.46977209016</v>
      </c>
    </row>
    <row r="17" spans="1:22" ht="15.5" x14ac:dyDescent="0.35">
      <c r="A17" s="45" t="s">
        <v>84</v>
      </c>
      <c r="B17" s="25"/>
      <c r="C17" s="25"/>
      <c r="D17" s="25"/>
      <c r="E17" s="25">
        <v>604.18641439287558</v>
      </c>
      <c r="F17" s="25">
        <v>693.15826061033852</v>
      </c>
      <c r="G17" s="25">
        <v>233.89301756604436</v>
      </c>
      <c r="H17" s="25">
        <v>278.01681847818247</v>
      </c>
      <c r="I17" s="25">
        <v>34.283860569690994</v>
      </c>
      <c r="J17" s="25">
        <v>2401.444369502321</v>
      </c>
      <c r="K17" s="25">
        <v>681.24557014213656</v>
      </c>
      <c r="L17" s="25">
        <v>35.451726660974543</v>
      </c>
      <c r="M17" s="25">
        <v>3.384217178386002</v>
      </c>
      <c r="N17" s="25">
        <v>121.71027924273076</v>
      </c>
      <c r="O17" s="25">
        <v>5086.7745343436809</v>
      </c>
    </row>
    <row r="18" spans="1:22" ht="15.5" x14ac:dyDescent="0.35">
      <c r="A18" s="45" t="s">
        <v>85</v>
      </c>
      <c r="B18" s="25"/>
      <c r="C18" s="25"/>
      <c r="D18" s="25"/>
      <c r="E18" s="25">
        <v>517.71059011414195</v>
      </c>
      <c r="F18" s="42">
        <v>534.71526496989418</v>
      </c>
      <c r="G18" s="25">
        <v>170.58769221726345</v>
      </c>
      <c r="H18" s="25">
        <v>154.78757411796062</v>
      </c>
      <c r="I18" s="25">
        <v>34.969000300289196</v>
      </c>
      <c r="J18" s="25">
        <v>1713.6017115231834</v>
      </c>
      <c r="K18" s="25">
        <v>549.11294087618319</v>
      </c>
      <c r="L18" s="25">
        <v>29.892258186932594</v>
      </c>
      <c r="M18" s="25">
        <v>2.373028747250792</v>
      </c>
      <c r="N18" s="25">
        <v>96.177886767891806</v>
      </c>
      <c r="O18" s="25">
        <v>3803.927947820991</v>
      </c>
    </row>
    <row r="19" spans="1:22" ht="15.5" x14ac:dyDescent="0.35">
      <c r="A19" s="45" t="s">
        <v>86</v>
      </c>
      <c r="B19" s="25"/>
      <c r="C19" s="25"/>
      <c r="D19" s="25"/>
      <c r="E19" s="25">
        <v>1549.8674010216705</v>
      </c>
      <c r="F19" s="42">
        <v>1431.9701011799632</v>
      </c>
      <c r="G19" s="25">
        <v>623.12903749920451</v>
      </c>
      <c r="H19" s="25">
        <v>260.52319845702431</v>
      </c>
      <c r="I19" s="25">
        <v>120.08121031348841</v>
      </c>
      <c r="J19" s="25">
        <v>4109.9014248481462</v>
      </c>
      <c r="K19" s="25">
        <v>1090.2353475281004</v>
      </c>
      <c r="L19" s="25">
        <v>103.46643060614974</v>
      </c>
      <c r="M19" s="25">
        <v>4.2262970804135191</v>
      </c>
      <c r="N19" s="25">
        <v>176.99027179227207</v>
      </c>
      <c r="O19" s="25">
        <v>9470.3907203264316</v>
      </c>
    </row>
    <row r="20" spans="1:22" ht="15.5" x14ac:dyDescent="0.35">
      <c r="A20" s="44" t="s">
        <v>67</v>
      </c>
      <c r="B20" s="25"/>
      <c r="C20" s="25"/>
      <c r="D20" s="25"/>
      <c r="E20" s="25">
        <f>E17*$N$2+E18+E19</f>
        <v>2067.5779911358122</v>
      </c>
      <c r="F20" s="25">
        <f t="shared" ref="F20:O20" si="0">F17*$N$2+F18+F19</f>
        <v>1966.6853661498574</v>
      </c>
      <c r="G20" s="25">
        <f t="shared" si="0"/>
        <v>793.71672971646797</v>
      </c>
      <c r="H20" s="25">
        <f t="shared" si="0"/>
        <v>415.31077257498492</v>
      </c>
      <c r="I20" s="25">
        <f t="shared" si="0"/>
        <v>155.05021061377761</v>
      </c>
      <c r="J20" s="25">
        <f t="shared" si="0"/>
        <v>5823.5031363713297</v>
      </c>
      <c r="K20" s="25">
        <f t="shared" si="0"/>
        <v>1639.3482884042837</v>
      </c>
      <c r="L20" s="25">
        <f t="shared" si="0"/>
        <v>133.35868879308234</v>
      </c>
      <c r="M20" s="25">
        <f t="shared" si="0"/>
        <v>6.5993258276643108</v>
      </c>
      <c r="N20" s="25">
        <f t="shared" si="0"/>
        <v>273.16815856016387</v>
      </c>
      <c r="O20" s="25">
        <f t="shared" si="0"/>
        <v>13274.318668147422</v>
      </c>
      <c r="P20" s="3">
        <f t="shared" ref="P20" si="1">SUM(E20:N20)</f>
        <v>13274.318668147424</v>
      </c>
    </row>
    <row r="21" spans="1:22" ht="15.5" x14ac:dyDescent="0.35">
      <c r="A21" s="44" t="s">
        <v>68</v>
      </c>
      <c r="B21" s="25"/>
      <c r="C21" s="25"/>
      <c r="D21" s="25"/>
      <c r="E21" s="25">
        <v>717.09448114664235</v>
      </c>
      <c r="F21" s="25">
        <v>567.46538774026965</v>
      </c>
      <c r="G21" s="25">
        <v>546.02555505810733</v>
      </c>
      <c r="H21" s="25">
        <v>346.27174540996123</v>
      </c>
      <c r="I21" s="25">
        <v>47.012469991291823</v>
      </c>
      <c r="J21" s="25">
        <v>3517.6180998182303</v>
      </c>
      <c r="K21" s="25">
        <v>910.35244229525927</v>
      </c>
      <c r="L21" s="25">
        <v>15.562516663698167</v>
      </c>
      <c r="M21" s="25">
        <v>3.0931250005960465E-2</v>
      </c>
      <c r="N21" s="25">
        <v>0</v>
      </c>
      <c r="O21" s="25">
        <v>6667.4336293734659</v>
      </c>
      <c r="T21">
        <v>12</v>
      </c>
      <c r="U21">
        <v>270</v>
      </c>
      <c r="V21">
        <f>+T21*U21</f>
        <v>3240</v>
      </c>
    </row>
    <row r="22" spans="1:22" ht="15.5" x14ac:dyDescent="0.35">
      <c r="A22" s="44" t="s">
        <v>69</v>
      </c>
      <c r="B22" s="25"/>
      <c r="C22" s="25"/>
      <c r="D22" s="25"/>
      <c r="E22" s="25">
        <v>1249.3974592841314</v>
      </c>
      <c r="F22" s="25">
        <v>1260.6145654986622</v>
      </c>
      <c r="G22" s="25">
        <v>138.60969635616192</v>
      </c>
      <c r="H22" s="25">
        <v>53.839174002547729</v>
      </c>
      <c r="I22" s="25">
        <v>100.64969578634373</v>
      </c>
      <c r="J22" s="25">
        <v>1586.8776445463122</v>
      </c>
      <c r="K22" s="25">
        <v>578.88869276901255</v>
      </c>
      <c r="L22" s="25">
        <v>54.558228859299177</v>
      </c>
      <c r="M22" s="25">
        <v>6.3784153445846259E-2</v>
      </c>
      <c r="N22" s="25">
        <v>0</v>
      </c>
      <c r="O22" s="25">
        <v>5023.4989412559171</v>
      </c>
    </row>
    <row r="23" spans="1:22" ht="15.5" x14ac:dyDescent="0.35">
      <c r="A23" s="44" t="s">
        <v>87</v>
      </c>
      <c r="B23" s="25"/>
      <c r="C23" s="25"/>
      <c r="D23" s="25"/>
      <c r="E23" s="25">
        <v>55.487485376361604</v>
      </c>
      <c r="F23" s="25">
        <v>72.478146828381043</v>
      </c>
      <c r="G23" s="25">
        <v>35.753254505628107</v>
      </c>
      <c r="H23" s="25">
        <v>10.759507758299197</v>
      </c>
      <c r="I23" s="25">
        <v>6.9325583732260432</v>
      </c>
      <c r="J23" s="25">
        <v>532.08312782260998</v>
      </c>
      <c r="K23" s="25">
        <v>92.871215465655865</v>
      </c>
      <c r="L23" s="25">
        <v>3.0038613669171488</v>
      </c>
      <c r="M23" s="25">
        <v>0.65753997879672887</v>
      </c>
      <c r="N23" s="25">
        <v>0</v>
      </c>
      <c r="O23" s="25">
        <v>810.02669747587572</v>
      </c>
    </row>
    <row r="24" spans="1:22" ht="15.5" x14ac:dyDescent="0.35">
      <c r="A24" s="46" t="s">
        <v>88</v>
      </c>
      <c r="B24" s="26"/>
      <c r="C24" s="26"/>
      <c r="D24" s="26"/>
      <c r="E24" s="26">
        <v>31.068099190430427</v>
      </c>
      <c r="F24" s="26">
        <v>30.409079490127915</v>
      </c>
      <c r="G24" s="26">
        <v>32.152667304017982</v>
      </c>
      <c r="H24" s="26">
        <v>22.733921630341726</v>
      </c>
      <c r="I24" s="26">
        <v>40.427394598918895</v>
      </c>
      <c r="J24" s="26">
        <v>24.07118054042046</v>
      </c>
      <c r="K24" s="26">
        <v>20.787294966193159</v>
      </c>
      <c r="L24" s="26">
        <v>45.624049871606161</v>
      </c>
      <c r="M24" s="26">
        <v>0</v>
      </c>
      <c r="N24" s="26">
        <v>25.63405311401231</v>
      </c>
      <c r="O24" s="26">
        <v>26.752817060416838</v>
      </c>
    </row>
    <row r="25" spans="1:22" ht="15.5" x14ac:dyDescent="0.35">
      <c r="A25" s="21" t="s">
        <v>89</v>
      </c>
      <c r="B25" s="23"/>
      <c r="C25" s="23"/>
      <c r="D25" s="23"/>
      <c r="E25" s="42">
        <v>1158.1345080577141</v>
      </c>
      <c r="F25" s="42">
        <v>1092.980614478432</v>
      </c>
      <c r="G25" s="42">
        <v>447.55894815472982</v>
      </c>
      <c r="H25" s="42">
        <v>219.7641651697563</v>
      </c>
      <c r="I25" s="42">
        <v>85.394099499350759</v>
      </c>
      <c r="J25" s="42">
        <v>3192.5719809875141</v>
      </c>
      <c r="K25" s="42">
        <v>863.69973270538435</v>
      </c>
      <c r="L25" s="42">
        <v>74.43654874718797</v>
      </c>
      <c r="M25" s="25">
        <v>0</v>
      </c>
      <c r="N25" s="25">
        <v>125.51870869946688</v>
      </c>
      <c r="O25" s="25">
        <v>7260.0593064995364</v>
      </c>
    </row>
    <row r="26" spans="1:22" ht="15.5" x14ac:dyDescent="0.35">
      <c r="A26" s="21" t="s">
        <v>90</v>
      </c>
      <c r="B26" s="23"/>
      <c r="C26" s="23"/>
      <c r="D26" s="23"/>
      <c r="E26" s="42">
        <v>481.5143414695587</v>
      </c>
      <c r="F26" s="42">
        <v>435.44892634268018</v>
      </c>
      <c r="G26" s="42">
        <v>200.35260630184865</v>
      </c>
      <c r="H26" s="42">
        <v>59.227139766079546</v>
      </c>
      <c r="I26" s="42">
        <v>48.545704732591652</v>
      </c>
      <c r="J26" s="42">
        <v>989.30179200851023</v>
      </c>
      <c r="K26" s="42">
        <v>226.63043751636732</v>
      </c>
      <c r="L26" s="42">
        <v>47.205575900120536</v>
      </c>
      <c r="M26" s="42">
        <v>0</v>
      </c>
      <c r="N26" s="42">
        <v>45.369780277865772</v>
      </c>
      <c r="O26" s="25">
        <v>2533.5963043156225</v>
      </c>
    </row>
    <row r="27" spans="1:22" ht="15.5" x14ac:dyDescent="0.35">
      <c r="A27" s="21" t="s">
        <v>91</v>
      </c>
      <c r="B27" s="23"/>
      <c r="C27" s="23"/>
      <c r="D27" s="23"/>
      <c r="E27" s="25">
        <v>1068.3530595521117</v>
      </c>
      <c r="F27" s="25">
        <v>996.52117483728307</v>
      </c>
      <c r="G27" s="25">
        <v>422.77643119735586</v>
      </c>
      <c r="H27" s="25">
        <v>201.29605869094476</v>
      </c>
      <c r="I27" s="25">
        <v>71.535505580896768</v>
      </c>
      <c r="J27" s="25">
        <v>3120.5996328396359</v>
      </c>
      <c r="K27" s="25">
        <v>863.60491001173307</v>
      </c>
      <c r="L27" s="25">
        <v>56.260854706029207</v>
      </c>
      <c r="M27" s="25">
        <v>4.2262970804135191</v>
      </c>
      <c r="N27" s="25"/>
      <c r="O27" s="25">
        <v>6805.1739244964037</v>
      </c>
    </row>
    <row r="28" spans="1:22" ht="15.5" x14ac:dyDescent="0.35">
      <c r="A28" s="44" t="s">
        <v>92</v>
      </c>
      <c r="B28" s="25"/>
      <c r="C28" s="25"/>
      <c r="D28" s="25"/>
      <c r="E28" s="47">
        <v>3</v>
      </c>
      <c r="F28" s="25">
        <v>36</v>
      </c>
      <c r="G28" s="25">
        <v>76.099999999999994</v>
      </c>
      <c r="H28" s="25">
        <v>30.8</v>
      </c>
      <c r="I28" s="25">
        <v>0</v>
      </c>
      <c r="J28" s="25">
        <v>160.1</v>
      </c>
      <c r="K28" s="25">
        <v>16.600000000000001</v>
      </c>
      <c r="L28" s="25">
        <v>0</v>
      </c>
      <c r="M28" s="25">
        <v>3.8</v>
      </c>
      <c r="N28" s="25">
        <v>1.9</v>
      </c>
      <c r="O28" s="25">
        <v>328.3</v>
      </c>
    </row>
    <row r="29" spans="1:22" ht="15.5" x14ac:dyDescent="0.35">
      <c r="A29" s="21" t="s">
        <v>93</v>
      </c>
      <c r="B29" s="23"/>
      <c r="C29" s="23"/>
      <c r="D29" s="23"/>
      <c r="E29" s="48">
        <v>1163.3523266546856</v>
      </c>
      <c r="F29" s="48">
        <v>1064.2886956286375</v>
      </c>
      <c r="G29" s="48">
        <v>198.31634066899346</v>
      </c>
      <c r="H29" s="48">
        <v>54.644685909716074</v>
      </c>
      <c r="I29" s="48">
        <v>73.046275377282626</v>
      </c>
      <c r="J29" s="48">
        <v>1862.9003800021594</v>
      </c>
      <c r="K29" s="48">
        <v>347.94336760532394</v>
      </c>
      <c r="L29" s="48">
        <v>60.800701997949062</v>
      </c>
      <c r="M29" s="48">
        <v>0</v>
      </c>
      <c r="N29" s="48">
        <v>50.472999869336554</v>
      </c>
      <c r="O29" s="25">
        <v>4875.7657737140835</v>
      </c>
    </row>
    <row r="30" spans="1:22" ht="15.5" x14ac:dyDescent="0.35">
      <c r="A30" s="4"/>
      <c r="E30" s="9"/>
      <c r="F30" s="9"/>
      <c r="G30" s="9"/>
      <c r="H30" s="9"/>
      <c r="I30" s="9"/>
      <c r="J30" s="9"/>
      <c r="K30" s="9"/>
      <c r="L30" s="9"/>
      <c r="M30" s="9"/>
      <c r="N30" s="9"/>
    </row>
    <row r="31" spans="1:22" ht="15.5" x14ac:dyDescent="0.35">
      <c r="A31" s="4" t="s">
        <v>246</v>
      </c>
      <c r="E31" s="4"/>
      <c r="F31" s="4"/>
    </row>
    <row r="32" spans="1:22" ht="15.5" x14ac:dyDescent="0.35">
      <c r="A32" s="4" t="s">
        <v>295</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10198</v>
      </c>
      <c r="F34" s="9"/>
      <c r="G34" s="9">
        <f>+F15</f>
        <v>10644.924000000001</v>
      </c>
      <c r="H34" s="9"/>
      <c r="I34" s="10">
        <f>+G15</f>
        <v>32296.322</v>
      </c>
      <c r="J34" s="9"/>
      <c r="K34" s="10">
        <f>+H15</f>
        <v>32798.142999999996</v>
      </c>
      <c r="L34" s="9"/>
      <c r="M34" s="9">
        <f>+I15</f>
        <v>570.87800000000004</v>
      </c>
      <c r="N34" s="9"/>
      <c r="O34" s="9">
        <f>+J15</f>
        <v>3233.665</v>
      </c>
      <c r="P34" s="9"/>
      <c r="Q34" s="9">
        <f>+K15</f>
        <v>857.60000000000025</v>
      </c>
      <c r="R34" s="9"/>
      <c r="S34" s="9">
        <f>+L15</f>
        <v>225.87</v>
      </c>
      <c r="T34" s="9"/>
      <c r="U34" s="9">
        <f>+M15</f>
        <v>0</v>
      </c>
      <c r="V34" s="9"/>
      <c r="W34" s="9">
        <f>+N15</f>
        <v>0</v>
      </c>
      <c r="X34">
        <f>SUM(E34:U34)</f>
        <v>90825.401999999987</v>
      </c>
      <c r="Y34" t="s">
        <v>97</v>
      </c>
      <c r="AA34" t="s">
        <v>98</v>
      </c>
      <c r="AB34" s="3">
        <f t="shared" ref="AB34:AB52" si="2">+E34</f>
        <v>10198</v>
      </c>
      <c r="AC34" s="2">
        <f t="shared" ref="AC34:AC52" si="3">+G34</f>
        <v>10644.924000000001</v>
      </c>
      <c r="AD34" s="3">
        <f t="shared" ref="AD34:AD52" si="4">+I34</f>
        <v>32296.322</v>
      </c>
      <c r="AE34" s="3">
        <f t="shared" ref="AE34:AE52" si="5">+K34</f>
        <v>32798.142999999996</v>
      </c>
      <c r="AF34" s="3">
        <f t="shared" ref="AF34:AF52" si="6">+M34</f>
        <v>570.87800000000004</v>
      </c>
      <c r="AG34" s="3">
        <f t="shared" ref="AG34:AG52" si="7">+O34</f>
        <v>3233.665</v>
      </c>
      <c r="AH34" s="3">
        <f t="shared" ref="AH34:AH52" si="8">+Q34</f>
        <v>857.60000000000025</v>
      </c>
      <c r="AI34" s="2">
        <f t="shared" ref="AI34:AI52" si="9">+S34</f>
        <v>225.87</v>
      </c>
      <c r="AJ34">
        <f t="shared" ref="AJ34:AJ52" si="10">+U34</f>
        <v>0</v>
      </c>
      <c r="AK34">
        <f t="shared" ref="AK34:AK52" si="11">+W34</f>
        <v>0</v>
      </c>
      <c r="AL34" s="3">
        <f>SUM(AB34:AK34)</f>
        <v>90825.401999999987</v>
      </c>
      <c r="AM34" t="s">
        <v>98</v>
      </c>
    </row>
    <row r="35" spans="1:39" ht="23.5" x14ac:dyDescent="0.55000000000000004">
      <c r="A35" s="13" t="s">
        <v>99</v>
      </c>
      <c r="E35" s="14">
        <f>+E34/E36</f>
        <v>0.87722998343946779</v>
      </c>
      <c r="F35" s="14"/>
      <c r="G35" s="14">
        <f>+G34/G36</f>
        <v>0.91533371518038265</v>
      </c>
      <c r="H35" s="14"/>
      <c r="I35" s="14">
        <f>+I34/I36</f>
        <v>3.6740628515773426</v>
      </c>
      <c r="J35" s="14"/>
      <c r="K35" s="14">
        <f>+K34/K36</f>
        <v>3.8919764215131423</v>
      </c>
      <c r="L35" s="14"/>
      <c r="M35" s="14">
        <f>+M34/M36</f>
        <v>0.95766345850255719</v>
      </c>
      <c r="N35" s="14"/>
      <c r="O35" s="14">
        <f>+O34/O36</f>
        <v>4.6676907395447303E-2</v>
      </c>
      <c r="P35" s="14"/>
      <c r="Q35" s="14">
        <f>+Q34/Q36</f>
        <v>3.0428786143244336E-2</v>
      </c>
      <c r="R35" s="14"/>
      <c r="S35" s="14">
        <f>+S34/S36</f>
        <v>0.27173624495065579</v>
      </c>
      <c r="T35" s="14"/>
      <c r="U35" s="14">
        <f>+U34/U36</f>
        <v>0</v>
      </c>
      <c r="V35" s="14"/>
      <c r="W35" s="14">
        <f>+W34/W36</f>
        <v>0</v>
      </c>
      <c r="X35" s="4"/>
      <c r="AA35" t="s">
        <v>100</v>
      </c>
      <c r="AB35" s="1">
        <f t="shared" si="2"/>
        <v>0.87722998343946779</v>
      </c>
      <c r="AC35" s="1">
        <f t="shared" si="3"/>
        <v>0.91533371518038265</v>
      </c>
      <c r="AD35" s="1">
        <f t="shared" si="4"/>
        <v>3.6740628515773426</v>
      </c>
      <c r="AE35" s="1">
        <f t="shared" si="5"/>
        <v>3.8919764215131423</v>
      </c>
      <c r="AF35" s="1">
        <f t="shared" si="6"/>
        <v>0.95766345850255719</v>
      </c>
      <c r="AG35" s="1">
        <f t="shared" si="7"/>
        <v>4.6676907395447303E-2</v>
      </c>
      <c r="AH35" s="1">
        <f t="shared" si="8"/>
        <v>3.0428786143244336E-2</v>
      </c>
      <c r="AI35" s="1">
        <f t="shared" si="9"/>
        <v>0.27173624495065579</v>
      </c>
      <c r="AJ35" s="1">
        <f t="shared" si="10"/>
        <v>0</v>
      </c>
      <c r="AK35" s="1">
        <f t="shared" si="11"/>
        <v>0</v>
      </c>
      <c r="AL35" s="1">
        <f>+AL34/AL36</f>
        <v>0.64217612355323406</v>
      </c>
      <c r="AM35" t="s">
        <v>100</v>
      </c>
    </row>
    <row r="36" spans="1:39" ht="23.5" x14ac:dyDescent="0.55000000000000004">
      <c r="A36" s="13" t="s">
        <v>101</v>
      </c>
      <c r="E36" s="11">
        <f>+E37+E42</f>
        <v>11625.229634782201</v>
      </c>
      <c r="F36" s="11"/>
      <c r="G36" s="11">
        <f>+G37+G42</f>
        <v>11629.555235930789</v>
      </c>
      <c r="H36" s="11"/>
      <c r="I36" s="11">
        <f>+I37+I42</f>
        <v>8790.3564268462633</v>
      </c>
      <c r="J36" s="11"/>
      <c r="K36" s="11">
        <f>+K37+K42</f>
        <v>8427.1175998667968</v>
      </c>
      <c r="L36" s="11"/>
      <c r="M36" s="11">
        <f>+M37+M42</f>
        <v>596.11546721501611</v>
      </c>
      <c r="N36" s="11"/>
      <c r="O36" s="11">
        <f>+O37+O42</f>
        <v>69277.618857743772</v>
      </c>
      <c r="P36" s="11"/>
      <c r="Q36" s="11">
        <f>+Q37+Q42</f>
        <v>28183.838683634141</v>
      </c>
      <c r="R36" s="11"/>
      <c r="S36" s="11">
        <f>+S37+S42</f>
        <v>831.21042627572706</v>
      </c>
      <c r="T36" s="11"/>
      <c r="U36" s="11">
        <f>+U37+U42</f>
        <v>131.17946134829469</v>
      </c>
      <c r="V36" s="11"/>
      <c r="W36" s="11">
        <f>+W37+W42</f>
        <v>1941.5666465945737</v>
      </c>
      <c r="X36" s="11">
        <f>+W36+U36+S36+Q36+O36+M36+K36+I36+G36+E36</f>
        <v>141433.78844023758</v>
      </c>
      <c r="AA36" t="s">
        <v>101</v>
      </c>
      <c r="AB36" s="3">
        <f t="shared" si="2"/>
        <v>11625.229634782201</v>
      </c>
      <c r="AC36" s="3">
        <f t="shared" si="3"/>
        <v>11629.555235930789</v>
      </c>
      <c r="AD36" s="3">
        <f t="shared" si="4"/>
        <v>8790.3564268462633</v>
      </c>
      <c r="AE36" s="3">
        <f t="shared" si="5"/>
        <v>8427.1175998667968</v>
      </c>
      <c r="AF36" s="3">
        <f t="shared" si="6"/>
        <v>596.11546721501611</v>
      </c>
      <c r="AG36" s="3">
        <f t="shared" si="7"/>
        <v>69277.618857743772</v>
      </c>
      <c r="AH36" s="3">
        <f t="shared" si="8"/>
        <v>28183.838683634141</v>
      </c>
      <c r="AI36" s="3">
        <f t="shared" si="9"/>
        <v>831.21042627572706</v>
      </c>
      <c r="AJ36" s="3">
        <f t="shared" si="10"/>
        <v>131.17946134829469</v>
      </c>
      <c r="AK36" s="3">
        <f t="shared" si="11"/>
        <v>1941.5666465945737</v>
      </c>
      <c r="AL36" s="3">
        <f>SUM(AB36:AK36)</f>
        <v>141433.78844023761</v>
      </c>
      <c r="AM36" t="s">
        <v>101</v>
      </c>
    </row>
    <row r="37" spans="1:39" ht="15.5" x14ac:dyDescent="0.35">
      <c r="A37" s="4" t="s">
        <v>66</v>
      </c>
      <c r="E37" s="3">
        <f>+E16</f>
        <v>9557.651643646388</v>
      </c>
      <c r="F37" s="3"/>
      <c r="G37" s="3">
        <f>+F16</f>
        <v>9662.8698697809323</v>
      </c>
      <c r="H37" s="3"/>
      <c r="I37" s="3">
        <f>+G16</f>
        <v>7996.6396971297945</v>
      </c>
      <c r="J37" s="3"/>
      <c r="K37" s="3">
        <f>+H16</f>
        <v>8011.8068272918117</v>
      </c>
      <c r="L37" s="3"/>
      <c r="M37" s="3">
        <f>+I16</f>
        <v>441.0652566012385</v>
      </c>
      <c r="N37" s="3"/>
      <c r="O37" s="3">
        <f>+J16</f>
        <v>63454.115721372444</v>
      </c>
      <c r="P37" s="3"/>
      <c r="Q37" s="3">
        <f>+K16</f>
        <v>26544.490395229859</v>
      </c>
      <c r="R37" s="3"/>
      <c r="S37" s="3">
        <f>+L16</f>
        <v>697.85173748264469</v>
      </c>
      <c r="T37" s="3"/>
      <c r="U37" s="3">
        <f>+M16</f>
        <v>124.58013552063039</v>
      </c>
      <c r="V37" s="3"/>
      <c r="W37" s="3">
        <f>+N16</f>
        <v>1668.3984880344099</v>
      </c>
      <c r="X37" s="11">
        <f>+W37+U37+S37+Q37+O37+M37+K37+I37+G37+E37</f>
        <v>128159.46977209016</v>
      </c>
      <c r="AA37" s="4" t="s">
        <v>66</v>
      </c>
      <c r="AB37" s="3">
        <f t="shared" si="2"/>
        <v>9557.651643646388</v>
      </c>
      <c r="AC37" s="3">
        <f t="shared" si="3"/>
        <v>9662.8698697809323</v>
      </c>
      <c r="AD37" s="3">
        <f t="shared" si="4"/>
        <v>7996.6396971297945</v>
      </c>
      <c r="AE37" s="3">
        <f t="shared" si="5"/>
        <v>8011.8068272918117</v>
      </c>
      <c r="AF37" s="3">
        <f t="shared" si="6"/>
        <v>441.0652566012385</v>
      </c>
      <c r="AG37" s="3">
        <f t="shared" si="7"/>
        <v>63454.115721372444</v>
      </c>
      <c r="AH37" s="3">
        <f t="shared" si="8"/>
        <v>26544.490395229859</v>
      </c>
      <c r="AI37" s="3">
        <f t="shared" si="9"/>
        <v>697.85173748264469</v>
      </c>
      <c r="AJ37" s="3">
        <f t="shared" si="10"/>
        <v>124.58013552063039</v>
      </c>
      <c r="AK37" s="3">
        <f t="shared" si="11"/>
        <v>1668.3984880344099</v>
      </c>
      <c r="AL37" s="3">
        <f>SUM(AB37:AK37)</f>
        <v>128159.46977209016</v>
      </c>
      <c r="AM37" s="4" t="s">
        <v>66</v>
      </c>
    </row>
    <row r="38" spans="1:39" ht="15.5" x14ac:dyDescent="0.35">
      <c r="A38" s="4" t="s">
        <v>102</v>
      </c>
      <c r="E38" s="15">
        <f>+E37/E36</f>
        <v>0.82214734193725458</v>
      </c>
      <c r="G38" s="15">
        <f>+G37/G36</f>
        <v>0.83088903004015435</v>
      </c>
      <c r="I38" s="15">
        <f>+I37/I36</f>
        <v>0.90970596740623488</v>
      </c>
      <c r="K38" s="15">
        <f>+K37/K36</f>
        <v>0.95071733986700868</v>
      </c>
      <c r="M38" s="15">
        <f>+M37/M36</f>
        <v>0.73989903107504551</v>
      </c>
      <c r="O38" s="15">
        <f>+O37/O36</f>
        <v>0.91593961755051889</v>
      </c>
      <c r="Q38" s="15">
        <f>+Q37/Q36</f>
        <v>0.94183374710570489</v>
      </c>
      <c r="S38" s="15">
        <f>+S37/S36</f>
        <v>0.8395608565804431</v>
      </c>
      <c r="U38" s="15">
        <f>+U37/U36</f>
        <v>0.94969238507434917</v>
      </c>
      <c r="W38" s="15">
        <f>+W37/W36</f>
        <v>0.859305288829879</v>
      </c>
      <c r="X38" s="15">
        <f>+X37/X36</f>
        <v>0.90614464326707589</v>
      </c>
      <c r="AA38" s="4" t="s">
        <v>102</v>
      </c>
      <c r="AB38" s="16">
        <f t="shared" si="2"/>
        <v>0.82214734193725458</v>
      </c>
      <c r="AC38" s="16">
        <f t="shared" si="3"/>
        <v>0.83088903004015435</v>
      </c>
      <c r="AD38" s="15">
        <f t="shared" si="4"/>
        <v>0.90970596740623488</v>
      </c>
      <c r="AE38" s="15">
        <f t="shared" si="5"/>
        <v>0.95071733986700868</v>
      </c>
      <c r="AF38" s="16">
        <f t="shared" si="6"/>
        <v>0.73989903107504551</v>
      </c>
      <c r="AG38" s="16">
        <f t="shared" si="7"/>
        <v>0.91593961755051889</v>
      </c>
      <c r="AH38" s="16">
        <f t="shared" si="8"/>
        <v>0.94183374710570489</v>
      </c>
      <c r="AI38" s="16">
        <f t="shared" si="9"/>
        <v>0.8395608565804431</v>
      </c>
      <c r="AJ38" s="16">
        <f t="shared" si="10"/>
        <v>0.94969238507434917</v>
      </c>
      <c r="AK38" s="16">
        <f t="shared" si="11"/>
        <v>0.859305288829879</v>
      </c>
      <c r="AL38" s="16">
        <f>+X38</f>
        <v>0.90614464326707589</v>
      </c>
      <c r="AM38" s="4" t="s">
        <v>102</v>
      </c>
    </row>
    <row r="39" spans="1:39" ht="15.5" x14ac:dyDescent="0.35">
      <c r="A39" s="5" t="s">
        <v>103</v>
      </c>
      <c r="E39" s="3">
        <f>+E17</f>
        <v>604.18641439287558</v>
      </c>
      <c r="F39" s="3"/>
      <c r="G39" s="3">
        <f>+F17</f>
        <v>693.15826061033852</v>
      </c>
      <c r="H39" s="3"/>
      <c r="I39" s="3">
        <f>+G17</f>
        <v>233.89301756604436</v>
      </c>
      <c r="J39" s="3"/>
      <c r="K39" s="3">
        <f>+H17</f>
        <v>278.01681847818247</v>
      </c>
      <c r="L39" s="3"/>
      <c r="M39" s="3">
        <f>+I17</f>
        <v>34.283860569690994</v>
      </c>
      <c r="N39" s="3"/>
      <c r="O39" s="3">
        <f>+J17</f>
        <v>2401.444369502321</v>
      </c>
      <c r="P39" s="3"/>
      <c r="Q39" s="3">
        <f>+K17</f>
        <v>681.24557014213656</v>
      </c>
      <c r="R39" s="3"/>
      <c r="S39" s="3">
        <f>+L17</f>
        <v>35.451726660974543</v>
      </c>
      <c r="T39" s="3"/>
      <c r="U39" s="3">
        <f>+M17</f>
        <v>3.384217178386002</v>
      </c>
      <c r="V39" s="3"/>
      <c r="W39" s="3">
        <f>+N17</f>
        <v>121.71027924273076</v>
      </c>
      <c r="X39" s="11">
        <f>+W39+U39+S39+Q39+O39+M39+K39+I39+G39+E39</f>
        <v>5086.7745343436818</v>
      </c>
      <c r="AA39" s="5" t="s">
        <v>104</v>
      </c>
      <c r="AB39" s="3">
        <f t="shared" si="2"/>
        <v>604.18641439287558</v>
      </c>
      <c r="AC39" s="3">
        <f t="shared" si="3"/>
        <v>693.15826061033852</v>
      </c>
      <c r="AD39" s="3">
        <f t="shared" si="4"/>
        <v>233.89301756604436</v>
      </c>
      <c r="AE39" s="3">
        <f t="shared" si="5"/>
        <v>278.01681847818247</v>
      </c>
      <c r="AF39" s="3">
        <f t="shared" si="6"/>
        <v>34.283860569690994</v>
      </c>
      <c r="AG39" s="3">
        <f t="shared" si="7"/>
        <v>2401.444369502321</v>
      </c>
      <c r="AH39" s="3">
        <f t="shared" si="8"/>
        <v>681.24557014213656</v>
      </c>
      <c r="AI39" s="3">
        <f t="shared" si="9"/>
        <v>35.451726660974543</v>
      </c>
      <c r="AJ39" s="3">
        <f t="shared" si="10"/>
        <v>3.384217178386002</v>
      </c>
      <c r="AK39" s="3">
        <f t="shared" si="11"/>
        <v>121.71027924273076</v>
      </c>
      <c r="AL39" s="3">
        <f>SUM(AB39:AK39)</f>
        <v>5086.7745343436809</v>
      </c>
      <c r="AM39" s="5" t="s">
        <v>104</v>
      </c>
    </row>
    <row r="40" spans="1:39" ht="15.5" x14ac:dyDescent="0.35">
      <c r="A40" s="17" t="s">
        <v>85</v>
      </c>
      <c r="E40" s="3">
        <f>+E18</f>
        <v>517.71059011414195</v>
      </c>
      <c r="F40" s="3"/>
      <c r="G40" s="3">
        <f>+F18</f>
        <v>534.71526496989418</v>
      </c>
      <c r="H40" s="3"/>
      <c r="I40" s="3">
        <f>+G18</f>
        <v>170.58769221726345</v>
      </c>
      <c r="J40" s="3"/>
      <c r="K40" s="3">
        <f>+H18</f>
        <v>154.78757411796062</v>
      </c>
      <c r="L40" s="3"/>
      <c r="M40" s="3">
        <f>+I18</f>
        <v>34.969000300289196</v>
      </c>
      <c r="N40" s="3"/>
      <c r="O40" s="3">
        <f>+J18</f>
        <v>1713.6017115231834</v>
      </c>
      <c r="P40" s="3"/>
      <c r="Q40" s="3">
        <f>+K18</f>
        <v>549.11294087618319</v>
      </c>
      <c r="R40" s="3"/>
      <c r="S40" s="3">
        <f>+L18</f>
        <v>29.892258186932594</v>
      </c>
      <c r="T40" s="3"/>
      <c r="U40" s="3">
        <f>+M18</f>
        <v>2.373028747250792</v>
      </c>
      <c r="V40" s="3"/>
      <c r="W40" s="3">
        <f>+N18</f>
        <v>96.177886767891806</v>
      </c>
      <c r="X40" s="11">
        <f>+W40+U40+S40+Q40+O40+M40+K40+I40+G40+E40</f>
        <v>3803.927947820991</v>
      </c>
      <c r="AA40" s="5" t="s">
        <v>85</v>
      </c>
      <c r="AB40" s="3">
        <f t="shared" si="2"/>
        <v>517.71059011414195</v>
      </c>
      <c r="AC40" s="3">
        <f t="shared" si="3"/>
        <v>534.71526496989418</v>
      </c>
      <c r="AD40" s="3">
        <f t="shared" si="4"/>
        <v>170.58769221726345</v>
      </c>
      <c r="AE40" s="3">
        <f t="shared" si="5"/>
        <v>154.78757411796062</v>
      </c>
      <c r="AF40" s="3">
        <f t="shared" si="6"/>
        <v>34.969000300289196</v>
      </c>
      <c r="AG40" s="3">
        <f t="shared" si="7"/>
        <v>1713.6017115231834</v>
      </c>
      <c r="AH40" s="3">
        <f t="shared" si="8"/>
        <v>549.11294087618319</v>
      </c>
      <c r="AI40" s="3">
        <f t="shared" si="9"/>
        <v>29.892258186932594</v>
      </c>
      <c r="AJ40" s="3">
        <f t="shared" si="10"/>
        <v>2.373028747250792</v>
      </c>
      <c r="AK40" s="3">
        <f t="shared" si="11"/>
        <v>96.177886767891806</v>
      </c>
      <c r="AL40" s="3">
        <f t="shared" ref="AL40:AL43" si="12">SUM(AB40:AK40)</f>
        <v>3803.927947820991</v>
      </c>
      <c r="AM40" s="5" t="s">
        <v>85</v>
      </c>
    </row>
    <row r="41" spans="1:39" ht="15.5" x14ac:dyDescent="0.35">
      <c r="A41" s="17" t="s">
        <v>86</v>
      </c>
      <c r="B41">
        <f>+E41/E42</f>
        <v>0.74960529066681525</v>
      </c>
      <c r="D41" s="3"/>
      <c r="E41" s="3">
        <f>+E19</f>
        <v>1549.8674010216705</v>
      </c>
      <c r="F41" s="3"/>
      <c r="G41" s="3">
        <f>+F19</f>
        <v>1431.9701011799632</v>
      </c>
      <c r="H41" s="3"/>
      <c r="I41" s="3">
        <f>+G19</f>
        <v>623.12903749920451</v>
      </c>
      <c r="J41" s="3"/>
      <c r="K41" s="3">
        <f>+H19</f>
        <v>260.52319845702431</v>
      </c>
      <c r="L41" s="3"/>
      <c r="M41" s="3">
        <f>+I19</f>
        <v>120.08121031348841</v>
      </c>
      <c r="N41" s="3"/>
      <c r="O41" s="3">
        <f>+J19</f>
        <v>4109.9014248481462</v>
      </c>
      <c r="P41" s="3"/>
      <c r="Q41" s="3">
        <f>+K19</f>
        <v>1090.2353475281004</v>
      </c>
      <c r="R41" s="3"/>
      <c r="S41" s="3">
        <f>+L19</f>
        <v>103.46643060614974</v>
      </c>
      <c r="T41" s="3"/>
      <c r="U41" s="3">
        <f>+M19</f>
        <v>4.2262970804135191</v>
      </c>
      <c r="V41" s="3"/>
      <c r="W41" s="3">
        <f>+N19</f>
        <v>176.99027179227207</v>
      </c>
      <c r="X41" s="11">
        <f>+W41+U41+S41+Q41+O41+M41+K41+I41+G41+E41</f>
        <v>9470.3907203264334</v>
      </c>
      <c r="Y41" s="3">
        <f>SUM(E41:W41)</f>
        <v>9470.3907203264316</v>
      </c>
      <c r="Z41">
        <f>0.95*Y41</f>
        <v>8996.87118431011</v>
      </c>
      <c r="AA41" s="5" t="s">
        <v>86</v>
      </c>
      <c r="AB41" s="3">
        <f t="shared" si="2"/>
        <v>1549.8674010216705</v>
      </c>
      <c r="AC41" s="3">
        <f t="shared" si="3"/>
        <v>1431.9701011799632</v>
      </c>
      <c r="AD41" s="3">
        <f t="shared" si="4"/>
        <v>623.12903749920451</v>
      </c>
      <c r="AE41" s="3">
        <f t="shared" si="5"/>
        <v>260.52319845702431</v>
      </c>
      <c r="AF41" s="3">
        <f t="shared" si="6"/>
        <v>120.08121031348841</v>
      </c>
      <c r="AG41" s="3">
        <f t="shared" si="7"/>
        <v>4109.9014248481462</v>
      </c>
      <c r="AH41" s="3">
        <f t="shared" si="8"/>
        <v>1090.2353475281004</v>
      </c>
      <c r="AI41" s="3">
        <f t="shared" si="9"/>
        <v>103.46643060614974</v>
      </c>
      <c r="AJ41" s="3">
        <f t="shared" si="10"/>
        <v>4.2262970804135191</v>
      </c>
      <c r="AK41" s="3">
        <f t="shared" si="11"/>
        <v>176.99027179227207</v>
      </c>
      <c r="AL41" s="3">
        <f t="shared" si="12"/>
        <v>9470.3907203264316</v>
      </c>
      <c r="AM41" s="5" t="s">
        <v>86</v>
      </c>
    </row>
    <row r="42" spans="1:39" ht="15.5" x14ac:dyDescent="0.35">
      <c r="A42" s="4" t="s">
        <v>67</v>
      </c>
      <c r="D42" s="3"/>
      <c r="E42" s="18">
        <f>+E39*$N$2+E40+E41</f>
        <v>2067.5779911358122</v>
      </c>
      <c r="F42" s="18"/>
      <c r="G42" s="18">
        <f>+G39*$N$2+G40+G41</f>
        <v>1966.6853661498574</v>
      </c>
      <c r="H42" s="18"/>
      <c r="I42" s="18">
        <f>+I39*$N$2+I40+I41</f>
        <v>793.71672971646797</v>
      </c>
      <c r="J42" s="18"/>
      <c r="K42" s="18">
        <f>+K39*$N$2+K40+K41</f>
        <v>415.31077257498492</v>
      </c>
      <c r="L42" s="18"/>
      <c r="M42" s="18">
        <f>+M39*$N$2+M40+M41</f>
        <v>155.05021061377761</v>
      </c>
      <c r="N42" s="18"/>
      <c r="O42" s="18">
        <f>+O39*$N$2+O40+O41</f>
        <v>5823.5031363713297</v>
      </c>
      <c r="P42" s="18"/>
      <c r="Q42" s="18">
        <f>+Q39*$N$2+Q40+Q41</f>
        <v>1639.3482884042837</v>
      </c>
      <c r="R42" s="18"/>
      <c r="S42" s="18">
        <f>+S39*$N$2+S40+S41</f>
        <v>133.35868879308234</v>
      </c>
      <c r="T42" s="18"/>
      <c r="U42" s="18">
        <f>+U39*$N$2+U40+U41</f>
        <v>6.5993258276643108</v>
      </c>
      <c r="V42" s="18"/>
      <c r="W42" s="18">
        <f>+W39*$N$2+W40+W41</f>
        <v>273.16815856016387</v>
      </c>
      <c r="X42" s="18">
        <f>+X39*$N$2+X40+X41</f>
        <v>13274.318668147425</v>
      </c>
      <c r="AA42" s="4" t="s">
        <v>67</v>
      </c>
      <c r="AB42" s="3">
        <f t="shared" si="2"/>
        <v>2067.5779911358122</v>
      </c>
      <c r="AC42" s="3">
        <f t="shared" si="3"/>
        <v>1966.6853661498574</v>
      </c>
      <c r="AD42" s="3">
        <f t="shared" si="4"/>
        <v>793.71672971646797</v>
      </c>
      <c r="AE42" s="3">
        <f t="shared" si="5"/>
        <v>415.31077257498492</v>
      </c>
      <c r="AF42" s="3">
        <f t="shared" si="6"/>
        <v>155.05021061377761</v>
      </c>
      <c r="AG42" s="3">
        <f t="shared" si="7"/>
        <v>5823.5031363713297</v>
      </c>
      <c r="AH42" s="3">
        <f t="shared" si="8"/>
        <v>1639.3482884042837</v>
      </c>
      <c r="AI42" s="3">
        <f t="shared" si="9"/>
        <v>133.35868879308234</v>
      </c>
      <c r="AJ42" s="3">
        <f t="shared" si="10"/>
        <v>6.5993258276643108</v>
      </c>
      <c r="AK42" s="3">
        <f t="shared" si="11"/>
        <v>273.16815856016387</v>
      </c>
      <c r="AL42" s="3">
        <f t="shared" si="12"/>
        <v>13274.318668147424</v>
      </c>
      <c r="AM42" s="4" t="s">
        <v>67</v>
      </c>
    </row>
    <row r="43" spans="1:39" ht="15.5" x14ac:dyDescent="0.35">
      <c r="A43" s="4" t="s">
        <v>68</v>
      </c>
      <c r="B43" s="20">
        <f>+E43/(E43+E45+E46)</f>
        <v>0.35464974173037989</v>
      </c>
      <c r="E43" s="3">
        <f>+E21</f>
        <v>717.09448114664235</v>
      </c>
      <c r="F43" s="3"/>
      <c r="G43" s="3">
        <f>+F21</f>
        <v>567.46538774026965</v>
      </c>
      <c r="H43" s="3"/>
      <c r="I43" s="3">
        <f>+G21</f>
        <v>546.02555505810733</v>
      </c>
      <c r="J43" s="3"/>
      <c r="K43" s="3">
        <f>+H21</f>
        <v>346.27174540996123</v>
      </c>
      <c r="L43" s="3"/>
      <c r="M43" s="3">
        <f>+I21</f>
        <v>47.012469991291823</v>
      </c>
      <c r="N43" s="3"/>
      <c r="O43" s="3">
        <f>+J21</f>
        <v>3517.6180998182303</v>
      </c>
      <c r="P43" s="3"/>
      <c r="Q43" s="3">
        <f>+K21</f>
        <v>910.35244229525927</v>
      </c>
      <c r="R43" s="3"/>
      <c r="S43" s="3">
        <f>+L21</f>
        <v>15.562516663698167</v>
      </c>
      <c r="T43" s="3"/>
      <c r="U43" s="3">
        <f>+M21</f>
        <v>3.0931250005960465E-2</v>
      </c>
      <c r="V43" s="3"/>
      <c r="W43" s="3">
        <f>+N21</f>
        <v>0</v>
      </c>
      <c r="X43" s="11">
        <f>+W43+U43+S43+Q43+O43+M43+K43+I43+G43+E43</f>
        <v>6667.4336293734668</v>
      </c>
      <c r="AA43" s="4" t="s">
        <v>68</v>
      </c>
      <c r="AB43" s="3">
        <f t="shared" si="2"/>
        <v>717.09448114664235</v>
      </c>
      <c r="AC43" s="3">
        <f t="shared" si="3"/>
        <v>567.46538774026965</v>
      </c>
      <c r="AD43" s="3">
        <f t="shared" si="4"/>
        <v>546.02555505810733</v>
      </c>
      <c r="AE43" s="3">
        <f t="shared" si="5"/>
        <v>346.27174540996123</v>
      </c>
      <c r="AF43" s="3">
        <f t="shared" si="6"/>
        <v>47.012469991291823</v>
      </c>
      <c r="AG43" s="3">
        <f t="shared" si="7"/>
        <v>3517.6180998182303</v>
      </c>
      <c r="AH43" s="3">
        <f t="shared" si="8"/>
        <v>910.35244229525927</v>
      </c>
      <c r="AI43" s="3">
        <f t="shared" si="9"/>
        <v>15.562516663698167</v>
      </c>
      <c r="AJ43" s="3">
        <f t="shared" si="10"/>
        <v>3.0931250005960465E-2</v>
      </c>
      <c r="AK43" s="3">
        <f t="shared" si="11"/>
        <v>0</v>
      </c>
      <c r="AL43" s="3">
        <f t="shared" si="12"/>
        <v>6667.4336293734659</v>
      </c>
      <c r="AM43" s="4" t="s">
        <v>68</v>
      </c>
    </row>
    <row r="44" spans="1:39" ht="15.5" x14ac:dyDescent="0.35">
      <c r="A44" s="21" t="s">
        <v>105</v>
      </c>
      <c r="B44" s="22"/>
      <c r="C44" s="23"/>
      <c r="D44" s="23"/>
      <c r="E44" s="24">
        <f>+E43/(E40+E41)</f>
        <v>0.34682826196689709</v>
      </c>
      <c r="F44" s="24"/>
      <c r="G44" s="24">
        <f t="shared" ref="G44:X44" si="13">+G43/(G40+G41)</f>
        <v>0.2885389790900747</v>
      </c>
      <c r="H44" s="24"/>
      <c r="I44" s="24">
        <f t="shared" si="13"/>
        <v>0.68793504611293621</v>
      </c>
      <c r="J44" s="24"/>
      <c r="K44" s="24">
        <f t="shared" si="13"/>
        <v>0.8337653831202787</v>
      </c>
      <c r="L44" s="24"/>
      <c r="M44" s="24">
        <f t="shared" si="13"/>
        <v>0.30320803696550636</v>
      </c>
      <c r="N44" s="24"/>
      <c r="O44" s="24">
        <f t="shared" si="13"/>
        <v>0.60403815666356553</v>
      </c>
      <c r="P44" s="24"/>
      <c r="Q44" s="24">
        <f t="shared" si="13"/>
        <v>0.55531362599059553</v>
      </c>
      <c r="R44" s="24"/>
      <c r="S44" s="24">
        <f t="shared" si="13"/>
        <v>0.11669668324232531</v>
      </c>
      <c r="T44" s="24"/>
      <c r="U44" s="24">
        <f t="shared" si="13"/>
        <v>4.6870317989599723E-3</v>
      </c>
      <c r="V44" s="24"/>
      <c r="W44" s="24">
        <f t="shared" si="13"/>
        <v>0</v>
      </c>
      <c r="X44" s="24">
        <f t="shared" si="13"/>
        <v>0.50228066660569171</v>
      </c>
      <c r="AA44" s="4" t="s">
        <v>105</v>
      </c>
      <c r="AB44" s="16">
        <f t="shared" si="2"/>
        <v>0.34682826196689709</v>
      </c>
      <c r="AC44" s="16">
        <f t="shared" si="3"/>
        <v>0.2885389790900747</v>
      </c>
      <c r="AD44" s="15">
        <f t="shared" si="4"/>
        <v>0.68793504611293621</v>
      </c>
      <c r="AE44" s="15">
        <f t="shared" si="5"/>
        <v>0.8337653831202787</v>
      </c>
      <c r="AF44" s="16">
        <f t="shared" si="6"/>
        <v>0.30320803696550636</v>
      </c>
      <c r="AG44" s="16">
        <f t="shared" si="7"/>
        <v>0.60403815666356553</v>
      </c>
      <c r="AH44" s="16">
        <f t="shared" si="8"/>
        <v>0.55531362599059553</v>
      </c>
      <c r="AI44" s="16">
        <f t="shared" si="9"/>
        <v>0.11669668324232531</v>
      </c>
      <c r="AJ44" s="16">
        <f t="shared" si="10"/>
        <v>4.6870317989599723E-3</v>
      </c>
      <c r="AK44" s="16">
        <f t="shared" si="11"/>
        <v>0</v>
      </c>
      <c r="AL44" s="16">
        <f>+X44</f>
        <v>0.50228066660569171</v>
      </c>
      <c r="AM44" s="4" t="s">
        <v>105</v>
      </c>
    </row>
    <row r="45" spans="1:39" ht="15.5" x14ac:dyDescent="0.35">
      <c r="A45" s="4" t="s">
        <v>106</v>
      </c>
      <c r="B45" s="20">
        <f>1-B43</f>
        <v>0.64535025826962011</v>
      </c>
      <c r="E45" s="3">
        <f t="shared" ref="E45:E52" si="14">+E22</f>
        <v>1249.3974592841314</v>
      </c>
      <c r="F45" s="3"/>
      <c r="G45" s="3">
        <f t="shared" ref="G45:G52" si="15">+F22</f>
        <v>1260.6145654986622</v>
      </c>
      <c r="H45" s="3"/>
      <c r="I45" s="3">
        <f t="shared" ref="I45:I52" si="16">+G22</f>
        <v>138.60969635616192</v>
      </c>
      <c r="J45" s="3"/>
      <c r="K45" s="3">
        <f t="shared" ref="K45:K52" si="17">+H22</f>
        <v>53.839174002547729</v>
      </c>
      <c r="L45" s="3"/>
      <c r="M45" s="3">
        <f t="shared" ref="M45:M52" si="18">+I22</f>
        <v>100.64969578634373</v>
      </c>
      <c r="N45" s="3"/>
      <c r="O45" s="3">
        <f t="shared" ref="O45:O52" si="19">+J22</f>
        <v>1586.8776445463122</v>
      </c>
      <c r="P45" s="3"/>
      <c r="Q45" s="3">
        <f t="shared" ref="Q45:Q52" si="20">+K22</f>
        <v>578.88869276901255</v>
      </c>
      <c r="R45" s="3"/>
      <c r="S45" s="3">
        <f t="shared" ref="S45:S52" si="21">+L22</f>
        <v>54.558228859299177</v>
      </c>
      <c r="T45" s="3"/>
      <c r="U45" s="3">
        <f t="shared" ref="U45:U52" si="22">+M22</f>
        <v>6.3784153445846259E-2</v>
      </c>
      <c r="V45" s="3"/>
      <c r="W45" s="3">
        <f t="shared" ref="W45:W52" si="23">+N22</f>
        <v>0</v>
      </c>
      <c r="X45" s="11">
        <f>+W45+U45+S45+Q45+O45+M45+K45+I45+G45+E45</f>
        <v>5023.4989412559171</v>
      </c>
      <c r="AA45" s="4" t="s">
        <v>69</v>
      </c>
      <c r="AB45" s="3">
        <f t="shared" si="2"/>
        <v>1249.3974592841314</v>
      </c>
      <c r="AC45" s="3">
        <f t="shared" si="3"/>
        <v>1260.6145654986622</v>
      </c>
      <c r="AD45" s="3">
        <f t="shared" si="4"/>
        <v>138.60969635616192</v>
      </c>
      <c r="AE45" s="3">
        <f t="shared" si="5"/>
        <v>53.839174002547729</v>
      </c>
      <c r="AF45" s="3">
        <f t="shared" si="6"/>
        <v>100.64969578634373</v>
      </c>
      <c r="AG45" s="3">
        <f t="shared" si="7"/>
        <v>1586.8776445463122</v>
      </c>
      <c r="AH45" s="3">
        <f t="shared" si="8"/>
        <v>578.88869276901255</v>
      </c>
      <c r="AI45" s="3">
        <f t="shared" si="9"/>
        <v>54.558228859299177</v>
      </c>
      <c r="AJ45" s="3">
        <f t="shared" si="10"/>
        <v>6.3784153445846259E-2</v>
      </c>
      <c r="AK45" s="3">
        <f t="shared" si="11"/>
        <v>0</v>
      </c>
      <c r="AL45" s="3">
        <f>SUM(AB45:AK45)</f>
        <v>5023.4989412559171</v>
      </c>
      <c r="AM45" s="4" t="s">
        <v>69</v>
      </c>
    </row>
    <row r="46" spans="1:39" ht="15.5" x14ac:dyDescent="0.35">
      <c r="A46" s="4" t="s">
        <v>87</v>
      </c>
      <c r="B46" s="3"/>
      <c r="E46" s="3">
        <f t="shared" si="14"/>
        <v>55.487485376361604</v>
      </c>
      <c r="F46" s="3"/>
      <c r="G46" s="3">
        <f t="shared" si="15"/>
        <v>72.478146828381043</v>
      </c>
      <c r="H46" s="3"/>
      <c r="I46" s="3">
        <f t="shared" si="16"/>
        <v>35.753254505628107</v>
      </c>
      <c r="J46" s="3"/>
      <c r="K46" s="3">
        <f t="shared" si="17"/>
        <v>10.759507758299197</v>
      </c>
      <c r="L46" s="3"/>
      <c r="M46" s="3">
        <f t="shared" si="18"/>
        <v>6.9325583732260432</v>
      </c>
      <c r="N46" s="3"/>
      <c r="O46" s="3">
        <f t="shared" si="19"/>
        <v>532.08312782260998</v>
      </c>
      <c r="P46" s="3"/>
      <c r="Q46" s="3">
        <f t="shared" si="20"/>
        <v>92.871215465655865</v>
      </c>
      <c r="R46" s="3"/>
      <c r="S46" s="3">
        <f t="shared" si="21"/>
        <v>3.0038613669171488</v>
      </c>
      <c r="T46" s="3"/>
      <c r="U46" s="3">
        <f t="shared" si="22"/>
        <v>0.65753997879672887</v>
      </c>
      <c r="V46" s="3"/>
      <c r="W46" s="3">
        <f t="shared" si="23"/>
        <v>0</v>
      </c>
      <c r="X46" s="11">
        <f>+W46+U46+S46+Q46+O46+M46+K46+I46+G46+E46</f>
        <v>810.02669747587561</v>
      </c>
      <c r="Y46">
        <f>+X46/X42</f>
        <v>6.1022092186138813E-2</v>
      </c>
      <c r="AA46" s="4" t="s">
        <v>87</v>
      </c>
      <c r="AB46" s="3">
        <f t="shared" si="2"/>
        <v>55.487485376361604</v>
      </c>
      <c r="AC46" s="3">
        <f t="shared" si="3"/>
        <v>72.478146828381043</v>
      </c>
      <c r="AD46" s="3">
        <f t="shared" si="4"/>
        <v>35.753254505628107</v>
      </c>
      <c r="AE46" s="3">
        <f t="shared" si="5"/>
        <v>10.759507758299197</v>
      </c>
      <c r="AF46" s="3">
        <f t="shared" si="6"/>
        <v>6.9325583732260432</v>
      </c>
      <c r="AG46" s="3">
        <f t="shared" si="7"/>
        <v>532.08312782260998</v>
      </c>
      <c r="AH46" s="3">
        <f t="shared" si="8"/>
        <v>92.871215465655865</v>
      </c>
      <c r="AI46" s="3">
        <f t="shared" si="9"/>
        <v>3.0038613669171488</v>
      </c>
      <c r="AJ46" s="3">
        <f t="shared" si="10"/>
        <v>0.65753997879672887</v>
      </c>
      <c r="AK46" s="3">
        <f t="shared" si="11"/>
        <v>0</v>
      </c>
      <c r="AL46" s="3">
        <f>SUM(AB46:AK46)</f>
        <v>810.02669747587572</v>
      </c>
      <c r="AM46" s="4" t="s">
        <v>70</v>
      </c>
    </row>
    <row r="47" spans="1:39" ht="15.5" x14ac:dyDescent="0.35">
      <c r="A47" s="21" t="s">
        <v>107</v>
      </c>
      <c r="E47" s="25">
        <f t="shared" si="14"/>
        <v>31.068099190430427</v>
      </c>
      <c r="F47" s="25"/>
      <c r="G47" s="25">
        <f t="shared" si="15"/>
        <v>30.409079490127915</v>
      </c>
      <c r="H47" s="25"/>
      <c r="I47" s="25">
        <f t="shared" si="16"/>
        <v>32.152667304017982</v>
      </c>
      <c r="J47" s="25"/>
      <c r="K47" s="25">
        <f t="shared" si="17"/>
        <v>22.733921630341726</v>
      </c>
      <c r="L47" s="25"/>
      <c r="M47" s="25">
        <f t="shared" si="18"/>
        <v>40.427394598918895</v>
      </c>
      <c r="N47" s="25"/>
      <c r="O47" s="25">
        <f t="shared" si="19"/>
        <v>24.07118054042046</v>
      </c>
      <c r="P47" s="25"/>
      <c r="Q47" s="25">
        <f t="shared" si="20"/>
        <v>20.787294966193159</v>
      </c>
      <c r="R47" s="25"/>
      <c r="S47" s="25">
        <f t="shared" si="21"/>
        <v>45.624049871606161</v>
      </c>
      <c r="T47" s="25"/>
      <c r="U47" s="25">
        <f t="shared" si="22"/>
        <v>0</v>
      </c>
      <c r="V47" s="25"/>
      <c r="W47" s="25">
        <f t="shared" si="23"/>
        <v>25.63405311401231</v>
      </c>
      <c r="X47" s="26">
        <f>+O24</f>
        <v>26.752817060416838</v>
      </c>
      <c r="AA47" s="4" t="s">
        <v>107</v>
      </c>
      <c r="AB47" s="18">
        <f t="shared" si="2"/>
        <v>31.068099190430427</v>
      </c>
      <c r="AC47" s="18">
        <f t="shared" si="3"/>
        <v>30.409079490127915</v>
      </c>
      <c r="AD47" s="3">
        <f t="shared" si="4"/>
        <v>32.152667304017982</v>
      </c>
      <c r="AE47" s="3">
        <f t="shared" si="5"/>
        <v>22.733921630341726</v>
      </c>
      <c r="AF47" s="18">
        <f t="shared" si="6"/>
        <v>40.427394598918895</v>
      </c>
      <c r="AG47" s="18">
        <f t="shared" si="7"/>
        <v>24.07118054042046</v>
      </c>
      <c r="AH47" s="18">
        <f t="shared" si="8"/>
        <v>20.787294966193159</v>
      </c>
      <c r="AI47" s="18">
        <f t="shared" si="9"/>
        <v>45.624049871606161</v>
      </c>
      <c r="AJ47" s="18">
        <f t="shared" si="10"/>
        <v>0</v>
      </c>
      <c r="AK47" s="18">
        <f t="shared" si="11"/>
        <v>25.63405311401231</v>
      </c>
      <c r="AL47" s="18">
        <f>+X47</f>
        <v>26.752817060416838</v>
      </c>
      <c r="AM47" s="4" t="s">
        <v>107</v>
      </c>
    </row>
    <row r="48" spans="1:39" ht="15.5" x14ac:dyDescent="0.35">
      <c r="A48" s="4" t="s">
        <v>89</v>
      </c>
      <c r="E48" s="3">
        <f t="shared" si="14"/>
        <v>1158.1345080577141</v>
      </c>
      <c r="F48" s="3"/>
      <c r="G48" s="3">
        <f t="shared" si="15"/>
        <v>1092.980614478432</v>
      </c>
      <c r="H48" s="3"/>
      <c r="I48" s="3">
        <f t="shared" si="16"/>
        <v>447.55894815472982</v>
      </c>
      <c r="J48" s="3"/>
      <c r="K48" s="3">
        <f t="shared" si="17"/>
        <v>219.7641651697563</v>
      </c>
      <c r="L48" s="3"/>
      <c r="M48" s="3">
        <f t="shared" si="18"/>
        <v>85.394099499350759</v>
      </c>
      <c r="N48" s="3"/>
      <c r="O48" s="3">
        <f t="shared" si="19"/>
        <v>3192.5719809875141</v>
      </c>
      <c r="P48" s="3"/>
      <c r="Q48" s="3">
        <f t="shared" si="20"/>
        <v>863.69973270538435</v>
      </c>
      <c r="R48" s="3"/>
      <c r="S48" s="3">
        <f t="shared" si="21"/>
        <v>74.43654874718797</v>
      </c>
      <c r="T48" s="3"/>
      <c r="U48" s="3">
        <f t="shared" si="22"/>
        <v>0</v>
      </c>
      <c r="V48" s="3"/>
      <c r="W48" s="3">
        <f t="shared" si="23"/>
        <v>125.51870869946688</v>
      </c>
      <c r="X48" s="11">
        <f>+W48+U48+S48+Q48+O48+M48+K48+I48+G48+E48</f>
        <v>7260.0593064995355</v>
      </c>
      <c r="AA48" s="4" t="s">
        <v>89</v>
      </c>
      <c r="AB48" s="3">
        <f t="shared" si="2"/>
        <v>1158.1345080577141</v>
      </c>
      <c r="AC48" s="3">
        <f t="shared" si="3"/>
        <v>1092.980614478432</v>
      </c>
      <c r="AD48" s="3">
        <f t="shared" si="4"/>
        <v>447.55894815472982</v>
      </c>
      <c r="AE48" s="3">
        <f t="shared" si="5"/>
        <v>219.7641651697563</v>
      </c>
      <c r="AF48" s="3">
        <f t="shared" si="6"/>
        <v>85.394099499350759</v>
      </c>
      <c r="AG48" s="3">
        <f t="shared" si="7"/>
        <v>3192.5719809875141</v>
      </c>
      <c r="AH48" s="3">
        <f t="shared" si="8"/>
        <v>863.69973270538435</v>
      </c>
      <c r="AI48" s="3">
        <f t="shared" si="9"/>
        <v>74.43654874718797</v>
      </c>
      <c r="AJ48" s="3">
        <f t="shared" si="10"/>
        <v>0</v>
      </c>
      <c r="AK48" s="3">
        <f t="shared" si="11"/>
        <v>125.51870869946688</v>
      </c>
      <c r="AL48" s="3">
        <f t="shared" ref="AL48:AL53" si="24">SUM(AB48:AK48)</f>
        <v>7260.0593064995364</v>
      </c>
      <c r="AM48" s="4" t="s">
        <v>89</v>
      </c>
    </row>
    <row r="49" spans="1:39" ht="15.5" x14ac:dyDescent="0.35">
      <c r="A49" s="21" t="s">
        <v>90</v>
      </c>
      <c r="E49" s="3">
        <f t="shared" si="14"/>
        <v>481.5143414695587</v>
      </c>
      <c r="F49" s="3"/>
      <c r="G49" s="3">
        <f t="shared" si="15"/>
        <v>435.44892634268018</v>
      </c>
      <c r="H49" s="3"/>
      <c r="I49" s="3">
        <f t="shared" si="16"/>
        <v>200.35260630184865</v>
      </c>
      <c r="J49" s="3"/>
      <c r="K49" s="3">
        <f t="shared" si="17"/>
        <v>59.227139766079546</v>
      </c>
      <c r="L49" s="3"/>
      <c r="M49" s="3">
        <f t="shared" si="18"/>
        <v>48.545704732591652</v>
      </c>
      <c r="N49" s="3"/>
      <c r="O49" s="3">
        <f t="shared" si="19"/>
        <v>989.30179200851023</v>
      </c>
      <c r="P49" s="3"/>
      <c r="Q49" s="3">
        <f t="shared" si="20"/>
        <v>226.63043751636732</v>
      </c>
      <c r="R49" s="3"/>
      <c r="S49" s="3">
        <f t="shared" si="21"/>
        <v>47.205575900120536</v>
      </c>
      <c r="T49" s="3"/>
      <c r="U49" s="3">
        <f t="shared" si="22"/>
        <v>0</v>
      </c>
      <c r="V49" s="3"/>
      <c r="W49" s="3">
        <f t="shared" si="23"/>
        <v>45.369780277865772</v>
      </c>
      <c r="X49" s="11">
        <f>+W49+U49+S49+Q49+O49+M49+K49+I49+G49+E49</f>
        <v>2533.5963043156225</v>
      </c>
      <c r="AA49" s="4" t="s">
        <v>90</v>
      </c>
      <c r="AB49" s="3">
        <f t="shared" si="2"/>
        <v>481.5143414695587</v>
      </c>
      <c r="AC49" s="3">
        <f t="shared" si="3"/>
        <v>435.44892634268018</v>
      </c>
      <c r="AD49" s="3">
        <f t="shared" si="4"/>
        <v>200.35260630184865</v>
      </c>
      <c r="AE49" s="3">
        <f t="shared" si="5"/>
        <v>59.227139766079546</v>
      </c>
      <c r="AF49" s="3">
        <f t="shared" si="6"/>
        <v>48.545704732591652</v>
      </c>
      <c r="AG49" s="3">
        <f t="shared" si="7"/>
        <v>989.30179200851023</v>
      </c>
      <c r="AH49" s="3">
        <f t="shared" si="8"/>
        <v>226.63043751636732</v>
      </c>
      <c r="AI49" s="3">
        <f t="shared" si="9"/>
        <v>47.205575900120536</v>
      </c>
      <c r="AJ49" s="3">
        <f t="shared" si="10"/>
        <v>0</v>
      </c>
      <c r="AK49" s="3">
        <f t="shared" si="11"/>
        <v>45.369780277865772</v>
      </c>
      <c r="AL49" s="3">
        <f t="shared" si="24"/>
        <v>2533.5963043156225</v>
      </c>
      <c r="AM49" s="4" t="s">
        <v>90</v>
      </c>
    </row>
    <row r="50" spans="1:39" ht="15.5" x14ac:dyDescent="0.35">
      <c r="A50" s="4" t="s">
        <v>91</v>
      </c>
      <c r="E50" s="3">
        <f t="shared" si="14"/>
        <v>1068.3530595521117</v>
      </c>
      <c r="F50" s="3"/>
      <c r="G50" s="3">
        <f t="shared" si="15"/>
        <v>996.52117483728307</v>
      </c>
      <c r="H50" s="3"/>
      <c r="I50" s="3">
        <f t="shared" si="16"/>
        <v>422.77643119735586</v>
      </c>
      <c r="J50" s="3"/>
      <c r="K50" s="3">
        <f t="shared" si="17"/>
        <v>201.29605869094476</v>
      </c>
      <c r="L50" s="3"/>
      <c r="M50" s="3">
        <f t="shared" si="18"/>
        <v>71.535505580896768</v>
      </c>
      <c r="N50" s="3"/>
      <c r="O50" s="3">
        <f t="shared" si="19"/>
        <v>3120.5996328396359</v>
      </c>
      <c r="P50" s="3"/>
      <c r="Q50" s="3">
        <f t="shared" si="20"/>
        <v>863.60491001173307</v>
      </c>
      <c r="R50" s="3"/>
      <c r="S50" s="3">
        <f t="shared" si="21"/>
        <v>56.260854706029207</v>
      </c>
      <c r="T50" s="3"/>
      <c r="U50" s="3">
        <f t="shared" si="22"/>
        <v>4.2262970804135191</v>
      </c>
      <c r="V50" s="3"/>
      <c r="W50" s="3">
        <f t="shared" si="23"/>
        <v>0</v>
      </c>
      <c r="X50" s="11">
        <f>+W50+U50+S50+Q50+O50+M50+K50+I50+G50+E50</f>
        <v>6805.1739244964037</v>
      </c>
      <c r="AA50" s="4" t="s">
        <v>91</v>
      </c>
      <c r="AB50" s="18">
        <f t="shared" si="2"/>
        <v>1068.3530595521117</v>
      </c>
      <c r="AC50" s="18">
        <f t="shared" si="3"/>
        <v>996.52117483728307</v>
      </c>
      <c r="AD50" s="3">
        <f t="shared" si="4"/>
        <v>422.77643119735586</v>
      </c>
      <c r="AE50" s="3">
        <f t="shared" si="5"/>
        <v>201.29605869094476</v>
      </c>
      <c r="AF50" s="18">
        <f t="shared" si="6"/>
        <v>71.535505580896768</v>
      </c>
      <c r="AG50" s="18">
        <f t="shared" si="7"/>
        <v>3120.5996328396359</v>
      </c>
      <c r="AH50" s="18">
        <f t="shared" si="8"/>
        <v>863.60491001173307</v>
      </c>
      <c r="AI50" s="18">
        <f t="shared" si="9"/>
        <v>56.260854706029207</v>
      </c>
      <c r="AJ50" s="18">
        <f t="shared" si="10"/>
        <v>4.2262970804135191</v>
      </c>
      <c r="AK50" s="18">
        <f t="shared" si="11"/>
        <v>0</v>
      </c>
      <c r="AL50" s="18">
        <f t="shared" si="24"/>
        <v>6805.1739244964037</v>
      </c>
      <c r="AM50" s="4" t="s">
        <v>91</v>
      </c>
    </row>
    <row r="51" spans="1:39" ht="15.5" x14ac:dyDescent="0.35">
      <c r="A51" s="4" t="s">
        <v>71</v>
      </c>
      <c r="E51" s="3">
        <f t="shared" si="14"/>
        <v>3</v>
      </c>
      <c r="F51" s="3"/>
      <c r="G51" s="3">
        <f t="shared" si="15"/>
        <v>36</v>
      </c>
      <c r="H51" s="3"/>
      <c r="I51" s="3">
        <f t="shared" si="16"/>
        <v>76.099999999999994</v>
      </c>
      <c r="J51" s="3"/>
      <c r="K51" s="3">
        <f t="shared" si="17"/>
        <v>30.8</v>
      </c>
      <c r="L51" s="3"/>
      <c r="M51" s="3">
        <f t="shared" si="18"/>
        <v>0</v>
      </c>
      <c r="N51" s="3"/>
      <c r="O51" s="3">
        <f t="shared" si="19"/>
        <v>160.1</v>
      </c>
      <c r="P51" s="3"/>
      <c r="Q51" s="3">
        <f t="shared" si="20"/>
        <v>16.600000000000001</v>
      </c>
      <c r="R51" s="3"/>
      <c r="S51" s="3">
        <f t="shared" si="21"/>
        <v>0</v>
      </c>
      <c r="T51" s="3"/>
      <c r="U51" s="3">
        <f t="shared" si="22"/>
        <v>3.8</v>
      </c>
      <c r="V51" s="3"/>
      <c r="W51" s="3">
        <f t="shared" si="23"/>
        <v>1.9</v>
      </c>
      <c r="X51" s="11">
        <f>+W51+U51+S51+Q51+O51+M51+K51+I51+G51+E51</f>
        <v>328.3</v>
      </c>
      <c r="AA51" s="4" t="s">
        <v>71</v>
      </c>
      <c r="AB51" s="3">
        <f t="shared" si="2"/>
        <v>3</v>
      </c>
      <c r="AC51" s="3">
        <f t="shared" si="3"/>
        <v>36</v>
      </c>
      <c r="AD51" s="3">
        <f t="shared" si="4"/>
        <v>76.099999999999994</v>
      </c>
      <c r="AE51" s="3">
        <f t="shared" si="5"/>
        <v>30.8</v>
      </c>
      <c r="AF51" s="3">
        <f t="shared" si="6"/>
        <v>0</v>
      </c>
      <c r="AG51" s="3">
        <f t="shared" si="7"/>
        <v>160.1</v>
      </c>
      <c r="AH51" s="3">
        <f t="shared" si="8"/>
        <v>16.600000000000001</v>
      </c>
      <c r="AI51" s="3">
        <f t="shared" si="9"/>
        <v>0</v>
      </c>
      <c r="AJ51" s="3">
        <f t="shared" si="10"/>
        <v>3.8</v>
      </c>
      <c r="AK51" s="3">
        <f t="shared" si="11"/>
        <v>1.9</v>
      </c>
      <c r="AL51" s="3">
        <f t="shared" si="24"/>
        <v>328.3</v>
      </c>
      <c r="AM51" s="4" t="s">
        <v>71</v>
      </c>
    </row>
    <row r="52" spans="1:39" ht="15.5" x14ac:dyDescent="0.35">
      <c r="A52" s="4" t="s">
        <v>72</v>
      </c>
      <c r="E52" s="3">
        <f t="shared" si="14"/>
        <v>1163.3523266546856</v>
      </c>
      <c r="F52" s="3"/>
      <c r="G52" s="3">
        <f t="shared" si="15"/>
        <v>1064.2886956286375</v>
      </c>
      <c r="H52" s="3"/>
      <c r="I52" s="3">
        <f t="shared" si="16"/>
        <v>198.31634066899346</v>
      </c>
      <c r="J52" s="3"/>
      <c r="K52" s="3">
        <f t="shared" si="17"/>
        <v>54.644685909716074</v>
      </c>
      <c r="L52" s="3"/>
      <c r="M52" s="3">
        <f t="shared" si="18"/>
        <v>73.046275377282626</v>
      </c>
      <c r="N52" s="3"/>
      <c r="O52" s="3">
        <f t="shared" si="19"/>
        <v>1862.9003800021594</v>
      </c>
      <c r="P52" s="3"/>
      <c r="Q52" s="3">
        <f t="shared" si="20"/>
        <v>347.94336760532394</v>
      </c>
      <c r="R52" s="3"/>
      <c r="S52" s="3">
        <f t="shared" si="21"/>
        <v>60.800701997949062</v>
      </c>
      <c r="T52" s="3"/>
      <c r="U52" s="3">
        <f t="shared" si="22"/>
        <v>0</v>
      </c>
      <c r="V52" s="3"/>
      <c r="W52" s="3">
        <f t="shared" si="23"/>
        <v>50.472999869336554</v>
      </c>
      <c r="X52" s="11">
        <f>+W52+U52+S52+Q52+O52+M52+K52+I52+G52+E52</f>
        <v>4875.7657737140835</v>
      </c>
      <c r="AA52" s="4" t="s">
        <v>72</v>
      </c>
      <c r="AB52" s="3">
        <f t="shared" si="2"/>
        <v>1163.3523266546856</v>
      </c>
      <c r="AC52" s="3">
        <f t="shared" si="3"/>
        <v>1064.2886956286375</v>
      </c>
      <c r="AD52" s="3">
        <f t="shared" si="4"/>
        <v>198.31634066899346</v>
      </c>
      <c r="AE52" s="3">
        <f t="shared" si="5"/>
        <v>54.644685909716074</v>
      </c>
      <c r="AF52" s="3">
        <f t="shared" si="6"/>
        <v>73.046275377282626</v>
      </c>
      <c r="AG52" s="3">
        <f t="shared" si="7"/>
        <v>1862.9003800021594</v>
      </c>
      <c r="AH52" s="3">
        <f t="shared" si="8"/>
        <v>347.94336760532394</v>
      </c>
      <c r="AI52" s="3">
        <f t="shared" si="9"/>
        <v>60.800701997949062</v>
      </c>
      <c r="AJ52" s="3">
        <f t="shared" si="10"/>
        <v>0</v>
      </c>
      <c r="AK52" s="3">
        <f t="shared" si="11"/>
        <v>50.472999869336554</v>
      </c>
      <c r="AL52" s="3">
        <f t="shared" si="24"/>
        <v>4875.7657737140835</v>
      </c>
      <c r="AM52" s="4" t="s">
        <v>72</v>
      </c>
    </row>
    <row r="53" spans="1:39" ht="15.5" x14ac:dyDescent="0.35">
      <c r="A53" s="4" t="s">
        <v>108</v>
      </c>
      <c r="E53" s="2">
        <f>0.001*(35*E43+25*E45+25*E46)</f>
        <v>57.720430456644806</v>
      </c>
      <c r="F53" s="2"/>
      <c r="G53" s="2">
        <f>0.001*(35*G43+25*G45+25*G46+35*G44*G39+25*(1-G44)*G39)</f>
        <v>72.517594662987577</v>
      </c>
      <c r="H53" s="2"/>
      <c r="I53" s="2">
        <f>0.001*(35*I43+25*I45+25*I46+35*I44*I39+25*(1-I44)*I39)</f>
        <v>30.926325675977523</v>
      </c>
      <c r="J53" s="2"/>
      <c r="K53" s="2">
        <f>0.001*(35*K43+25*K45+25*K46+35*K44*K39+25*(1-K44)*K39)</f>
        <v>23.002906587047807</v>
      </c>
      <c r="L53" s="2"/>
      <c r="M53" s="2">
        <f>0.001*(35*M43+25*M45+25*M46+35*M44*M39+25*(1-M44)*M39)</f>
        <v>5.2960407385560853</v>
      </c>
      <c r="N53" s="2"/>
      <c r="O53" s="2">
        <f>0.001*(35*O43+25*O45+25*O46+35*O44*O39+25*(1-O44)*O39)</f>
        <v>250.63240234326193</v>
      </c>
      <c r="P53" s="2"/>
      <c r="Q53" s="2">
        <f>0.001*(35*Q43+25*Q45+25*Q46+35*Q44*Q39+25*(1-Q44)*Q39)</f>
        <v>69.470521917210803</v>
      </c>
      <c r="R53" s="2"/>
      <c r="S53" s="2">
        <f>0.001*(35*S43+25*S45+25*S46+35*S44*S39+25*(1-S44)*S39)</f>
        <v>2.9114044945747</v>
      </c>
      <c r="T53" s="2"/>
      <c r="U53" s="2">
        <f>0.001*(35*U43+25*U45+25*U46+35*U44*U39+25*(1-U44)*U39)</f>
        <v>0.10387974585121987</v>
      </c>
      <c r="V53" s="2"/>
      <c r="W53" s="2">
        <f>0.001*(35*W43+25*W45+25*W46+35*W44*W39+25*(1-W44)*W39)</f>
        <v>3.0427569810682691</v>
      </c>
      <c r="X53" s="2">
        <f>SUM(E53:W53)</f>
        <v>515.62426360318079</v>
      </c>
      <c r="AA53" s="4" t="s">
        <v>109</v>
      </c>
      <c r="AB53" s="2">
        <f>+E54</f>
        <v>58.860394589861741</v>
      </c>
      <c r="AC53" s="2">
        <f>+G54</f>
        <v>54.841788031149129</v>
      </c>
      <c r="AD53" s="2">
        <f>+I54</f>
        <v>25.303173793492775</v>
      </c>
      <c r="AE53" s="2">
        <f>+K54</f>
        <v>13.845486768474235</v>
      </c>
      <c r="AF53" s="2">
        <f>+M54</f>
        <v>4.3463799652573591</v>
      </c>
      <c r="AG53" s="2">
        <f>+O54</f>
        <v>180.76375940746556</v>
      </c>
      <c r="AH53" s="2">
        <f>+Q54</f>
        <v>50.08723163305968</v>
      </c>
      <c r="AI53" s="2">
        <f>+S54</f>
        <v>3.4895923864640404</v>
      </c>
      <c r="AJ53" s="2">
        <f>+U54</f>
        <v>0.16529245819166738</v>
      </c>
      <c r="AK53" s="2">
        <f>+W54</f>
        <v>6.8292039640040967</v>
      </c>
      <c r="AL53" s="3">
        <f t="shared" si="24"/>
        <v>398.53230299742029</v>
      </c>
      <c r="AM53" s="4" t="s">
        <v>109</v>
      </c>
    </row>
    <row r="54" spans="1:39" ht="15.5" x14ac:dyDescent="0.35">
      <c r="A54" s="4" t="s">
        <v>110</v>
      </c>
      <c r="E54" s="2">
        <f>+(E44*E42*35+(1-E44)*E42*25)/1000</f>
        <v>58.860394589861741</v>
      </c>
      <c r="F54" s="3"/>
      <c r="G54" s="2">
        <f>+(G44*G42*35+(1-G44)*G42*25)/1000</f>
        <v>54.841788031149129</v>
      </c>
      <c r="H54" s="3"/>
      <c r="I54" s="2">
        <f>+(I44*I42*35+(1-I44)*I42*25)/1000</f>
        <v>25.303173793492775</v>
      </c>
      <c r="J54" s="3"/>
      <c r="K54" s="2">
        <f>+(K44*K42*35+(1-K44)*K42*25)/1000</f>
        <v>13.845486768474235</v>
      </c>
      <c r="L54" s="3"/>
      <c r="M54" s="2">
        <f>+(M44*M42*35+(1-M44)*M42*25)/1000</f>
        <v>4.3463799652573591</v>
      </c>
      <c r="N54" s="3"/>
      <c r="O54" s="2">
        <f>+(O44*O42*35+(1-O44)*O42*25)/1000</f>
        <v>180.76375940746556</v>
      </c>
      <c r="P54" s="3"/>
      <c r="Q54" s="2">
        <f>+(Q44*Q42*35+(1-Q44)*Q42*25)/1000</f>
        <v>50.08723163305968</v>
      </c>
      <c r="R54" s="3"/>
      <c r="S54" s="2">
        <f>+(S44*S42*35+(1-S44)*S42*25)/1000</f>
        <v>3.4895923864640404</v>
      </c>
      <c r="T54" s="3"/>
      <c r="U54" s="2">
        <f>+(U44*U42*35+(1-U44)*U42*25)/1000</f>
        <v>0.16529245819166738</v>
      </c>
      <c r="V54" s="3"/>
      <c r="W54" s="2">
        <f>+(W44*W42*35+(1-W44)*W42*25)/1000</f>
        <v>6.8292039640040967</v>
      </c>
      <c r="X54" s="39">
        <f>+E54+G54+I54+K54+M54+O54+Q54+S54+U54+W54</f>
        <v>398.53230299742029</v>
      </c>
    </row>
    <row r="55" spans="1:39" ht="15.5" x14ac:dyDescent="0.35">
      <c r="A55" s="4" t="s">
        <v>111</v>
      </c>
    </row>
    <row r="56" spans="1:39" ht="15.5" x14ac:dyDescent="0.35">
      <c r="A56" s="4" t="s">
        <v>214</v>
      </c>
      <c r="E56" s="3">
        <f>0.00093*E41</f>
        <v>1.4413766829501538</v>
      </c>
      <c r="F56" s="3"/>
      <c r="G56" s="3">
        <f>0.00093*G41</f>
        <v>1.3317321940973659</v>
      </c>
      <c r="H56" s="3"/>
      <c r="I56" s="3">
        <f>0.00093*I41</f>
        <v>0.57951000487426019</v>
      </c>
      <c r="J56" s="3"/>
      <c r="K56" s="3">
        <f>0.00093*K41</f>
        <v>0.24228657456503261</v>
      </c>
      <c r="L56" s="3"/>
      <c r="M56" s="3">
        <f>0.00093*M41</f>
        <v>0.11167552559154423</v>
      </c>
      <c r="N56" s="3"/>
      <c r="O56" s="3">
        <f>0.00093*O41</f>
        <v>3.8222083251087762</v>
      </c>
      <c r="P56" s="3"/>
      <c r="Q56" s="3">
        <f>0.00093*Q41</f>
        <v>1.0139188732011335</v>
      </c>
      <c r="R56" s="3"/>
      <c r="S56" s="3">
        <f>0.00093*S41</f>
        <v>9.6223780463719266E-2</v>
      </c>
      <c r="T56" s="3"/>
      <c r="U56" s="3">
        <f>0.00093*U41</f>
        <v>3.9304562847845732E-3</v>
      </c>
      <c r="V56" s="3"/>
      <c r="W56" s="3">
        <f>0.00093*W41</f>
        <v>0.16460095276681302</v>
      </c>
      <c r="X56" s="3">
        <f>0.00093*X41</f>
        <v>8.8074633699035836</v>
      </c>
    </row>
    <row r="57" spans="1:39" ht="15.5" x14ac:dyDescent="0.35">
      <c r="A57" s="4" t="s">
        <v>113</v>
      </c>
      <c r="B57" s="20">
        <f>+E57/(E57+E58)</f>
        <v>0.31068099190430426</v>
      </c>
      <c r="E57" s="27">
        <f>E47/100*E56</f>
        <v>0.44780833756668964</v>
      </c>
      <c r="F57" s="27"/>
      <c r="G57" s="27">
        <f t="shared" ref="G57:W57" si="25">G47/100*G56</f>
        <v>0.40496750149869259</v>
      </c>
      <c r="H57" s="27"/>
      <c r="I57" s="27">
        <f t="shared" si="25"/>
        <v>0.18632792386071925</v>
      </c>
      <c r="J57" s="27"/>
      <c r="K57" s="27">
        <f t="shared" si="25"/>
        <v>5.5081239982453976E-2</v>
      </c>
      <c r="L57" s="27"/>
      <c r="M57" s="27">
        <f t="shared" si="25"/>
        <v>4.5147505401310239E-2</v>
      </c>
      <c r="N57" s="27"/>
      <c r="O57" s="27">
        <f t="shared" si="25"/>
        <v>0.92005066656791457</v>
      </c>
      <c r="P57" s="27"/>
      <c r="Q57" s="27">
        <f t="shared" si="25"/>
        <v>0.21076630689022163</v>
      </c>
      <c r="R57" s="27"/>
      <c r="S57" s="27">
        <f>S47/100*S56</f>
        <v>4.3901185587112104E-2</v>
      </c>
      <c r="T57" s="27"/>
      <c r="U57" s="27">
        <f t="shared" si="25"/>
        <v>0</v>
      </c>
      <c r="V57" s="27"/>
      <c r="W57" s="27">
        <f t="shared" si="25"/>
        <v>4.2193895658415172E-2</v>
      </c>
      <c r="X57" s="27">
        <f>+W57+U57+S57+Q57+O57+M57+K57+I57+G57+E57</f>
        <v>2.3562445630135294</v>
      </c>
      <c r="Y57" s="3"/>
    </row>
    <row r="58" spans="1:39" ht="15.5" x14ac:dyDescent="0.35">
      <c r="A58" s="28" t="s">
        <v>114</v>
      </c>
      <c r="B58" s="20">
        <f>1-B57</f>
        <v>0.68931900809569568</v>
      </c>
      <c r="E58" s="29">
        <f>E56-E57</f>
        <v>0.99356834538346406</v>
      </c>
      <c r="F58" s="29"/>
      <c r="G58" s="29">
        <f t="shared" ref="G58:W58" si="26">G56-G57</f>
        <v>0.92676469259867322</v>
      </c>
      <c r="H58" s="29"/>
      <c r="I58" s="29">
        <f t="shared" si="26"/>
        <v>0.39318208101354091</v>
      </c>
      <c r="J58" s="29"/>
      <c r="K58" s="29">
        <f t="shared" si="26"/>
        <v>0.18720533458257863</v>
      </c>
      <c r="L58" s="29"/>
      <c r="M58" s="29">
        <f t="shared" si="26"/>
        <v>6.6528020190233988E-2</v>
      </c>
      <c r="N58" s="29"/>
      <c r="O58" s="29">
        <f t="shared" si="26"/>
        <v>2.9021576585408617</v>
      </c>
      <c r="P58" s="29"/>
      <c r="Q58" s="29">
        <f t="shared" si="26"/>
        <v>0.80315256631091181</v>
      </c>
      <c r="R58" s="29"/>
      <c r="S58" s="29">
        <f t="shared" si="26"/>
        <v>5.2322594876607162E-2</v>
      </c>
      <c r="T58" s="29"/>
      <c r="U58" s="29">
        <f t="shared" si="26"/>
        <v>3.9304562847845732E-3</v>
      </c>
      <c r="V58" s="29"/>
      <c r="W58" s="29">
        <f t="shared" si="26"/>
        <v>0.12240705710839786</v>
      </c>
      <c r="X58" s="27">
        <f t="shared" ref="X58:X60" si="27">+W58+U58+S58+Q58+O58+M58+K58+I58+G58+E58</f>
        <v>6.4512188068900533</v>
      </c>
    </row>
    <row r="59" spans="1:39" ht="15.5" x14ac:dyDescent="0.35">
      <c r="A59" s="28" t="s">
        <v>115</v>
      </c>
      <c r="E59" s="3">
        <f t="shared" ref="E59:U59" si="28">+E41-E56</f>
        <v>1548.4260243387203</v>
      </c>
      <c r="F59" s="3"/>
      <c r="G59" s="3">
        <f t="shared" si="28"/>
        <v>1430.6383689858658</v>
      </c>
      <c r="H59" s="3"/>
      <c r="I59" s="3">
        <f t="shared" si="28"/>
        <v>622.54952749433028</v>
      </c>
      <c r="J59" s="3"/>
      <c r="K59" s="3">
        <f t="shared" si="28"/>
        <v>260.28091188245929</v>
      </c>
      <c r="L59" s="3"/>
      <c r="M59" s="3">
        <f t="shared" si="28"/>
        <v>119.96953478789686</v>
      </c>
      <c r="N59" s="3"/>
      <c r="O59" s="3">
        <f t="shared" si="28"/>
        <v>4106.0792165230378</v>
      </c>
      <c r="P59" s="3"/>
      <c r="Q59" s="3">
        <f t="shared" si="28"/>
        <v>1089.2214286548992</v>
      </c>
      <c r="R59" s="3"/>
      <c r="S59" s="3">
        <f t="shared" si="28"/>
        <v>103.37020682568603</v>
      </c>
      <c r="T59" s="3"/>
      <c r="U59" s="3">
        <f t="shared" si="28"/>
        <v>4.2223666241287345</v>
      </c>
      <c r="V59" s="3"/>
      <c r="W59" s="3">
        <f t="shared" ref="W59" si="29">+W41-W56</f>
        <v>176.82567083950525</v>
      </c>
      <c r="X59" s="27">
        <f t="shared" si="27"/>
        <v>9461.58325695653</v>
      </c>
    </row>
    <row r="60" spans="1:39" ht="15.5" x14ac:dyDescent="0.35">
      <c r="A60" s="4" t="s">
        <v>116</v>
      </c>
      <c r="B60" s="20">
        <f>+E60/(E60+E61)</f>
        <v>0.31068099190430426</v>
      </c>
      <c r="E60" s="27">
        <f>E47/100*E59</f>
        <v>481.066533131992</v>
      </c>
      <c r="F60" s="27"/>
      <c r="G60" s="27">
        <f t="shared" ref="G60:W60" si="30">G47/100*G59</f>
        <v>435.04395884118145</v>
      </c>
      <c r="H60" s="27"/>
      <c r="I60" s="27">
        <f t="shared" si="30"/>
        <v>200.16627837798794</v>
      </c>
      <c r="J60" s="27"/>
      <c r="K60" s="27">
        <f t="shared" si="30"/>
        <v>59.172058526097096</v>
      </c>
      <c r="L60" s="27"/>
      <c r="M60" s="27">
        <f t="shared" si="30"/>
        <v>48.500557227190335</v>
      </c>
      <c r="N60" s="27"/>
      <c r="O60" s="27">
        <f t="shared" si="30"/>
        <v>988.38174134194242</v>
      </c>
      <c r="P60" s="27"/>
      <c r="Q60" s="27">
        <f t="shared" si="30"/>
        <v>226.41967120947709</v>
      </c>
      <c r="R60" s="27"/>
      <c r="S60" s="27">
        <f t="shared" si="30"/>
        <v>47.161674714533426</v>
      </c>
      <c r="T60" s="27"/>
      <c r="U60" s="27">
        <f t="shared" si="30"/>
        <v>0</v>
      </c>
      <c r="V60" s="27"/>
      <c r="W60" s="27">
        <f t="shared" si="30"/>
        <v>45.327586382207357</v>
      </c>
      <c r="X60" s="27">
        <f t="shared" si="27"/>
        <v>2531.2400597526089</v>
      </c>
    </row>
    <row r="61" spans="1:39" ht="15.5" x14ac:dyDescent="0.35">
      <c r="A61" s="28" t="s">
        <v>114</v>
      </c>
      <c r="B61" s="20">
        <f>1-B60</f>
        <v>0.68931900809569568</v>
      </c>
      <c r="E61" s="29">
        <f>E59-E60</f>
        <v>1067.3594912067283</v>
      </c>
      <c r="F61" s="29"/>
      <c r="G61" s="29">
        <f t="shared" ref="G61:W61" si="31">G59-G60</f>
        <v>995.59441014468439</v>
      </c>
      <c r="H61" s="29"/>
      <c r="I61" s="29">
        <f t="shared" si="31"/>
        <v>422.38324911634231</v>
      </c>
      <c r="J61" s="29"/>
      <c r="K61" s="29">
        <f t="shared" si="31"/>
        <v>201.1088533563622</v>
      </c>
      <c r="L61" s="29"/>
      <c r="M61" s="29">
        <f t="shared" si="31"/>
        <v>71.46897756070652</v>
      </c>
      <c r="N61" s="29"/>
      <c r="O61" s="29">
        <f t="shared" si="31"/>
        <v>3117.6974751810953</v>
      </c>
      <c r="P61" s="29"/>
      <c r="Q61" s="29">
        <f t="shared" si="31"/>
        <v>862.80175744542214</v>
      </c>
      <c r="R61" s="29"/>
      <c r="S61" s="29">
        <f t="shared" si="31"/>
        <v>56.2085321111526</v>
      </c>
      <c r="T61" s="29"/>
      <c r="U61" s="29">
        <f t="shared" si="31"/>
        <v>4.2223666241287345</v>
      </c>
      <c r="V61" s="29"/>
      <c r="W61" s="29">
        <f t="shared" si="31"/>
        <v>131.49808445729789</v>
      </c>
      <c r="X61" s="29">
        <f>X59-X60</f>
        <v>6930.3431972039216</v>
      </c>
      <c r="Y61" s="3"/>
    </row>
    <row r="62" spans="1:39" ht="15.5" x14ac:dyDescent="0.35">
      <c r="A62" s="28" t="s">
        <v>215</v>
      </c>
      <c r="B62" s="20"/>
      <c r="E62" s="3">
        <f>0.00093*E40</f>
        <v>0.48147084880615204</v>
      </c>
      <c r="F62" s="3"/>
      <c r="G62" s="3">
        <f>0.00093*G40</f>
        <v>0.49728519642200164</v>
      </c>
      <c r="H62" s="3"/>
      <c r="I62" s="3">
        <f>0.00093*I40</f>
        <v>0.15864655376205503</v>
      </c>
      <c r="J62" s="3"/>
      <c r="K62" s="3">
        <f>0.00093*K40</f>
        <v>0.14395244392970338</v>
      </c>
      <c r="L62" s="3"/>
      <c r="M62" s="3">
        <f>0.00093*M40</f>
        <v>3.2521170279268957E-2</v>
      </c>
      <c r="N62" s="3"/>
      <c r="O62" s="3">
        <f>0.00093*O40</f>
        <v>1.5936495917165607</v>
      </c>
      <c r="P62" s="3"/>
      <c r="Q62" s="3">
        <f>0.00093*Q40</f>
        <v>0.51067503501485034</v>
      </c>
      <c r="R62" s="3"/>
      <c r="S62" s="3">
        <f>0.00093*S40</f>
        <v>2.7799800113847313E-2</v>
      </c>
      <c r="T62" s="3"/>
      <c r="U62" s="3">
        <f>0.00093*U40</f>
        <v>2.2069167349432366E-3</v>
      </c>
      <c r="V62" s="3"/>
      <c r="W62" s="3">
        <f>0.00093*W40</f>
        <v>8.9445434694139389E-2</v>
      </c>
      <c r="X62" s="3">
        <f>0.00093*X40</f>
        <v>3.537652991473522</v>
      </c>
      <c r="Y62" s="3"/>
    </row>
    <row r="63" spans="1:39" ht="15.5" x14ac:dyDescent="0.35">
      <c r="A63" s="28" t="s">
        <v>216</v>
      </c>
      <c r="B63" s="20"/>
      <c r="E63" s="3">
        <f>0.00093*E39</f>
        <v>0.56189336538537427</v>
      </c>
      <c r="F63" s="3"/>
      <c r="G63" s="3">
        <f>0.00093*G39</f>
        <v>0.6446371823676148</v>
      </c>
      <c r="H63" s="3"/>
      <c r="I63" s="3">
        <f>0.00093*I39</f>
        <v>0.21752050633642128</v>
      </c>
      <c r="J63" s="3"/>
      <c r="K63" s="3">
        <f>0.00093*K39</f>
        <v>0.25855564118470969</v>
      </c>
      <c r="L63" s="3"/>
      <c r="M63" s="3">
        <f>0.00093*M39</f>
        <v>3.1883990329812623E-2</v>
      </c>
      <c r="N63" s="3"/>
      <c r="O63" s="3">
        <f>0.00093*O39</f>
        <v>2.2333432636371588</v>
      </c>
      <c r="P63" s="3"/>
      <c r="Q63" s="3">
        <f>0.00093*Q39</f>
        <v>0.63355838023218702</v>
      </c>
      <c r="R63" s="3"/>
      <c r="S63" s="3">
        <f>0.00093*S39</f>
        <v>3.2970105794706328E-2</v>
      </c>
      <c r="T63" s="3"/>
      <c r="U63" s="3">
        <f>0.00093*U39</f>
        <v>3.1473219758989821E-3</v>
      </c>
      <c r="V63" s="3"/>
      <c r="W63" s="3">
        <f>0.00093*W39</f>
        <v>0.11319055969573961</v>
      </c>
      <c r="X63" s="3">
        <f>0.00093*X39</f>
        <v>4.7307003169396245</v>
      </c>
      <c r="Y63" s="3"/>
    </row>
    <row r="64" spans="1:39" ht="15.5" x14ac:dyDescent="0.35">
      <c r="A64" s="28" t="s">
        <v>119</v>
      </c>
      <c r="B64" s="20"/>
      <c r="E64" s="3">
        <f>+E62+E56+E63</f>
        <v>2.48474089714168</v>
      </c>
      <c r="F64" s="3"/>
      <c r="G64" s="3">
        <f>+G62+G56+G63</f>
        <v>2.4736545728869821</v>
      </c>
      <c r="H64" s="3"/>
      <c r="I64" s="3">
        <f>+I62+I56+I63</f>
        <v>0.95567706497273652</v>
      </c>
      <c r="J64" s="3"/>
      <c r="K64" s="3">
        <f>+K62+K56+K63</f>
        <v>0.6447946596794456</v>
      </c>
      <c r="L64" s="3"/>
      <c r="M64" s="3">
        <f>+M62+M56+M63</f>
        <v>0.17608068620062581</v>
      </c>
      <c r="N64" s="3"/>
      <c r="O64" s="3">
        <f>+O62+O56+O63</f>
        <v>7.6492011804624953</v>
      </c>
      <c r="P64" s="3"/>
      <c r="Q64" s="3">
        <f>+Q62+Q56+Q63</f>
        <v>2.158152288448171</v>
      </c>
      <c r="R64" s="3"/>
      <c r="S64" s="3">
        <f>+S62+S56+S63</f>
        <v>0.1569936863722729</v>
      </c>
      <c r="T64" s="3"/>
      <c r="U64" s="3">
        <f>+U62+U56+U63</f>
        <v>9.2846949956267924E-3</v>
      </c>
      <c r="V64" s="3"/>
      <c r="W64" s="3">
        <f>+W62+W56+W63</f>
        <v>0.36723694715669203</v>
      </c>
      <c r="X64" s="3">
        <f>+X62+X56+X63</f>
        <v>17.07581667831673</v>
      </c>
      <c r="Y64" s="1">
        <f>+X64/X42</f>
        <v>1.2863798967920849E-3</v>
      </c>
    </row>
    <row r="65" spans="1:52" ht="15.5" x14ac:dyDescent="0.35">
      <c r="A65" s="28" t="s">
        <v>120</v>
      </c>
      <c r="B65" s="20"/>
      <c r="E65" s="7">
        <v>1E-3</v>
      </c>
      <c r="F65" s="3"/>
      <c r="G65" s="7">
        <v>1E-3</v>
      </c>
      <c r="H65" s="3"/>
      <c r="I65" s="7">
        <v>1E-3</v>
      </c>
      <c r="J65" s="3"/>
      <c r="K65" s="7">
        <v>1E-3</v>
      </c>
      <c r="L65" s="3"/>
      <c r="M65" s="7">
        <v>1E-3</v>
      </c>
      <c r="N65" s="3"/>
      <c r="O65" s="7">
        <v>1E-3</v>
      </c>
      <c r="P65" s="3"/>
      <c r="Q65" s="7">
        <v>1E-3</v>
      </c>
      <c r="R65" s="3"/>
      <c r="S65" s="7">
        <v>1E-3</v>
      </c>
      <c r="T65" s="3"/>
      <c r="U65" s="7">
        <v>1E-3</v>
      </c>
      <c r="V65" s="3"/>
      <c r="W65" s="7">
        <v>1E-3</v>
      </c>
      <c r="X65" s="7">
        <v>1E-3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247</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0.44780833756668964</v>
      </c>
      <c r="F73" s="15">
        <v>1</v>
      </c>
      <c r="G73" s="3">
        <f>+$D73*G57</f>
        <v>0.40496750149869259</v>
      </c>
      <c r="H73" s="15">
        <v>1</v>
      </c>
      <c r="I73" s="3">
        <f>+$D73*I57</f>
        <v>0.18632792386071925</v>
      </c>
      <c r="J73" s="15">
        <v>1</v>
      </c>
      <c r="K73" s="3">
        <f>+$D73*K57</f>
        <v>5.5081239982453976E-2</v>
      </c>
      <c r="L73" s="15">
        <v>1</v>
      </c>
      <c r="M73" s="3">
        <f>+$D73*M57</f>
        <v>4.5147505401310239E-2</v>
      </c>
      <c r="N73" s="15">
        <v>1</v>
      </c>
      <c r="O73" s="3">
        <f>+$D73*O57</f>
        <v>0.92005066656791457</v>
      </c>
      <c r="P73" s="15">
        <v>1</v>
      </c>
      <c r="Q73" s="3">
        <f>+$D73*Q57</f>
        <v>0.21076630689022163</v>
      </c>
      <c r="R73" s="15">
        <v>1</v>
      </c>
      <c r="S73" s="3">
        <f>+$D73*S57</f>
        <v>4.3901185587112104E-2</v>
      </c>
      <c r="T73" s="15">
        <v>1</v>
      </c>
      <c r="U73" s="3">
        <f>+$D73*U57</f>
        <v>0</v>
      </c>
      <c r="V73" s="15">
        <v>1</v>
      </c>
      <c r="W73" s="3">
        <f>+$D73*W57</f>
        <v>4.2193895658415172E-2</v>
      </c>
      <c r="X73" s="3">
        <f>+E73+G73+I73+K73+M73+O73+Q73+S73+U73+W73</f>
        <v>2.3562445630135294</v>
      </c>
      <c r="AA73" s="5" t="s">
        <v>131</v>
      </c>
      <c r="AB73" s="3">
        <f>+E73</f>
        <v>0.44780833756668964</v>
      </c>
      <c r="AC73" s="3">
        <f>+G73</f>
        <v>0.40496750149869259</v>
      </c>
      <c r="AD73" s="3">
        <f>+I73</f>
        <v>0.18632792386071925</v>
      </c>
      <c r="AE73" s="3">
        <f>+K73</f>
        <v>5.5081239982453976E-2</v>
      </c>
      <c r="AF73" s="3">
        <f>+M73</f>
        <v>4.5147505401310239E-2</v>
      </c>
      <c r="AG73" s="3">
        <f>+O73</f>
        <v>0.92005066656791457</v>
      </c>
      <c r="AH73" s="3">
        <f>+Q73</f>
        <v>0.21076630689022163</v>
      </c>
      <c r="AI73" s="3">
        <f>+S73</f>
        <v>4.3901185587112104E-2</v>
      </c>
      <c r="AJ73" s="3">
        <f>+U73</f>
        <v>0</v>
      </c>
      <c r="AK73" s="3">
        <f>+W73</f>
        <v>4.2193895658415172E-2</v>
      </c>
      <c r="AL73" s="3">
        <f>SUM(AB73:AK73)</f>
        <v>2.3562445630135294</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0.44780833756668964</v>
      </c>
      <c r="F77" s="15">
        <f t="shared" si="33"/>
        <v>1</v>
      </c>
      <c r="G77" s="27">
        <f>SUM(G73:G76)</f>
        <v>0.40496750149869259</v>
      </c>
      <c r="H77" s="15">
        <f t="shared" si="33"/>
        <v>1</v>
      </c>
      <c r="I77" s="27">
        <f>SUM(I73:I76)</f>
        <v>0.18632792386071925</v>
      </c>
      <c r="J77" s="15">
        <f t="shared" si="33"/>
        <v>1</v>
      </c>
      <c r="K77" s="27">
        <f>SUM(K73:K76)</f>
        <v>5.5081239982453976E-2</v>
      </c>
      <c r="L77" s="15">
        <f t="shared" si="33"/>
        <v>1</v>
      </c>
      <c r="M77" s="27">
        <f>SUM(M73:M76)</f>
        <v>4.5147505401310239E-2</v>
      </c>
      <c r="N77" s="15">
        <f t="shared" si="33"/>
        <v>1</v>
      </c>
      <c r="O77" s="27">
        <f>SUM(O73:O76)</f>
        <v>0.92005066656791457</v>
      </c>
      <c r="P77" s="15">
        <f t="shared" si="33"/>
        <v>1</v>
      </c>
      <c r="Q77" s="27">
        <f>SUM(Q73:Q76)</f>
        <v>0.21076630689022163</v>
      </c>
      <c r="R77" s="15">
        <f t="shared" si="33"/>
        <v>1</v>
      </c>
      <c r="S77" s="27">
        <f>SUM(S73:S76)</f>
        <v>4.3901185587112104E-2</v>
      </c>
      <c r="T77" s="15">
        <f t="shared" si="33"/>
        <v>1</v>
      </c>
      <c r="U77" s="27">
        <f>SUM(U73:U76)</f>
        <v>0</v>
      </c>
      <c r="V77" s="15">
        <f t="shared" si="33"/>
        <v>1</v>
      </c>
      <c r="W77" s="27">
        <f>SUM(W73:W76)</f>
        <v>4.2193895658415172E-2</v>
      </c>
      <c r="X77" s="3">
        <f t="shared" si="32"/>
        <v>2.3562445630135294</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481.066533131992</v>
      </c>
      <c r="AC78" s="3">
        <f>+G60</f>
        <v>435.04395884118145</v>
      </c>
      <c r="AD78" s="3">
        <f>+I60</f>
        <v>200.16627837798794</v>
      </c>
      <c r="AE78" s="3">
        <f>+K60</f>
        <v>59.172058526097096</v>
      </c>
      <c r="AF78" s="3">
        <f>+M60</f>
        <v>48.500557227190335</v>
      </c>
      <c r="AG78" s="3">
        <f>+O60</f>
        <v>988.38174134194242</v>
      </c>
      <c r="AH78" s="3">
        <f>+Q60</f>
        <v>226.41967120947709</v>
      </c>
      <c r="AI78" s="3">
        <f>+S60</f>
        <v>47.161674714533426</v>
      </c>
      <c r="AJ78" s="3">
        <f>+U60</f>
        <v>0</v>
      </c>
      <c r="AK78" s="3">
        <f>+W60</f>
        <v>45.327586382207357</v>
      </c>
      <c r="AL78" s="3">
        <f>+X60</f>
        <v>2531.2400597526089</v>
      </c>
      <c r="AN78" t="s">
        <v>137</v>
      </c>
      <c r="AO78" s="3">
        <f>+AB$78*AB79</f>
        <v>240.533266565996</v>
      </c>
      <c r="AP78" s="3">
        <f t="shared" ref="AP78:AX78" si="34">+AC$78*AC79</f>
        <v>217.52197942059072</v>
      </c>
      <c r="AQ78" s="3">
        <f t="shared" si="34"/>
        <v>100.08313918899397</v>
      </c>
      <c r="AR78" s="3">
        <f t="shared" si="34"/>
        <v>29.586029263048548</v>
      </c>
      <c r="AS78" s="3">
        <f t="shared" si="34"/>
        <v>24.250278613595167</v>
      </c>
      <c r="AT78" s="3">
        <f t="shared" si="34"/>
        <v>494.19087067097121</v>
      </c>
      <c r="AU78" s="3">
        <f t="shared" si="34"/>
        <v>113.20983560473854</v>
      </c>
      <c r="AV78" s="3">
        <f t="shared" si="34"/>
        <v>47.161674714533426</v>
      </c>
      <c r="AW78" s="3">
        <f t="shared" si="34"/>
        <v>0</v>
      </c>
      <c r="AX78" s="3">
        <f t="shared" si="34"/>
        <v>45.327586382207357</v>
      </c>
      <c r="AY78" s="3">
        <f>SUM(AO78:AX78)</f>
        <v>1311.8646604246749</v>
      </c>
      <c r="AZ78" t="s">
        <v>138</v>
      </c>
    </row>
    <row r="79" spans="1:52" ht="15.5" x14ac:dyDescent="0.35">
      <c r="A79" s="5" t="s">
        <v>139</v>
      </c>
      <c r="B79" t="s">
        <v>140</v>
      </c>
      <c r="C79">
        <v>3</v>
      </c>
      <c r="D79" s="15">
        <v>0.5</v>
      </c>
      <c r="E79" s="3">
        <f t="shared" ref="E79:E84" si="35">+$D79*E$60</f>
        <v>240.533266565996</v>
      </c>
      <c r="F79" s="15">
        <v>0.5</v>
      </c>
      <c r="G79" s="3">
        <f>+$F79*G$60</f>
        <v>217.52197942059072</v>
      </c>
      <c r="H79" s="15">
        <v>0.5</v>
      </c>
      <c r="I79" s="3">
        <f t="shared" ref="I79:I84" si="36">+$H79*I$60</f>
        <v>100.08313918899397</v>
      </c>
      <c r="J79" s="15">
        <v>0.5</v>
      </c>
      <c r="K79" s="3">
        <f t="shared" ref="K79:K84" si="37">+$J79*K$60</f>
        <v>29.586029263048548</v>
      </c>
      <c r="L79" s="15">
        <v>0.5</v>
      </c>
      <c r="M79" s="3">
        <f t="shared" ref="M79:M84" si="38">+$L79*M$60</f>
        <v>24.250278613595167</v>
      </c>
      <c r="N79" s="15">
        <v>0.5</v>
      </c>
      <c r="O79" s="3">
        <f t="shared" ref="O79:O84" si="39">+$N79*O$60</f>
        <v>494.19087067097121</v>
      </c>
      <c r="P79" s="15">
        <v>0.5</v>
      </c>
      <c r="Q79" s="3">
        <f t="shared" ref="Q79:Q84" si="40">+$P79*Q$60</f>
        <v>113.20983560473854</v>
      </c>
      <c r="R79" s="15">
        <v>1</v>
      </c>
      <c r="S79" s="3">
        <f t="shared" ref="S79:S84" si="41">+$R79*S$60</f>
        <v>47.161674714533426</v>
      </c>
      <c r="T79" s="15">
        <v>1</v>
      </c>
      <c r="U79" s="3">
        <f t="shared" ref="U79:U84" si="42">+$T79*U$60</f>
        <v>0</v>
      </c>
      <c r="V79" s="15">
        <v>1</v>
      </c>
      <c r="W79" s="3">
        <f t="shared" ref="W79:W84" si="43">+$V79*W$60</f>
        <v>45.327586382207357</v>
      </c>
      <c r="X79" s="3">
        <f>+E79+G79+I79+K79+M79+O79+Q79+S79+U79+W79</f>
        <v>1311.8646604246749</v>
      </c>
      <c r="AA79" t="s">
        <v>139</v>
      </c>
      <c r="AB79" s="15">
        <f t="shared" ref="AB79:AB84" si="44">+D79</f>
        <v>0.5</v>
      </c>
      <c r="AC79" s="15">
        <f t="shared" ref="AC79:AC84" si="45">+F79</f>
        <v>0.5</v>
      </c>
      <c r="AD79" s="15">
        <f t="shared" ref="AD79:AD84" si="46">+H79</f>
        <v>0.5</v>
      </c>
      <c r="AE79" s="15">
        <f t="shared" ref="AE79:AE84" si="47">+J79</f>
        <v>0.5</v>
      </c>
      <c r="AF79" s="15">
        <f t="shared" ref="AF79:AF84" si="48">+L79</f>
        <v>0.5</v>
      </c>
      <c r="AG79" s="15">
        <f t="shared" ref="AG79:AG84" si="49">+N79</f>
        <v>0.5</v>
      </c>
      <c r="AH79" s="15">
        <f t="shared" ref="AH79:AH84" si="50">+P79</f>
        <v>0.5</v>
      </c>
      <c r="AI79" s="15">
        <f t="shared" ref="AI79:AI84" si="51">+R79</f>
        <v>1</v>
      </c>
      <c r="AJ79" s="15">
        <f t="shared" ref="AJ79:AJ84" si="52">+T79</f>
        <v>1</v>
      </c>
      <c r="AK79" s="15">
        <f t="shared" ref="AK79:AK84" si="53">+V79</f>
        <v>1</v>
      </c>
      <c r="AN79" t="s">
        <v>141</v>
      </c>
      <c r="AO79" s="3">
        <f t="shared" ref="AO79:AX84" si="54">+AB79*AO$78</f>
        <v>120.266633282998</v>
      </c>
      <c r="AP79" s="3">
        <f t="shared" si="54"/>
        <v>108.76098971029536</v>
      </c>
      <c r="AQ79" s="3">
        <f t="shared" si="54"/>
        <v>50.041569594496984</v>
      </c>
      <c r="AR79" s="3">
        <f t="shared" si="54"/>
        <v>14.793014631524274</v>
      </c>
      <c r="AS79" s="3">
        <f t="shared" si="54"/>
        <v>12.125139306797584</v>
      </c>
      <c r="AT79" s="3">
        <f t="shared" si="54"/>
        <v>247.0954353354856</v>
      </c>
      <c r="AU79" s="3">
        <f t="shared" si="54"/>
        <v>56.604917802369272</v>
      </c>
      <c r="AV79" s="3">
        <f t="shared" si="54"/>
        <v>47.161674714533426</v>
      </c>
      <c r="AW79" s="3">
        <f t="shared" si="54"/>
        <v>0</v>
      </c>
      <c r="AX79" s="3">
        <f t="shared" si="54"/>
        <v>45.327586382207357</v>
      </c>
      <c r="AY79" s="3">
        <f t="shared" ref="AY79:AY84" si="55">SUM(AO79:AX79)</f>
        <v>702.17696076070797</v>
      </c>
      <c r="AZ79" t="s">
        <v>141</v>
      </c>
    </row>
    <row r="80" spans="1:52" ht="15.5" x14ac:dyDescent="0.35">
      <c r="A80" s="5" t="s">
        <v>142</v>
      </c>
      <c r="B80" t="s">
        <v>143</v>
      </c>
      <c r="C80">
        <v>15</v>
      </c>
      <c r="D80" s="15">
        <v>0.5</v>
      </c>
      <c r="E80" s="3">
        <f t="shared" si="35"/>
        <v>240.533266565996</v>
      </c>
      <c r="F80" s="15">
        <v>0.5</v>
      </c>
      <c r="G80" s="3">
        <f>+$F80*G$60</f>
        <v>217.52197942059072</v>
      </c>
      <c r="H80" s="15">
        <v>0</v>
      </c>
      <c r="I80" s="3">
        <f t="shared" si="36"/>
        <v>0</v>
      </c>
      <c r="J80" s="15">
        <v>0</v>
      </c>
      <c r="K80" s="3">
        <f t="shared" si="37"/>
        <v>0</v>
      </c>
      <c r="L80" s="15">
        <v>0.5</v>
      </c>
      <c r="M80" s="3">
        <f t="shared" si="38"/>
        <v>24.250278613595167</v>
      </c>
      <c r="N80" s="15">
        <v>0</v>
      </c>
      <c r="O80" s="3">
        <f t="shared" si="39"/>
        <v>0</v>
      </c>
      <c r="P80" s="15">
        <v>0</v>
      </c>
      <c r="Q80" s="3">
        <f t="shared" si="40"/>
        <v>0</v>
      </c>
      <c r="R80" s="15">
        <v>0</v>
      </c>
      <c r="S80" s="3">
        <f t="shared" si="41"/>
        <v>0</v>
      </c>
      <c r="T80" s="15">
        <v>0</v>
      </c>
      <c r="U80" s="3">
        <f t="shared" si="42"/>
        <v>0</v>
      </c>
      <c r="V80" s="15">
        <v>0</v>
      </c>
      <c r="W80" s="3">
        <f t="shared" si="43"/>
        <v>0</v>
      </c>
      <c r="X80" s="3">
        <f t="shared" ref="X80:X85" si="56">+E80+G80+I80+K80+M80+O80+Q80+S80+U80+W80</f>
        <v>482.30552460018191</v>
      </c>
      <c r="AA80" t="s">
        <v>142</v>
      </c>
      <c r="AB80" s="15">
        <f t="shared" si="44"/>
        <v>0.5</v>
      </c>
      <c r="AC80" s="15">
        <f t="shared" si="45"/>
        <v>0.5</v>
      </c>
      <c r="AD80" s="15">
        <f t="shared" si="46"/>
        <v>0</v>
      </c>
      <c r="AE80" s="15">
        <f t="shared" si="47"/>
        <v>0</v>
      </c>
      <c r="AF80" s="15">
        <f t="shared" si="48"/>
        <v>0.5</v>
      </c>
      <c r="AG80" s="15">
        <f t="shared" si="49"/>
        <v>0</v>
      </c>
      <c r="AH80" s="15">
        <f t="shared" si="50"/>
        <v>0</v>
      </c>
      <c r="AI80" s="15">
        <f t="shared" si="51"/>
        <v>0</v>
      </c>
      <c r="AJ80" s="15">
        <f t="shared" si="52"/>
        <v>0</v>
      </c>
      <c r="AK80" s="15">
        <f t="shared" si="53"/>
        <v>0</v>
      </c>
      <c r="AN80" t="s">
        <v>144</v>
      </c>
      <c r="AO80" s="3">
        <f t="shared" si="54"/>
        <v>120.266633282998</v>
      </c>
      <c r="AP80" s="3">
        <f t="shared" si="54"/>
        <v>108.76098971029536</v>
      </c>
      <c r="AQ80" s="3">
        <f t="shared" si="54"/>
        <v>0</v>
      </c>
      <c r="AR80" s="3">
        <f t="shared" si="54"/>
        <v>0</v>
      </c>
      <c r="AS80" s="3">
        <f t="shared" si="54"/>
        <v>12.125139306797584</v>
      </c>
      <c r="AT80" s="3">
        <f t="shared" si="54"/>
        <v>0</v>
      </c>
      <c r="AU80" s="3">
        <f t="shared" si="54"/>
        <v>0</v>
      </c>
      <c r="AV80" s="3">
        <f t="shared" si="54"/>
        <v>0</v>
      </c>
      <c r="AW80" s="3">
        <f t="shared" si="54"/>
        <v>0</v>
      </c>
      <c r="AX80" s="3">
        <f t="shared" si="54"/>
        <v>0</v>
      </c>
      <c r="AY80" s="3">
        <f t="shared" si="55"/>
        <v>241.15276230009096</v>
      </c>
      <c r="AZ80" t="s">
        <v>144</v>
      </c>
    </row>
    <row r="81" spans="1:52" ht="15.5" x14ac:dyDescent="0.35">
      <c r="A81" s="5" t="s">
        <v>145</v>
      </c>
      <c r="B81" t="s">
        <v>146</v>
      </c>
      <c r="C81">
        <v>20</v>
      </c>
      <c r="D81" s="15">
        <v>0</v>
      </c>
      <c r="E81" s="3">
        <f t="shared" si="35"/>
        <v>0</v>
      </c>
      <c r="F81" s="15">
        <v>0</v>
      </c>
      <c r="G81" s="3">
        <f>+$F81*G$60</f>
        <v>0</v>
      </c>
      <c r="H81" s="15">
        <v>0.5</v>
      </c>
      <c r="I81" s="3">
        <f t="shared" si="36"/>
        <v>100.08313918899397</v>
      </c>
      <c r="J81" s="15">
        <v>0.5</v>
      </c>
      <c r="K81" s="3">
        <f t="shared" si="37"/>
        <v>29.586029263048548</v>
      </c>
      <c r="L81" s="15">
        <v>0</v>
      </c>
      <c r="M81" s="3">
        <f t="shared" si="38"/>
        <v>0</v>
      </c>
      <c r="N81" s="15">
        <v>0.5</v>
      </c>
      <c r="O81" s="3">
        <f t="shared" si="39"/>
        <v>494.19087067097121</v>
      </c>
      <c r="P81" s="15">
        <v>0.5</v>
      </c>
      <c r="Q81" s="3">
        <f t="shared" si="40"/>
        <v>113.20983560473854</v>
      </c>
      <c r="R81" s="15">
        <v>0</v>
      </c>
      <c r="S81" s="3">
        <f t="shared" si="41"/>
        <v>0</v>
      </c>
      <c r="T81" s="15">
        <v>0</v>
      </c>
      <c r="U81" s="3">
        <f t="shared" si="42"/>
        <v>0</v>
      </c>
      <c r="V81" s="15">
        <v>0</v>
      </c>
      <c r="W81" s="3">
        <f t="shared" si="43"/>
        <v>0</v>
      </c>
      <c r="X81" s="3">
        <f t="shared" si="56"/>
        <v>737.06987472775222</v>
      </c>
      <c r="AA81" t="s">
        <v>145</v>
      </c>
      <c r="AB81" s="15">
        <f t="shared" si="44"/>
        <v>0</v>
      </c>
      <c r="AC81" s="15">
        <f t="shared" si="45"/>
        <v>0</v>
      </c>
      <c r="AD81" s="15">
        <f t="shared" si="46"/>
        <v>0.5</v>
      </c>
      <c r="AE81" s="15">
        <f t="shared" si="47"/>
        <v>0.5</v>
      </c>
      <c r="AF81" s="15">
        <f t="shared" si="48"/>
        <v>0</v>
      </c>
      <c r="AG81" s="15">
        <f t="shared" si="49"/>
        <v>0.5</v>
      </c>
      <c r="AH81" s="15">
        <f t="shared" si="50"/>
        <v>0.5</v>
      </c>
      <c r="AI81" s="15">
        <f t="shared" si="51"/>
        <v>0</v>
      </c>
      <c r="AJ81" s="15">
        <f t="shared" si="52"/>
        <v>0</v>
      </c>
      <c r="AK81" s="15">
        <f t="shared" si="53"/>
        <v>0</v>
      </c>
      <c r="AN81" t="s">
        <v>145</v>
      </c>
      <c r="AO81" s="3">
        <f t="shared" si="54"/>
        <v>0</v>
      </c>
      <c r="AP81" s="3">
        <f t="shared" si="54"/>
        <v>0</v>
      </c>
      <c r="AQ81" s="3">
        <f t="shared" si="54"/>
        <v>50.041569594496984</v>
      </c>
      <c r="AR81" s="3">
        <f t="shared" si="54"/>
        <v>14.793014631524274</v>
      </c>
      <c r="AS81" s="3">
        <f t="shared" si="54"/>
        <v>0</v>
      </c>
      <c r="AT81" s="3">
        <f t="shared" si="54"/>
        <v>247.0954353354856</v>
      </c>
      <c r="AU81" s="3">
        <f t="shared" si="54"/>
        <v>56.604917802369272</v>
      </c>
      <c r="AV81" s="3">
        <f t="shared" si="54"/>
        <v>0</v>
      </c>
      <c r="AW81" s="3">
        <f t="shared" si="54"/>
        <v>0</v>
      </c>
      <c r="AX81" s="3">
        <f t="shared" si="54"/>
        <v>0</v>
      </c>
      <c r="AY81" s="3">
        <f t="shared" si="55"/>
        <v>368.53493736387611</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56"/>
        <v>0</v>
      </c>
      <c r="AA82" t="s">
        <v>147</v>
      </c>
      <c r="AB82" s="15">
        <f t="shared" si="44"/>
        <v>0</v>
      </c>
      <c r="AC82" s="15">
        <f t="shared" si="45"/>
        <v>0</v>
      </c>
      <c r="AD82" s="15">
        <f t="shared" si="46"/>
        <v>0</v>
      </c>
      <c r="AE82" s="15">
        <f t="shared" si="47"/>
        <v>0</v>
      </c>
      <c r="AF82" s="15">
        <f t="shared" si="48"/>
        <v>0</v>
      </c>
      <c r="AG82" s="15">
        <f t="shared" si="49"/>
        <v>0</v>
      </c>
      <c r="AH82" s="15">
        <f t="shared" si="50"/>
        <v>0</v>
      </c>
      <c r="AI82" s="15">
        <f t="shared" si="51"/>
        <v>0</v>
      </c>
      <c r="AJ82" s="15">
        <f t="shared" si="52"/>
        <v>0</v>
      </c>
      <c r="AK82" s="15">
        <f t="shared" si="53"/>
        <v>0</v>
      </c>
      <c r="AN82" t="s">
        <v>147</v>
      </c>
      <c r="AO82" s="3">
        <f t="shared" si="54"/>
        <v>0</v>
      </c>
      <c r="AP82" s="3">
        <f t="shared" si="54"/>
        <v>0</v>
      </c>
      <c r="AQ82" s="3">
        <f t="shared" si="54"/>
        <v>0</v>
      </c>
      <c r="AR82" s="3">
        <f t="shared" si="54"/>
        <v>0</v>
      </c>
      <c r="AS82" s="3">
        <f t="shared" si="54"/>
        <v>0</v>
      </c>
      <c r="AT82" s="3">
        <f t="shared" si="54"/>
        <v>0</v>
      </c>
      <c r="AU82" s="3">
        <f t="shared" si="54"/>
        <v>0</v>
      </c>
      <c r="AV82" s="3">
        <f t="shared" si="54"/>
        <v>0</v>
      </c>
      <c r="AW82" s="3">
        <f t="shared" si="54"/>
        <v>0</v>
      </c>
      <c r="AX82" s="3">
        <f t="shared" si="54"/>
        <v>0</v>
      </c>
      <c r="AY82" s="3">
        <f t="shared" si="55"/>
        <v>0</v>
      </c>
      <c r="AZ82" t="s">
        <v>147</v>
      </c>
    </row>
    <row r="83" spans="1:52" ht="15.5" x14ac:dyDescent="0.35">
      <c r="A83" s="5" t="s">
        <v>148</v>
      </c>
      <c r="B83" t="s">
        <v>146</v>
      </c>
      <c r="C83">
        <v>35</v>
      </c>
      <c r="D83" s="15">
        <v>0</v>
      </c>
      <c r="E83" s="3">
        <f t="shared" si="35"/>
        <v>0</v>
      </c>
      <c r="F83" s="15">
        <v>0</v>
      </c>
      <c r="G83" s="3">
        <f>+$F83*G$60</f>
        <v>0</v>
      </c>
      <c r="H83" s="15">
        <v>0</v>
      </c>
      <c r="I83" s="3">
        <f t="shared" si="36"/>
        <v>0</v>
      </c>
      <c r="J83" s="15">
        <v>0</v>
      </c>
      <c r="K83" s="3">
        <f t="shared" si="37"/>
        <v>0</v>
      </c>
      <c r="L83" s="15">
        <v>0</v>
      </c>
      <c r="M83" s="3">
        <f t="shared" si="38"/>
        <v>0</v>
      </c>
      <c r="N83" s="15">
        <v>0</v>
      </c>
      <c r="O83" s="3">
        <f t="shared" si="39"/>
        <v>0</v>
      </c>
      <c r="P83" s="15">
        <v>0</v>
      </c>
      <c r="Q83" s="3">
        <f t="shared" si="40"/>
        <v>0</v>
      </c>
      <c r="R83" s="15">
        <v>0</v>
      </c>
      <c r="S83" s="3">
        <f t="shared" si="41"/>
        <v>0</v>
      </c>
      <c r="T83" s="15">
        <v>0</v>
      </c>
      <c r="U83" s="3">
        <f t="shared" si="42"/>
        <v>0</v>
      </c>
      <c r="V83" s="15">
        <v>0</v>
      </c>
      <c r="W83" s="3">
        <f t="shared" si="43"/>
        <v>0</v>
      </c>
      <c r="X83" s="3">
        <f t="shared" si="56"/>
        <v>0</v>
      </c>
      <c r="AA83" t="s">
        <v>148</v>
      </c>
      <c r="AB83" s="15">
        <f t="shared" si="44"/>
        <v>0</v>
      </c>
      <c r="AC83" s="15">
        <f t="shared" si="45"/>
        <v>0</v>
      </c>
      <c r="AD83" s="15">
        <f t="shared" si="46"/>
        <v>0</v>
      </c>
      <c r="AE83" s="15">
        <f t="shared" si="47"/>
        <v>0</v>
      </c>
      <c r="AF83" s="15">
        <f t="shared" si="48"/>
        <v>0</v>
      </c>
      <c r="AG83" s="15">
        <f t="shared" si="49"/>
        <v>0</v>
      </c>
      <c r="AH83" s="15">
        <f t="shared" si="50"/>
        <v>0</v>
      </c>
      <c r="AI83" s="15">
        <f t="shared" si="51"/>
        <v>0</v>
      </c>
      <c r="AJ83" s="15">
        <f t="shared" si="52"/>
        <v>0</v>
      </c>
      <c r="AK83" s="15">
        <f t="shared" si="53"/>
        <v>0</v>
      </c>
      <c r="AN83" t="s">
        <v>148</v>
      </c>
      <c r="AO83" s="3">
        <f t="shared" si="54"/>
        <v>0</v>
      </c>
      <c r="AP83" s="3">
        <f t="shared" si="54"/>
        <v>0</v>
      </c>
      <c r="AQ83" s="3">
        <f t="shared" si="54"/>
        <v>0</v>
      </c>
      <c r="AR83" s="3">
        <f t="shared" si="54"/>
        <v>0</v>
      </c>
      <c r="AS83" s="3">
        <f t="shared" si="54"/>
        <v>0</v>
      </c>
      <c r="AT83" s="3">
        <f t="shared" si="54"/>
        <v>0</v>
      </c>
      <c r="AU83" s="3">
        <f t="shared" si="54"/>
        <v>0</v>
      </c>
      <c r="AV83" s="3">
        <f t="shared" si="54"/>
        <v>0</v>
      </c>
      <c r="AW83" s="3">
        <f t="shared" si="54"/>
        <v>0</v>
      </c>
      <c r="AX83" s="3">
        <f t="shared" si="54"/>
        <v>0</v>
      </c>
      <c r="AY83" s="3">
        <f t="shared" si="55"/>
        <v>0</v>
      </c>
      <c r="AZ83" t="s">
        <v>148</v>
      </c>
    </row>
    <row r="84" spans="1:52" ht="15.5" x14ac:dyDescent="0.35">
      <c r="A84" s="5" t="s">
        <v>149</v>
      </c>
      <c r="B84" t="s">
        <v>143</v>
      </c>
      <c r="C84">
        <v>25</v>
      </c>
      <c r="D84" s="15">
        <v>0</v>
      </c>
      <c r="E84" s="3">
        <f t="shared" si="35"/>
        <v>0</v>
      </c>
      <c r="F84" s="15">
        <v>0</v>
      </c>
      <c r="G84" s="3">
        <f t="shared" ref="G84" si="57">+$F84*G$60</f>
        <v>0</v>
      </c>
      <c r="H84" s="15">
        <v>0</v>
      </c>
      <c r="I84" s="3">
        <f t="shared" si="36"/>
        <v>0</v>
      </c>
      <c r="J84" s="15">
        <v>0</v>
      </c>
      <c r="K84" s="3">
        <f t="shared" si="37"/>
        <v>0</v>
      </c>
      <c r="L84" s="15">
        <v>0</v>
      </c>
      <c r="M84" s="3">
        <f t="shared" si="38"/>
        <v>0</v>
      </c>
      <c r="N84" s="15">
        <v>0</v>
      </c>
      <c r="O84" s="3">
        <f t="shared" si="39"/>
        <v>0</v>
      </c>
      <c r="P84" s="15">
        <v>0</v>
      </c>
      <c r="Q84" s="3">
        <f t="shared" si="40"/>
        <v>0</v>
      </c>
      <c r="R84" s="15">
        <v>0</v>
      </c>
      <c r="S84" s="3">
        <f t="shared" si="41"/>
        <v>0</v>
      </c>
      <c r="T84" s="15">
        <v>0</v>
      </c>
      <c r="U84" s="3">
        <f t="shared" si="42"/>
        <v>0</v>
      </c>
      <c r="V84" s="15">
        <v>0</v>
      </c>
      <c r="W84" s="3">
        <f t="shared" si="43"/>
        <v>0</v>
      </c>
      <c r="X84" s="3">
        <f t="shared" si="56"/>
        <v>0</v>
      </c>
      <c r="AA84" t="s">
        <v>149</v>
      </c>
      <c r="AB84" s="15">
        <f t="shared" si="44"/>
        <v>0</v>
      </c>
      <c r="AC84" s="15">
        <f t="shared" si="45"/>
        <v>0</v>
      </c>
      <c r="AD84" s="15">
        <f t="shared" si="46"/>
        <v>0</v>
      </c>
      <c r="AE84" s="15">
        <f t="shared" si="47"/>
        <v>0</v>
      </c>
      <c r="AF84" s="15">
        <f t="shared" si="48"/>
        <v>0</v>
      </c>
      <c r="AG84" s="15">
        <f t="shared" si="49"/>
        <v>0</v>
      </c>
      <c r="AH84" s="15">
        <f t="shared" si="50"/>
        <v>0</v>
      </c>
      <c r="AI84" s="15">
        <f t="shared" si="51"/>
        <v>0</v>
      </c>
      <c r="AJ84" s="15">
        <f t="shared" si="52"/>
        <v>0</v>
      </c>
      <c r="AK84" s="15">
        <f t="shared" si="53"/>
        <v>0</v>
      </c>
      <c r="AN84" t="s">
        <v>149</v>
      </c>
      <c r="AO84" s="3">
        <f t="shared" si="54"/>
        <v>0</v>
      </c>
      <c r="AP84" s="3">
        <f t="shared" si="54"/>
        <v>0</v>
      </c>
      <c r="AQ84" s="3">
        <f t="shared" si="54"/>
        <v>0</v>
      </c>
      <c r="AR84" s="3">
        <f t="shared" si="54"/>
        <v>0</v>
      </c>
      <c r="AS84" s="3">
        <f t="shared" si="54"/>
        <v>0</v>
      </c>
      <c r="AT84" s="3">
        <f t="shared" si="54"/>
        <v>0</v>
      </c>
      <c r="AU84" s="3">
        <f t="shared" si="54"/>
        <v>0</v>
      </c>
      <c r="AV84" s="3">
        <f t="shared" si="54"/>
        <v>0</v>
      </c>
      <c r="AW84" s="3">
        <f t="shared" si="54"/>
        <v>0</v>
      </c>
      <c r="AX84" s="3">
        <f t="shared" si="54"/>
        <v>0</v>
      </c>
      <c r="AY84" s="3">
        <f t="shared" si="55"/>
        <v>0</v>
      </c>
      <c r="AZ84" t="s">
        <v>149</v>
      </c>
    </row>
    <row r="85" spans="1:52" ht="15.5" x14ac:dyDescent="0.35">
      <c r="A85" s="5" t="s">
        <v>150</v>
      </c>
      <c r="D85" s="15">
        <f>SUM(D79:D84)</f>
        <v>1</v>
      </c>
      <c r="E85" s="27">
        <f>SUM(E79:E84)</f>
        <v>481.066533131992</v>
      </c>
      <c r="F85" s="15">
        <f>SUM(F79:F84)</f>
        <v>1</v>
      </c>
      <c r="G85" s="27">
        <f t="shared" ref="G85:U85" si="58">SUM(G79:G84)</f>
        <v>435.04395884118145</v>
      </c>
      <c r="H85" s="15">
        <f>SUM(H79:H84)</f>
        <v>1</v>
      </c>
      <c r="I85" s="27">
        <f t="shared" si="58"/>
        <v>200.16627837798794</v>
      </c>
      <c r="J85" s="15">
        <f>SUM(J79:J84)</f>
        <v>1</v>
      </c>
      <c r="K85" s="27">
        <f t="shared" si="58"/>
        <v>59.172058526097096</v>
      </c>
      <c r="L85" s="15">
        <f>SUM(L79:L84)</f>
        <v>1</v>
      </c>
      <c r="M85" s="27">
        <f>SUM(M79:M84)</f>
        <v>48.500557227190335</v>
      </c>
      <c r="N85" s="15">
        <f>SUM(N79:N84)</f>
        <v>1</v>
      </c>
      <c r="O85" s="27">
        <f t="shared" si="58"/>
        <v>988.38174134194242</v>
      </c>
      <c r="P85" s="15">
        <f>SUM(P79:P84)</f>
        <v>1</v>
      </c>
      <c r="Q85" s="27">
        <f t="shared" si="58"/>
        <v>226.41967120947709</v>
      </c>
      <c r="R85" s="15">
        <f>SUM(R79:R84)</f>
        <v>1</v>
      </c>
      <c r="S85" s="27">
        <f t="shared" si="58"/>
        <v>47.161674714533426</v>
      </c>
      <c r="T85" s="15">
        <f>SUM(T79:T84)</f>
        <v>1</v>
      </c>
      <c r="U85" s="27">
        <f t="shared" si="58"/>
        <v>0</v>
      </c>
      <c r="V85" s="15">
        <f>SUM(V79:V84)</f>
        <v>1</v>
      </c>
      <c r="W85" s="27">
        <f t="shared" ref="W85" si="59">SUM(W79:W84)</f>
        <v>45.327586382207357</v>
      </c>
      <c r="X85" s="3">
        <f t="shared" si="56"/>
        <v>2531.2400597526093</v>
      </c>
      <c r="AA85" t="s">
        <v>150</v>
      </c>
      <c r="AB85" s="15">
        <f>SUM(AB79:AB84)</f>
        <v>1</v>
      </c>
      <c r="AC85" s="15">
        <f t="shared" ref="AC85:AK85" si="60">SUM(AC79:AC84)</f>
        <v>1</v>
      </c>
      <c r="AD85" s="15">
        <f t="shared" si="60"/>
        <v>1</v>
      </c>
      <c r="AE85" s="15">
        <f t="shared" si="60"/>
        <v>1</v>
      </c>
      <c r="AF85" s="15">
        <f t="shared" si="60"/>
        <v>1</v>
      </c>
      <c r="AG85" s="15">
        <f t="shared" si="60"/>
        <v>1</v>
      </c>
      <c r="AH85" s="15">
        <f t="shared" si="60"/>
        <v>1</v>
      </c>
      <c r="AI85" s="15">
        <f t="shared" si="60"/>
        <v>1</v>
      </c>
      <c r="AJ85" s="15">
        <f t="shared" si="60"/>
        <v>1</v>
      </c>
      <c r="AK85" s="15">
        <f t="shared" si="60"/>
        <v>1</v>
      </c>
      <c r="AN85" t="s">
        <v>150</v>
      </c>
      <c r="AO85" s="3">
        <f t="shared" ref="AO85:AX85" si="61">SUM(AO79:AO84)</f>
        <v>240.533266565996</v>
      </c>
      <c r="AP85" s="3">
        <f t="shared" si="61"/>
        <v>217.52197942059072</v>
      </c>
      <c r="AQ85" s="3">
        <f t="shared" si="61"/>
        <v>100.08313918899397</v>
      </c>
      <c r="AR85" s="3">
        <f t="shared" si="61"/>
        <v>29.586029263048548</v>
      </c>
      <c r="AS85" s="3">
        <f t="shared" si="61"/>
        <v>24.250278613595167</v>
      </c>
      <c r="AT85" s="3">
        <f t="shared" si="61"/>
        <v>494.19087067097121</v>
      </c>
      <c r="AU85" s="3">
        <f t="shared" si="61"/>
        <v>113.20983560473854</v>
      </c>
      <c r="AV85" s="3">
        <f t="shared" si="61"/>
        <v>47.161674714533426</v>
      </c>
      <c r="AW85" s="3">
        <f t="shared" si="61"/>
        <v>0</v>
      </c>
      <c r="AX85" s="3">
        <f t="shared" si="61"/>
        <v>45.327586382207357</v>
      </c>
      <c r="AY85" s="3">
        <f>SUM(AO85:AX85)</f>
        <v>1311.8646604246749</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0.79485467630677131</v>
      </c>
      <c r="F88" s="15">
        <v>0.8</v>
      </c>
      <c r="G88" s="3">
        <f>+$F88*G$58</f>
        <v>0.74141175407893867</v>
      </c>
      <c r="H88" s="15">
        <v>0.8</v>
      </c>
      <c r="I88" s="3">
        <f>+$H88*I$58</f>
        <v>0.31454566481083274</v>
      </c>
      <c r="J88" s="15">
        <v>0.8</v>
      </c>
      <c r="K88" s="3">
        <f>+$J88*K$58</f>
        <v>0.14976426766606291</v>
      </c>
      <c r="L88" s="15">
        <v>0.8</v>
      </c>
      <c r="M88" s="3">
        <f>+$L88*M$58</f>
        <v>5.3222416152187195E-2</v>
      </c>
      <c r="N88" s="15">
        <v>0.8</v>
      </c>
      <c r="O88" s="3">
        <f>+$N88*O$58</f>
        <v>2.3217261268326896</v>
      </c>
      <c r="P88" s="15">
        <v>0.8</v>
      </c>
      <c r="Q88" s="3">
        <f>+$P88*Q$58</f>
        <v>0.64252205304872945</v>
      </c>
      <c r="R88" s="15">
        <v>0.8</v>
      </c>
      <c r="S88" s="3">
        <f>+$R88*S$58</f>
        <v>4.1858075901285735E-2</v>
      </c>
      <c r="T88" s="15">
        <v>0.8</v>
      </c>
      <c r="U88" s="3">
        <f>+$T88*U$58</f>
        <v>3.1443650278276587E-3</v>
      </c>
      <c r="V88" s="15">
        <v>0.8</v>
      </c>
      <c r="W88" s="3">
        <f>+$V88*W$58</f>
        <v>9.7925645686718299E-2</v>
      </c>
      <c r="X88" s="3">
        <f>+E88+G88+I88+K88+M88+O88+Q88+S88+U88+W88</f>
        <v>5.1609750455120436</v>
      </c>
    </row>
    <row r="89" spans="1:52" ht="15.5" x14ac:dyDescent="0.35">
      <c r="A89" s="5" t="s">
        <v>153</v>
      </c>
      <c r="C89">
        <v>18</v>
      </c>
      <c r="D89" s="15">
        <v>0.2</v>
      </c>
      <c r="E89" s="3">
        <f>+$D89*E$58</f>
        <v>0.19871366907669283</v>
      </c>
      <c r="F89" s="15">
        <v>0.2</v>
      </c>
      <c r="G89" s="3">
        <f>+$F89*G$58</f>
        <v>0.18535293851973467</v>
      </c>
      <c r="H89" s="15">
        <v>0.2</v>
      </c>
      <c r="I89" s="3">
        <f>+$H89*I$58</f>
        <v>7.8636416202708184E-2</v>
      </c>
      <c r="J89" s="15">
        <v>0.2</v>
      </c>
      <c r="K89" s="3">
        <f>+$J89*K$58</f>
        <v>3.7441066916515726E-2</v>
      </c>
      <c r="L89" s="15">
        <v>0.2</v>
      </c>
      <c r="M89" s="3">
        <f>+$L89*M$58</f>
        <v>1.3305604038046799E-2</v>
      </c>
      <c r="N89" s="15">
        <v>0.2</v>
      </c>
      <c r="O89" s="3">
        <f>+$N89*O$58</f>
        <v>0.58043153170817241</v>
      </c>
      <c r="P89" s="15">
        <v>0.2</v>
      </c>
      <c r="Q89" s="3">
        <f>+$P89*Q$58</f>
        <v>0.16063051326218236</v>
      </c>
      <c r="R89" s="15">
        <v>0.2</v>
      </c>
      <c r="S89" s="3">
        <f>+$R89*S$58</f>
        <v>1.0464518975321434E-2</v>
      </c>
      <c r="T89" s="15">
        <v>0.2</v>
      </c>
      <c r="U89" s="3">
        <f>+$T89*U$58</f>
        <v>7.8609125695691467E-4</v>
      </c>
      <c r="V89" s="15">
        <v>0.2</v>
      </c>
      <c r="W89" s="3">
        <f>+$V89*W$58</f>
        <v>2.4481411421679575E-2</v>
      </c>
      <c r="X89" s="3">
        <f>+E89+G89+I89+K89+M89+O89+Q89+S89+U89+W89</f>
        <v>1.2902437613780109</v>
      </c>
    </row>
    <row r="90" spans="1:52" ht="15.5" x14ac:dyDescent="0.35">
      <c r="A90" s="5" t="s">
        <v>10</v>
      </c>
      <c r="D90" s="15">
        <f>SUM(D88:D89)</f>
        <v>1</v>
      </c>
      <c r="E90" s="29">
        <f>SUM(E88:E89)</f>
        <v>0.99356834538346417</v>
      </c>
      <c r="F90" s="31">
        <f>SUM(F88:F89)</f>
        <v>1</v>
      </c>
      <c r="G90" s="29">
        <f t="shared" ref="G90:U90" si="62">SUM(G88:G89)</f>
        <v>0.92676469259867333</v>
      </c>
      <c r="H90" s="31">
        <f>SUM(H88:H89)</f>
        <v>1</v>
      </c>
      <c r="I90" s="29">
        <f t="shared" si="62"/>
        <v>0.39318208101354091</v>
      </c>
      <c r="J90" s="31">
        <f>SUM(J88:J89)</f>
        <v>1</v>
      </c>
      <c r="K90" s="29">
        <f t="shared" si="62"/>
        <v>0.18720533458257863</v>
      </c>
      <c r="L90" s="31">
        <f>SUM(L88:L89)</f>
        <v>1</v>
      </c>
      <c r="M90" s="29">
        <f t="shared" si="62"/>
        <v>6.6528020190233988E-2</v>
      </c>
      <c r="N90" s="31">
        <f>SUM(N88:N89)</f>
        <v>1</v>
      </c>
      <c r="O90" s="29">
        <f t="shared" si="62"/>
        <v>2.9021576585408622</v>
      </c>
      <c r="P90" s="31">
        <f>SUM(P88:P89)</f>
        <v>1</v>
      </c>
      <c r="Q90" s="29">
        <f t="shared" si="62"/>
        <v>0.80315256631091181</v>
      </c>
      <c r="R90" s="31">
        <f>SUM(R88:R89)</f>
        <v>1</v>
      </c>
      <c r="S90" s="29">
        <f t="shared" si="62"/>
        <v>5.2322594876607169E-2</v>
      </c>
      <c r="T90" s="31">
        <f>SUM(T88:T89)</f>
        <v>1</v>
      </c>
      <c r="U90" s="29">
        <f t="shared" si="62"/>
        <v>3.9304562847845732E-3</v>
      </c>
      <c r="V90" s="31">
        <f>SUM(V88:V89)</f>
        <v>1</v>
      </c>
      <c r="W90" s="29">
        <f t="shared" ref="W90" si="63">SUM(W88:W89)</f>
        <v>0.12240705710839787</v>
      </c>
      <c r="X90" s="3">
        <f>+E90+G90+I90+K90+M90+O90+Q90+S90+U90+W90</f>
        <v>6.4512188068900542</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1067.3594912067283</v>
      </c>
      <c r="AC91" s="3">
        <f>+G61</f>
        <v>995.59441014468439</v>
      </c>
      <c r="AD91" s="3">
        <f>+I61</f>
        <v>422.38324911634231</v>
      </c>
      <c r="AE91" s="3">
        <f>+K61</f>
        <v>201.1088533563622</v>
      </c>
      <c r="AF91" s="3">
        <f>+M61</f>
        <v>71.46897756070652</v>
      </c>
      <c r="AG91" s="3">
        <f>+O61</f>
        <v>3117.6974751810953</v>
      </c>
      <c r="AH91" s="3">
        <f>+Q61</f>
        <v>862.80175744542214</v>
      </c>
      <c r="AI91" s="3">
        <f>+S61</f>
        <v>56.2085321111526</v>
      </c>
      <c r="AJ91" s="3">
        <f>+U61</f>
        <v>4.2223666241287345</v>
      </c>
      <c r="AK91" s="3">
        <f>+W61</f>
        <v>131.49808445729789</v>
      </c>
      <c r="AL91" s="3">
        <f>SUM(AB91:AK91)</f>
        <v>6930.3431972039216</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106.73594912067284</v>
      </c>
      <c r="F92" s="15">
        <v>0.1</v>
      </c>
      <c r="G92" s="3">
        <f>+$F92*G$61</f>
        <v>99.559441014468447</v>
      </c>
      <c r="H92" s="15">
        <v>0</v>
      </c>
      <c r="I92" s="3">
        <f t="shared" ref="I92:I97" si="65">+$H92*I$61</f>
        <v>0</v>
      </c>
      <c r="J92" s="15">
        <v>0</v>
      </c>
      <c r="K92" s="3">
        <f>+$J92*K$61</f>
        <v>0</v>
      </c>
      <c r="L92" s="15">
        <v>0.1</v>
      </c>
      <c r="M92" s="3">
        <f>+$L92*M$61</f>
        <v>7.1468977560706524</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213.44228789121195</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106.73594912067284</v>
      </c>
      <c r="AP92" s="3">
        <f t="shared" ref="AP92:AP98" si="78">+G92</f>
        <v>99.559441014468447</v>
      </c>
      <c r="AQ92" s="3">
        <f t="shared" ref="AQ92:AQ98" si="79">+I92</f>
        <v>0</v>
      </c>
      <c r="AR92" s="3">
        <f t="shared" ref="AR92:AR98" si="80">+K92</f>
        <v>0</v>
      </c>
      <c r="AS92" s="3">
        <f t="shared" ref="AS92:AS98" si="81">+M92</f>
        <v>7.1468977560706524</v>
      </c>
      <c r="AT92" s="3">
        <f t="shared" ref="AT92:AT98" si="82">+O92</f>
        <v>0</v>
      </c>
      <c r="AU92" s="3">
        <f t="shared" ref="AU92:AU98" si="83">+Q92</f>
        <v>0</v>
      </c>
      <c r="AV92" s="3">
        <f t="shared" ref="AV92:AV98" si="84">+S92</f>
        <v>0</v>
      </c>
      <c r="AW92" s="3">
        <f t="shared" ref="AW92:AW98" si="85">+U92</f>
        <v>0</v>
      </c>
      <c r="AX92" s="3">
        <f t="shared" ref="AX92:AX98" si="86">+W92</f>
        <v>0</v>
      </c>
      <c r="AY92" s="3">
        <f>SUM(AO92:AX92)</f>
        <v>213.44228789121195</v>
      </c>
    </row>
    <row r="93" spans="1:52" ht="15.5" x14ac:dyDescent="0.35">
      <c r="A93" s="5" t="s">
        <v>156</v>
      </c>
      <c r="B93" t="s">
        <v>140</v>
      </c>
      <c r="C93">
        <v>25</v>
      </c>
      <c r="D93" s="15">
        <v>0.1</v>
      </c>
      <c r="E93" s="3">
        <f t="shared" si="64"/>
        <v>106.73594912067284</v>
      </c>
      <c r="F93" s="15">
        <v>0.1</v>
      </c>
      <c r="G93" s="3">
        <f t="shared" ref="G93:G97" si="87">+$F93*G$61</f>
        <v>99.559441014468447</v>
      </c>
      <c r="H93" s="15">
        <v>0.15</v>
      </c>
      <c r="I93" s="3">
        <f t="shared" si="65"/>
        <v>63.357487367451341</v>
      </c>
      <c r="J93" s="15">
        <v>0.15</v>
      </c>
      <c r="K93" s="3">
        <f>+$J93*K$61</f>
        <v>30.166328003454328</v>
      </c>
      <c r="L93" s="15">
        <v>0.1</v>
      </c>
      <c r="M93" s="3">
        <f t="shared" ref="M93:M97" si="88">+$L93*M$61</f>
        <v>7.1468977560706524</v>
      </c>
      <c r="N93" s="15">
        <v>0.3</v>
      </c>
      <c r="O93" s="3">
        <f t="shared" ref="O93:O97" si="89">+$N93*O$61</f>
        <v>935.30924255432853</v>
      </c>
      <c r="P93" s="15">
        <v>0.3</v>
      </c>
      <c r="Q93" s="3">
        <f t="shared" ref="Q93:Q97" si="90">+$P93*Q$61</f>
        <v>258.84052723362663</v>
      </c>
      <c r="R93" s="15">
        <v>0.25</v>
      </c>
      <c r="S93" s="3">
        <f t="shared" ref="S93:S97" si="91">+$R93*S$61</f>
        <v>14.05213302778815</v>
      </c>
      <c r="T93" s="15">
        <v>0.25</v>
      </c>
      <c r="U93" s="3">
        <f t="shared" ref="U93:U97" si="92">+$T93*U$61</f>
        <v>1.0555916560321836</v>
      </c>
      <c r="V93" s="15">
        <v>0.25</v>
      </c>
      <c r="W93" s="3">
        <f t="shared" ref="W93:W97" si="93">+$V93*W$61</f>
        <v>32.874521114324473</v>
      </c>
      <c r="X93" s="3">
        <f t="shared" si="66"/>
        <v>1549.0981188482178</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106.73594912067284</v>
      </c>
      <c r="AP93" s="3">
        <f t="shared" si="78"/>
        <v>99.559441014468447</v>
      </c>
      <c r="AQ93" s="3">
        <f t="shared" si="79"/>
        <v>63.357487367451341</v>
      </c>
      <c r="AR93" s="3">
        <f t="shared" si="80"/>
        <v>30.166328003454328</v>
      </c>
      <c r="AS93" s="3">
        <f t="shared" si="81"/>
        <v>7.1468977560706524</v>
      </c>
      <c r="AT93" s="3">
        <f t="shared" si="82"/>
        <v>935.30924255432853</v>
      </c>
      <c r="AU93" s="3">
        <f t="shared" si="83"/>
        <v>258.84052723362663</v>
      </c>
      <c r="AV93" s="3">
        <f t="shared" si="84"/>
        <v>14.05213302778815</v>
      </c>
      <c r="AW93" s="3">
        <f t="shared" si="85"/>
        <v>1.0555916560321836</v>
      </c>
      <c r="AX93" s="3">
        <f t="shared" si="86"/>
        <v>32.874521114324473</v>
      </c>
      <c r="AY93" s="3">
        <f t="shared" ref="AY93:AY98" si="94">SUM(AO93:AX93)</f>
        <v>1549.0981188482178</v>
      </c>
    </row>
    <row r="94" spans="1:52" ht="15.5" x14ac:dyDescent="0.35">
      <c r="A94" s="5" t="s">
        <v>157</v>
      </c>
      <c r="B94" t="s">
        <v>143</v>
      </c>
      <c r="C94">
        <v>25</v>
      </c>
      <c r="D94" s="15">
        <v>0.15</v>
      </c>
      <c r="E94" s="3">
        <f t="shared" si="64"/>
        <v>160.10392368100923</v>
      </c>
      <c r="F94" s="15">
        <v>0.15</v>
      </c>
      <c r="G94" s="3">
        <f t="shared" si="87"/>
        <v>149.33916152170266</v>
      </c>
      <c r="H94" s="15">
        <v>0</v>
      </c>
      <c r="I94" s="3">
        <f t="shared" si="65"/>
        <v>0</v>
      </c>
      <c r="J94" s="15">
        <v>0</v>
      </c>
      <c r="K94" s="3">
        <f t="shared" ref="K94:K97" si="95">+$J94*K$61</f>
        <v>0</v>
      </c>
      <c r="L94" s="15">
        <v>0.15</v>
      </c>
      <c r="M94" s="3">
        <f t="shared" si="88"/>
        <v>10.720346634105978</v>
      </c>
      <c r="N94" s="15">
        <v>0.3</v>
      </c>
      <c r="O94" s="3">
        <f t="shared" si="89"/>
        <v>935.30924255432853</v>
      </c>
      <c r="P94" s="15">
        <v>0.3</v>
      </c>
      <c r="Q94" s="3">
        <f t="shared" si="90"/>
        <v>258.84052723362663</v>
      </c>
      <c r="R94" s="15">
        <v>0.3</v>
      </c>
      <c r="S94" s="3">
        <f t="shared" si="91"/>
        <v>16.862559633345779</v>
      </c>
      <c r="T94" s="15">
        <v>0.3</v>
      </c>
      <c r="U94" s="3">
        <f t="shared" si="92"/>
        <v>1.2667099872386203</v>
      </c>
      <c r="V94" s="15">
        <v>0.3</v>
      </c>
      <c r="W94" s="3">
        <f t="shared" si="93"/>
        <v>39.449425337189368</v>
      </c>
      <c r="X94" s="3">
        <f t="shared" si="66"/>
        <v>1571.8918965825469</v>
      </c>
      <c r="AA94" s="5" t="s">
        <v>157</v>
      </c>
      <c r="AB94" s="15">
        <f t="shared" si="67"/>
        <v>0.15</v>
      </c>
      <c r="AC94" s="15">
        <f t="shared" si="68"/>
        <v>0.15</v>
      </c>
      <c r="AD94" s="15">
        <f t="shared" si="69"/>
        <v>0</v>
      </c>
      <c r="AE94" s="15">
        <f t="shared" si="70"/>
        <v>0</v>
      </c>
      <c r="AF94" s="15">
        <f t="shared" si="71"/>
        <v>0.15</v>
      </c>
      <c r="AG94" s="15">
        <f t="shared" si="72"/>
        <v>0.3</v>
      </c>
      <c r="AH94" s="15">
        <f t="shared" si="73"/>
        <v>0.3</v>
      </c>
      <c r="AI94" s="15">
        <f t="shared" si="74"/>
        <v>0.3</v>
      </c>
      <c r="AJ94" s="15">
        <f t="shared" si="75"/>
        <v>0.3</v>
      </c>
      <c r="AK94" s="15">
        <f t="shared" si="76"/>
        <v>0.3</v>
      </c>
      <c r="AN94" s="5" t="s">
        <v>157</v>
      </c>
      <c r="AO94" s="3">
        <f t="shared" si="77"/>
        <v>160.10392368100923</v>
      </c>
      <c r="AP94" s="3">
        <f t="shared" si="78"/>
        <v>149.33916152170266</v>
      </c>
      <c r="AQ94" s="3">
        <f t="shared" si="79"/>
        <v>0</v>
      </c>
      <c r="AR94" s="3">
        <f t="shared" si="80"/>
        <v>0</v>
      </c>
      <c r="AS94" s="3">
        <f t="shared" si="81"/>
        <v>10.720346634105978</v>
      </c>
      <c r="AT94" s="3">
        <f t="shared" si="82"/>
        <v>935.30924255432853</v>
      </c>
      <c r="AU94" s="3">
        <f t="shared" si="83"/>
        <v>258.84052723362663</v>
      </c>
      <c r="AV94" s="3">
        <f t="shared" si="84"/>
        <v>16.862559633345779</v>
      </c>
      <c r="AW94" s="3">
        <f t="shared" si="85"/>
        <v>1.2667099872386203</v>
      </c>
      <c r="AX94" s="3">
        <f t="shared" si="86"/>
        <v>39.449425337189368</v>
      </c>
      <c r="AY94" s="3">
        <f t="shared" si="94"/>
        <v>1571.8918965825469</v>
      </c>
    </row>
    <row r="95" spans="1:52" ht="15.5" x14ac:dyDescent="0.35">
      <c r="A95" s="5" t="s">
        <v>158</v>
      </c>
      <c r="B95" t="s">
        <v>143</v>
      </c>
      <c r="C95">
        <v>25</v>
      </c>
      <c r="D95" s="15">
        <v>0.05</v>
      </c>
      <c r="E95" s="3">
        <f t="shared" si="64"/>
        <v>53.367974560336421</v>
      </c>
      <c r="F95" s="15">
        <v>0.1</v>
      </c>
      <c r="G95" s="3">
        <f t="shared" si="87"/>
        <v>99.559441014468447</v>
      </c>
      <c r="H95" s="15">
        <v>0</v>
      </c>
      <c r="I95" s="3">
        <f t="shared" si="65"/>
        <v>0</v>
      </c>
      <c r="J95" s="15">
        <v>0</v>
      </c>
      <c r="K95" s="3">
        <f t="shared" si="95"/>
        <v>0</v>
      </c>
      <c r="L95" s="15">
        <v>0</v>
      </c>
      <c r="M95" s="3">
        <f t="shared" si="88"/>
        <v>0</v>
      </c>
      <c r="N95" s="15">
        <v>0.02</v>
      </c>
      <c r="O95" s="3">
        <f t="shared" si="89"/>
        <v>62.353949503621905</v>
      </c>
      <c r="P95" s="15">
        <v>0.02</v>
      </c>
      <c r="Q95" s="3">
        <f t="shared" si="90"/>
        <v>17.256035148908442</v>
      </c>
      <c r="R95" s="15">
        <v>0.05</v>
      </c>
      <c r="S95" s="3">
        <f t="shared" si="91"/>
        <v>2.8104266055576304</v>
      </c>
      <c r="T95" s="15">
        <v>0.05</v>
      </c>
      <c r="U95" s="3">
        <f t="shared" si="92"/>
        <v>0.21111833120643675</v>
      </c>
      <c r="V95" s="15">
        <v>0.05</v>
      </c>
      <c r="W95" s="3">
        <f t="shared" si="93"/>
        <v>6.5749042228648946</v>
      </c>
      <c r="X95" s="3">
        <f t="shared" si="66"/>
        <v>242.13384938696416</v>
      </c>
      <c r="AA95" s="5" t="s">
        <v>158</v>
      </c>
      <c r="AB95" s="15">
        <f t="shared" si="67"/>
        <v>0.05</v>
      </c>
      <c r="AC95" s="15">
        <f t="shared" si="68"/>
        <v>0.1</v>
      </c>
      <c r="AD95" s="15">
        <f t="shared" si="69"/>
        <v>0</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53.367974560336421</v>
      </c>
      <c r="AP95" s="3">
        <f t="shared" si="78"/>
        <v>99.559441014468447</v>
      </c>
      <c r="AQ95" s="3">
        <f t="shared" si="79"/>
        <v>0</v>
      </c>
      <c r="AR95" s="3">
        <f t="shared" si="80"/>
        <v>0</v>
      </c>
      <c r="AS95" s="3">
        <f t="shared" si="81"/>
        <v>0</v>
      </c>
      <c r="AT95" s="3">
        <f t="shared" si="82"/>
        <v>62.353949503621905</v>
      </c>
      <c r="AU95" s="3">
        <f t="shared" si="83"/>
        <v>17.256035148908442</v>
      </c>
      <c r="AV95" s="3">
        <f t="shared" si="84"/>
        <v>2.8104266055576304</v>
      </c>
      <c r="AW95" s="3">
        <f t="shared" si="85"/>
        <v>0.21111833120643675</v>
      </c>
      <c r="AX95" s="3">
        <f t="shared" si="86"/>
        <v>6.5749042228648946</v>
      </c>
      <c r="AY95" s="3">
        <f t="shared" si="94"/>
        <v>242.13384938696416</v>
      </c>
    </row>
    <row r="96" spans="1:52" ht="15.5" x14ac:dyDescent="0.35">
      <c r="A96" s="5" t="s">
        <v>148</v>
      </c>
      <c r="B96" t="s">
        <v>146</v>
      </c>
      <c r="C96">
        <v>35</v>
      </c>
      <c r="D96" s="15">
        <v>0.5</v>
      </c>
      <c r="E96" s="3">
        <f t="shared" si="64"/>
        <v>533.67974560336415</v>
      </c>
      <c r="F96" s="15">
        <v>0.35</v>
      </c>
      <c r="G96" s="3">
        <f t="shared" si="87"/>
        <v>348.4580435506395</v>
      </c>
      <c r="H96" s="15">
        <v>0.4</v>
      </c>
      <c r="I96" s="3">
        <f t="shared" si="65"/>
        <v>168.95329964653695</v>
      </c>
      <c r="J96" s="15">
        <v>0.4</v>
      </c>
      <c r="K96" s="3">
        <f t="shared" si="95"/>
        <v>80.44354134254489</v>
      </c>
      <c r="L96" s="15">
        <v>0.5</v>
      </c>
      <c r="M96" s="3">
        <f t="shared" si="88"/>
        <v>35.73448878035326</v>
      </c>
      <c r="N96" s="15">
        <v>0.35</v>
      </c>
      <c r="O96" s="3">
        <f t="shared" si="89"/>
        <v>1091.1941163133833</v>
      </c>
      <c r="P96" s="15">
        <v>0.3</v>
      </c>
      <c r="Q96" s="3">
        <f t="shared" si="90"/>
        <v>258.84052723362663</v>
      </c>
      <c r="R96" s="15">
        <v>0</v>
      </c>
      <c r="S96" s="3">
        <f t="shared" si="91"/>
        <v>0</v>
      </c>
      <c r="T96" s="15">
        <v>0</v>
      </c>
      <c r="U96" s="3">
        <f t="shared" si="92"/>
        <v>0</v>
      </c>
      <c r="V96" s="15">
        <v>0</v>
      </c>
      <c r="W96" s="3">
        <f t="shared" si="93"/>
        <v>0</v>
      </c>
      <c r="X96" s="3">
        <f t="shared" si="66"/>
        <v>2517.3037624704489</v>
      </c>
      <c r="AA96" s="5" t="s">
        <v>148</v>
      </c>
      <c r="AB96" s="15">
        <f t="shared" si="67"/>
        <v>0.5</v>
      </c>
      <c r="AC96" s="15">
        <f t="shared" si="68"/>
        <v>0.35</v>
      </c>
      <c r="AD96" s="15">
        <f t="shared" si="69"/>
        <v>0.4</v>
      </c>
      <c r="AE96" s="15">
        <f t="shared" si="70"/>
        <v>0.4</v>
      </c>
      <c r="AF96" s="15">
        <f t="shared" si="71"/>
        <v>0.5</v>
      </c>
      <c r="AG96" s="15">
        <f t="shared" si="72"/>
        <v>0.35</v>
      </c>
      <c r="AH96" s="15">
        <f t="shared" si="73"/>
        <v>0.3</v>
      </c>
      <c r="AI96" s="15">
        <f t="shared" si="74"/>
        <v>0</v>
      </c>
      <c r="AJ96" s="15">
        <f t="shared" si="75"/>
        <v>0</v>
      </c>
      <c r="AK96" s="15">
        <f t="shared" si="76"/>
        <v>0</v>
      </c>
      <c r="AN96" s="5" t="s">
        <v>148</v>
      </c>
      <c r="AO96" s="3">
        <f t="shared" si="77"/>
        <v>533.67974560336415</v>
      </c>
      <c r="AP96" s="3">
        <f t="shared" si="78"/>
        <v>348.4580435506395</v>
      </c>
      <c r="AQ96" s="3">
        <f t="shared" si="79"/>
        <v>168.95329964653695</v>
      </c>
      <c r="AR96" s="3">
        <f t="shared" si="80"/>
        <v>80.44354134254489</v>
      </c>
      <c r="AS96" s="3">
        <f t="shared" si="81"/>
        <v>35.73448878035326</v>
      </c>
      <c r="AT96" s="3">
        <f t="shared" si="82"/>
        <v>1091.1941163133833</v>
      </c>
      <c r="AU96" s="3">
        <f t="shared" si="83"/>
        <v>258.84052723362663</v>
      </c>
      <c r="AV96" s="3">
        <f t="shared" si="84"/>
        <v>0</v>
      </c>
      <c r="AW96" s="3">
        <f t="shared" si="85"/>
        <v>0</v>
      </c>
      <c r="AX96" s="3">
        <f t="shared" si="86"/>
        <v>0</v>
      </c>
      <c r="AY96" s="3">
        <f t="shared" si="94"/>
        <v>2517.3037624704489</v>
      </c>
    </row>
    <row r="97" spans="1:51" ht="15.5" x14ac:dyDescent="0.35">
      <c r="A97" s="5" t="s">
        <v>149</v>
      </c>
      <c r="B97" t="s">
        <v>143</v>
      </c>
      <c r="C97">
        <v>25</v>
      </c>
      <c r="D97" s="15">
        <v>0.1</v>
      </c>
      <c r="E97" s="3">
        <f t="shared" si="64"/>
        <v>106.73594912067284</v>
      </c>
      <c r="F97" s="15">
        <v>0.2</v>
      </c>
      <c r="G97" s="3">
        <f t="shared" si="87"/>
        <v>199.11888202893689</v>
      </c>
      <c r="H97" s="15">
        <v>0.45</v>
      </c>
      <c r="I97" s="3">
        <f t="shared" si="65"/>
        <v>190.07246210235405</v>
      </c>
      <c r="J97" s="15">
        <v>0.45</v>
      </c>
      <c r="K97" s="3">
        <f t="shared" si="95"/>
        <v>90.498984010362989</v>
      </c>
      <c r="L97" s="15">
        <v>0.15</v>
      </c>
      <c r="M97" s="3">
        <f t="shared" si="88"/>
        <v>10.720346634105978</v>
      </c>
      <c r="N97" s="15">
        <v>0.03</v>
      </c>
      <c r="O97" s="3">
        <f t="shared" si="89"/>
        <v>93.530924255432851</v>
      </c>
      <c r="P97" s="15">
        <v>0.03</v>
      </c>
      <c r="Q97" s="3">
        <f t="shared" si="90"/>
        <v>25.884052723362664</v>
      </c>
      <c r="R97" s="15">
        <v>0.4</v>
      </c>
      <c r="S97" s="3">
        <f t="shared" si="91"/>
        <v>22.483412844461043</v>
      </c>
      <c r="T97" s="15">
        <v>0.4</v>
      </c>
      <c r="U97" s="3">
        <f t="shared" si="92"/>
        <v>1.688946649651494</v>
      </c>
      <c r="V97" s="15">
        <v>0.4</v>
      </c>
      <c r="W97" s="3">
        <f t="shared" si="93"/>
        <v>52.599233782919157</v>
      </c>
      <c r="X97" s="3">
        <f t="shared" si="66"/>
        <v>793.33319415225992</v>
      </c>
      <c r="AA97" s="5" t="s">
        <v>149</v>
      </c>
      <c r="AB97" s="15">
        <f t="shared" si="67"/>
        <v>0.1</v>
      </c>
      <c r="AC97" s="15">
        <f t="shared" si="68"/>
        <v>0.2</v>
      </c>
      <c r="AD97" s="15">
        <f t="shared" si="69"/>
        <v>0.45</v>
      </c>
      <c r="AE97" s="15">
        <f t="shared" si="70"/>
        <v>0.45</v>
      </c>
      <c r="AF97" s="15">
        <f t="shared" si="71"/>
        <v>0.15</v>
      </c>
      <c r="AG97" s="15">
        <f t="shared" si="72"/>
        <v>0.03</v>
      </c>
      <c r="AH97" s="15">
        <f t="shared" si="73"/>
        <v>0.03</v>
      </c>
      <c r="AI97" s="15">
        <f t="shared" si="74"/>
        <v>0.4</v>
      </c>
      <c r="AJ97" s="15">
        <f t="shared" si="75"/>
        <v>0.4</v>
      </c>
      <c r="AK97" s="15">
        <f t="shared" si="76"/>
        <v>0.4</v>
      </c>
      <c r="AN97" s="5" t="s">
        <v>149</v>
      </c>
      <c r="AO97" s="3">
        <f t="shared" si="77"/>
        <v>106.73594912067284</v>
      </c>
      <c r="AP97" s="3">
        <f t="shared" si="78"/>
        <v>199.11888202893689</v>
      </c>
      <c r="AQ97" s="3">
        <f t="shared" si="79"/>
        <v>190.07246210235405</v>
      </c>
      <c r="AR97" s="3">
        <f t="shared" si="80"/>
        <v>90.498984010362989</v>
      </c>
      <c r="AS97" s="3">
        <f t="shared" si="81"/>
        <v>10.720346634105978</v>
      </c>
      <c r="AT97" s="3">
        <f t="shared" si="82"/>
        <v>93.530924255432851</v>
      </c>
      <c r="AU97" s="3">
        <f t="shared" si="83"/>
        <v>25.884052723362664</v>
      </c>
      <c r="AV97" s="3">
        <f t="shared" si="84"/>
        <v>22.483412844461043</v>
      </c>
      <c r="AW97" s="3">
        <f t="shared" si="85"/>
        <v>1.688946649651494</v>
      </c>
      <c r="AX97" s="3">
        <f t="shared" si="86"/>
        <v>52.599233782919157</v>
      </c>
      <c r="AY97" s="3">
        <f t="shared" si="94"/>
        <v>793.33319415225992</v>
      </c>
    </row>
    <row r="98" spans="1:51" ht="15.5" x14ac:dyDescent="0.35">
      <c r="A98" s="5" t="s">
        <v>10</v>
      </c>
      <c r="D98" s="15">
        <f>SUM(D92:D97)</f>
        <v>0.99999999999999989</v>
      </c>
      <c r="E98" s="29">
        <f t="shared" ref="E98:U98" si="96">SUM(E92:E97)</f>
        <v>1067.3594912067283</v>
      </c>
      <c r="F98" s="15">
        <f>SUM(F92:F97)</f>
        <v>1</v>
      </c>
      <c r="G98" s="29">
        <f t="shared" si="96"/>
        <v>995.59441014468439</v>
      </c>
      <c r="H98" s="15">
        <f>SUM(H92:H97)</f>
        <v>1</v>
      </c>
      <c r="I98" s="29">
        <f t="shared" si="96"/>
        <v>422.38324911634231</v>
      </c>
      <c r="J98" s="15">
        <f>SUM(J92:J97)</f>
        <v>1</v>
      </c>
      <c r="K98" s="29">
        <f t="shared" si="96"/>
        <v>201.1088533563622</v>
      </c>
      <c r="L98" s="15">
        <f>SUM(L92:L97)</f>
        <v>1</v>
      </c>
      <c r="M98" s="29">
        <f t="shared" si="96"/>
        <v>71.46897756070652</v>
      </c>
      <c r="N98" s="15">
        <f>SUM(N92:N97)</f>
        <v>1</v>
      </c>
      <c r="O98" s="29">
        <f t="shared" si="96"/>
        <v>3117.6974751810949</v>
      </c>
      <c r="P98" s="15">
        <f>SUM(P92:P97)</f>
        <v>0.95</v>
      </c>
      <c r="Q98" s="29">
        <f t="shared" si="96"/>
        <v>819.66166957315102</v>
      </c>
      <c r="R98" s="15">
        <f>SUM(R92:R97)</f>
        <v>1</v>
      </c>
      <c r="S98" s="29">
        <f t="shared" si="96"/>
        <v>56.2085321111526</v>
      </c>
      <c r="T98" s="15">
        <f>SUM(T92:T97)</f>
        <v>1</v>
      </c>
      <c r="U98" s="29">
        <f t="shared" si="96"/>
        <v>4.2223666241287354</v>
      </c>
      <c r="V98" s="15">
        <f>SUM(V92:V97)</f>
        <v>1</v>
      </c>
      <c r="W98" s="29">
        <f t="shared" ref="W98" si="97">SUM(W92:W97)</f>
        <v>131.49808445729789</v>
      </c>
      <c r="X98" s="3">
        <f t="shared" si="66"/>
        <v>6887.20310933165</v>
      </c>
      <c r="AA98" s="5" t="s">
        <v>10</v>
      </c>
      <c r="AB98" s="15">
        <f t="shared" si="67"/>
        <v>0.99999999999999989</v>
      </c>
      <c r="AC98" s="15">
        <f t="shared" si="68"/>
        <v>1</v>
      </c>
      <c r="AD98" s="15">
        <v>1</v>
      </c>
      <c r="AE98" s="15">
        <f>+H98</f>
        <v>1</v>
      </c>
      <c r="AF98" s="15">
        <f t="shared" si="71"/>
        <v>1</v>
      </c>
      <c r="AG98" s="15">
        <f t="shared" si="72"/>
        <v>1</v>
      </c>
      <c r="AH98" s="15">
        <f t="shared" si="73"/>
        <v>0.95</v>
      </c>
      <c r="AI98" s="15">
        <f t="shared" si="74"/>
        <v>1</v>
      </c>
      <c r="AJ98" s="15">
        <f t="shared" si="75"/>
        <v>1</v>
      </c>
      <c r="AK98" s="15">
        <f t="shared" si="76"/>
        <v>1</v>
      </c>
      <c r="AN98" s="5" t="s">
        <v>10</v>
      </c>
      <c r="AO98" s="3">
        <f t="shared" si="77"/>
        <v>1067.3594912067283</v>
      </c>
      <c r="AP98" s="3">
        <f t="shared" si="78"/>
        <v>995.59441014468439</v>
      </c>
      <c r="AQ98" s="3">
        <f t="shared" si="79"/>
        <v>422.38324911634231</v>
      </c>
      <c r="AR98" s="3">
        <f t="shared" si="80"/>
        <v>201.1088533563622</v>
      </c>
      <c r="AS98" s="3">
        <f t="shared" si="81"/>
        <v>71.46897756070652</v>
      </c>
      <c r="AT98" s="3">
        <f t="shared" si="82"/>
        <v>3117.6974751810949</v>
      </c>
      <c r="AU98" s="3">
        <f t="shared" si="83"/>
        <v>819.66166957315102</v>
      </c>
      <c r="AV98" s="3">
        <f t="shared" si="84"/>
        <v>56.2085321111526</v>
      </c>
      <c r="AW98" s="3">
        <f t="shared" si="85"/>
        <v>4.2223666241287354</v>
      </c>
      <c r="AX98" s="3">
        <f t="shared" si="86"/>
        <v>131.49808445729789</v>
      </c>
      <c r="AY98" s="3">
        <f t="shared" si="94"/>
        <v>6887.20310933165</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0.38517667904492164</v>
      </c>
      <c r="F101" s="15">
        <v>0.8</v>
      </c>
      <c r="G101" s="3">
        <f>+F101*G$62</f>
        <v>0.39782815713760133</v>
      </c>
      <c r="H101" s="15">
        <v>0.8</v>
      </c>
      <c r="I101" s="3">
        <f>+H101*I$62</f>
        <v>0.12691724300964402</v>
      </c>
      <c r="J101" s="15">
        <v>0.8</v>
      </c>
      <c r="K101" s="3">
        <f>+J101*K$62</f>
        <v>0.11516195514376271</v>
      </c>
      <c r="L101" s="15">
        <v>0.8</v>
      </c>
      <c r="M101" s="3">
        <f>+L101*M$62</f>
        <v>2.6016936223415166E-2</v>
      </c>
      <c r="N101" s="15">
        <v>0.8</v>
      </c>
      <c r="O101" s="3">
        <f>+N101*O$62</f>
        <v>1.2749196733732486</v>
      </c>
      <c r="P101" s="15">
        <v>0.8</v>
      </c>
      <c r="Q101" s="3">
        <f>+P101*Q$62</f>
        <v>0.40854002801188027</v>
      </c>
      <c r="R101" s="15">
        <v>0.2</v>
      </c>
      <c r="S101" s="3">
        <f>+R101*S$62</f>
        <v>5.5599600227694626E-3</v>
      </c>
      <c r="T101" s="15">
        <v>0.8</v>
      </c>
      <c r="U101" s="3">
        <f>+T101*U$62</f>
        <v>1.7655333879545894E-3</v>
      </c>
      <c r="V101" s="15">
        <v>0.8</v>
      </c>
      <c r="W101" s="3">
        <f>+V101*W$62</f>
        <v>7.1556347755311514E-2</v>
      </c>
      <c r="X101" s="3">
        <f>+W101+U101+S101+Q101+O101+M101+K101+I101+G101+E101</f>
        <v>2.8134425131105094</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9.6294169761230411E-2</v>
      </c>
      <c r="F102" s="15">
        <v>0.2</v>
      </c>
      <c r="G102" s="3">
        <f>+F102*G$62</f>
        <v>9.9457039284400334E-2</v>
      </c>
      <c r="H102" s="15">
        <v>0.2</v>
      </c>
      <c r="I102" s="3">
        <f>+H102*I$62</f>
        <v>3.1729310752411005E-2</v>
      </c>
      <c r="J102" s="15">
        <v>0.2</v>
      </c>
      <c r="K102" s="3">
        <f>+J102*K$62</f>
        <v>2.8790488785940677E-2</v>
      </c>
      <c r="L102" s="15">
        <v>0.2</v>
      </c>
      <c r="M102" s="3">
        <f>+L102*M$62</f>
        <v>6.5042340558537914E-3</v>
      </c>
      <c r="N102" s="15">
        <v>0.2</v>
      </c>
      <c r="O102" s="3">
        <f>+N102*O$62</f>
        <v>0.31872991834331216</v>
      </c>
      <c r="P102" s="15">
        <v>0.2</v>
      </c>
      <c r="Q102" s="3">
        <f>+P102*Q$62</f>
        <v>0.10213500700297007</v>
      </c>
      <c r="R102" s="15">
        <v>0.8</v>
      </c>
      <c r="S102" s="3">
        <f>+R102*S$62</f>
        <v>2.223984009107785E-2</v>
      </c>
      <c r="T102" s="15">
        <v>0.2</v>
      </c>
      <c r="U102" s="3">
        <f>+T102*U$62</f>
        <v>4.4138334698864734E-4</v>
      </c>
      <c r="V102" s="15">
        <v>0.2</v>
      </c>
      <c r="W102" s="3">
        <f>+V102*W$62</f>
        <v>1.7889086938827879E-2</v>
      </c>
      <c r="X102" s="3">
        <f>+W102+U102+S102+Q102+O102+M102+K102+I102+G102+E102</f>
        <v>0.72421047836301278</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0.48147084880615204</v>
      </c>
      <c r="F103" s="15">
        <f t="shared" si="98"/>
        <v>1</v>
      </c>
      <c r="G103" s="3">
        <f t="shared" si="98"/>
        <v>0.49728519642200164</v>
      </c>
      <c r="H103" s="15">
        <f t="shared" si="98"/>
        <v>1</v>
      </c>
      <c r="I103" s="3">
        <f t="shared" si="98"/>
        <v>0.15864655376205503</v>
      </c>
      <c r="J103" s="15">
        <f t="shared" si="98"/>
        <v>1</v>
      </c>
      <c r="K103" s="3">
        <f t="shared" si="98"/>
        <v>0.14395244392970338</v>
      </c>
      <c r="L103" s="15">
        <f t="shared" si="98"/>
        <v>1</v>
      </c>
      <c r="M103" s="3">
        <f t="shared" si="98"/>
        <v>3.2521170279268957E-2</v>
      </c>
      <c r="N103" s="15">
        <f t="shared" si="98"/>
        <v>1</v>
      </c>
      <c r="O103" s="3">
        <f t="shared" si="98"/>
        <v>1.5936495917165607</v>
      </c>
      <c r="P103" s="15">
        <f t="shared" si="98"/>
        <v>1</v>
      </c>
      <c r="Q103" s="3">
        <f t="shared" si="98"/>
        <v>0.51067503501485034</v>
      </c>
      <c r="R103" s="15">
        <f t="shared" ref="R103" si="99">SUM(R101:R102)</f>
        <v>1</v>
      </c>
      <c r="S103" s="3">
        <f t="shared" si="98"/>
        <v>2.7799800113847313E-2</v>
      </c>
      <c r="T103" s="15">
        <f t="shared" ref="T103" si="100">SUM(T101:T102)</f>
        <v>1</v>
      </c>
      <c r="U103" s="3">
        <f t="shared" si="98"/>
        <v>2.2069167349432366E-3</v>
      </c>
      <c r="V103" s="15">
        <f t="shared" ref="V103" si="101">SUM(V101:V102)</f>
        <v>1</v>
      </c>
      <c r="W103" s="3">
        <f t="shared" si="98"/>
        <v>8.9445434694139389E-2</v>
      </c>
      <c r="X103" s="3">
        <f t="shared" si="98"/>
        <v>3.5376529914735224</v>
      </c>
      <c r="AA103" s="5" t="s">
        <v>10</v>
      </c>
      <c r="AB103" s="15">
        <f>+D103</f>
        <v>1</v>
      </c>
      <c r="AC103" s="15">
        <f>+F103</f>
        <v>1</v>
      </c>
      <c r="AD103" s="15">
        <f>+G103</f>
        <v>0.49728519642200164</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0.6</v>
      </c>
      <c r="E106" s="3">
        <f t="shared" ref="E106:E113" si="102">+D106*(E$40-E$103)</f>
        <v>310.3374715592015</v>
      </c>
      <c r="F106" s="15">
        <v>0.5</v>
      </c>
      <c r="G106" s="3">
        <f t="shared" ref="G106:G113" si="103">+F106*(G$40-G$103)</f>
        <v>267.10898988673608</v>
      </c>
      <c r="H106" s="15">
        <v>0</v>
      </c>
      <c r="I106" s="3">
        <f t="shared" ref="I106:I113" si="104">+H106*(I$40-I$103)</f>
        <v>0</v>
      </c>
      <c r="J106" s="15">
        <v>0</v>
      </c>
      <c r="K106" s="3">
        <f t="shared" ref="K106:K113" si="105">+J106*(K$40-K$103)</f>
        <v>0</v>
      </c>
      <c r="L106" s="15">
        <v>0.5</v>
      </c>
      <c r="M106" s="3">
        <f t="shared" ref="M106:M113" si="106">+L106*(M$40-M$103)</f>
        <v>17.468239565004964</v>
      </c>
      <c r="N106" s="15">
        <v>0.1</v>
      </c>
      <c r="O106" s="3">
        <f t="shared" ref="O106:O113" si="107">+N106*(O$40-O$103)</f>
        <v>171.20080619314672</v>
      </c>
      <c r="P106" s="15">
        <v>0.2</v>
      </c>
      <c r="Q106" s="3">
        <f t="shared" ref="Q106:Q113" si="108">+P106*(Q$40-Q$103)</f>
        <v>109.72045316823368</v>
      </c>
      <c r="R106" s="15">
        <v>0</v>
      </c>
      <c r="S106" s="3">
        <f t="shared" ref="S106:S113" si="109">+R106*(S$40-S$103)</f>
        <v>0</v>
      </c>
      <c r="T106" s="15">
        <v>0</v>
      </c>
      <c r="U106" s="3">
        <f t="shared" ref="U106:U113" si="110">+T106*(U$40-U$103)</f>
        <v>0</v>
      </c>
      <c r="V106" s="15">
        <v>0</v>
      </c>
      <c r="W106" s="3">
        <f t="shared" ref="W106:W113" si="111">+V106*(W$40-W$103)</f>
        <v>0</v>
      </c>
      <c r="X106" s="3">
        <f>+W106+U106+S106+Q106+O106+M106+K106+I106+G106+E106</f>
        <v>875.83596037232292</v>
      </c>
      <c r="AA106" s="5" t="s">
        <v>164</v>
      </c>
      <c r="AB106" s="15">
        <f t="shared" ref="AB106:AB113" si="112">+D106</f>
        <v>0.6</v>
      </c>
      <c r="AC106" s="15">
        <f t="shared" ref="AC106:AC113" si="113">+F106</f>
        <v>0.5</v>
      </c>
      <c r="AD106" s="15">
        <f t="shared" ref="AD106:AD111" si="114">+H106</f>
        <v>0</v>
      </c>
      <c r="AE106" s="15">
        <f t="shared" ref="AE106:AE111" si="115">+J106</f>
        <v>0</v>
      </c>
      <c r="AF106" s="15">
        <f t="shared" ref="AF106:AF113" si="116">+L106</f>
        <v>0.5</v>
      </c>
      <c r="AG106" s="15">
        <f t="shared" ref="AG106:AG113" si="117">+N106</f>
        <v>0.1</v>
      </c>
      <c r="AH106" s="15">
        <f t="shared" ref="AH106:AH113" si="118">+P106</f>
        <v>0.2</v>
      </c>
      <c r="AI106" s="15">
        <f t="shared" ref="AI106:AI113" si="119">+R106</f>
        <v>0</v>
      </c>
      <c r="AJ106" s="15">
        <f t="shared" ref="AJ106:AJ113" si="120">+T106</f>
        <v>0</v>
      </c>
      <c r="AK106" s="15">
        <f t="shared" ref="AK106:AK113" si="121">+V106</f>
        <v>0</v>
      </c>
      <c r="AN106" s="5" t="s">
        <v>164</v>
      </c>
      <c r="AO106" s="3">
        <f t="shared" ref="AO106:AO113" si="122">+E106</f>
        <v>310.3374715592015</v>
      </c>
      <c r="AP106" s="3">
        <f t="shared" ref="AP106:AP113" si="123">+G106</f>
        <v>267.10898988673608</v>
      </c>
      <c r="AQ106" s="3">
        <f t="shared" ref="AQ106:AQ113" si="124">+I106</f>
        <v>0</v>
      </c>
      <c r="AR106" s="3">
        <f t="shared" ref="AR106:AR113" si="125">+K106</f>
        <v>0</v>
      </c>
      <c r="AS106" s="3">
        <f t="shared" ref="AS106:AS113" si="126">+M106</f>
        <v>17.468239565004964</v>
      </c>
      <c r="AT106" s="3">
        <f t="shared" ref="AT106:AT113" si="127">+O106</f>
        <v>171.20080619314672</v>
      </c>
      <c r="AU106" s="3">
        <f t="shared" ref="AU106:AU113" si="128">+Q106</f>
        <v>109.72045316823368</v>
      </c>
      <c r="AV106" s="3">
        <f t="shared" ref="AV106:AV113" si="129">+S106</f>
        <v>0</v>
      </c>
      <c r="AW106" s="3">
        <f t="shared" ref="AW106:AW113" si="130">+U106</f>
        <v>0</v>
      </c>
      <c r="AX106" s="3">
        <f t="shared" ref="AX106:AX113" si="131">+W106</f>
        <v>0</v>
      </c>
      <c r="AY106" s="3">
        <f>SUM(AO106:AX106)</f>
        <v>875.83596037232292</v>
      </c>
    </row>
    <row r="107" spans="1:51" ht="15.5" x14ac:dyDescent="0.35">
      <c r="A107" s="5" t="s">
        <v>166</v>
      </c>
      <c r="B107" t="s">
        <v>167</v>
      </c>
      <c r="C107">
        <v>25</v>
      </c>
      <c r="D107" s="15">
        <v>0.3</v>
      </c>
      <c r="E107" s="3">
        <f t="shared" si="102"/>
        <v>155.16873577960075</v>
      </c>
      <c r="F107" s="15">
        <v>0.3</v>
      </c>
      <c r="G107" s="3">
        <f t="shared" si="103"/>
        <v>160.26539393204163</v>
      </c>
      <c r="H107" s="15">
        <v>0.5</v>
      </c>
      <c r="I107" s="3">
        <f t="shared" si="104"/>
        <v>85.214522831750699</v>
      </c>
      <c r="J107" s="15">
        <v>0.5</v>
      </c>
      <c r="K107" s="3">
        <f t="shared" si="105"/>
        <v>77.321810837015462</v>
      </c>
      <c r="L107" s="15">
        <v>0</v>
      </c>
      <c r="M107" s="3">
        <f t="shared" si="106"/>
        <v>0</v>
      </c>
      <c r="N107" s="15">
        <v>0.4</v>
      </c>
      <c r="O107" s="3">
        <f t="shared" si="107"/>
        <v>684.80322477258687</v>
      </c>
      <c r="P107" s="15">
        <v>0.1</v>
      </c>
      <c r="Q107" s="3">
        <f t="shared" si="108"/>
        <v>54.860226584116838</v>
      </c>
      <c r="R107" s="15">
        <v>0</v>
      </c>
      <c r="S107" s="3">
        <f t="shared" si="109"/>
        <v>0</v>
      </c>
      <c r="T107" s="15">
        <v>0</v>
      </c>
      <c r="U107" s="3">
        <f t="shared" si="110"/>
        <v>0</v>
      </c>
      <c r="V107" s="15">
        <v>0</v>
      </c>
      <c r="W107" s="3">
        <f t="shared" si="111"/>
        <v>0</v>
      </c>
      <c r="X107" s="3">
        <f>+W107+U107+S107+Q107+O107+M107+K107+I107+G107+E107</f>
        <v>1217.6339147371123</v>
      </c>
      <c r="Y107" s="3">
        <f>+X106+X107</f>
        <v>2093.4698751094352</v>
      </c>
      <c r="Z107" s="23">
        <f>+Y107/(X$48-X$49-X77-X85)</f>
        <v>0.95467265618312325</v>
      </c>
      <c r="AA107" s="5" t="s">
        <v>166</v>
      </c>
      <c r="AB107" s="15">
        <f t="shared" si="112"/>
        <v>0.3</v>
      </c>
      <c r="AC107" s="15">
        <f t="shared" si="113"/>
        <v>0.3</v>
      </c>
      <c r="AD107" s="15">
        <f t="shared" si="114"/>
        <v>0.5</v>
      </c>
      <c r="AE107" s="15">
        <f t="shared" si="115"/>
        <v>0.5</v>
      </c>
      <c r="AF107" s="15">
        <f t="shared" si="116"/>
        <v>0</v>
      </c>
      <c r="AG107" s="15">
        <f t="shared" si="117"/>
        <v>0.4</v>
      </c>
      <c r="AH107" s="15">
        <f t="shared" si="118"/>
        <v>0.1</v>
      </c>
      <c r="AI107" s="15">
        <f t="shared" si="119"/>
        <v>0</v>
      </c>
      <c r="AJ107" s="15">
        <f t="shared" si="120"/>
        <v>0</v>
      </c>
      <c r="AK107" s="15">
        <f t="shared" si="121"/>
        <v>0</v>
      </c>
      <c r="AN107" s="5" t="s">
        <v>166</v>
      </c>
      <c r="AO107" s="3">
        <f t="shared" si="122"/>
        <v>155.16873577960075</v>
      </c>
      <c r="AP107" s="3">
        <f t="shared" si="123"/>
        <v>160.26539393204163</v>
      </c>
      <c r="AQ107" s="3">
        <f t="shared" si="124"/>
        <v>85.214522831750699</v>
      </c>
      <c r="AR107" s="3">
        <f t="shared" si="125"/>
        <v>77.321810837015462</v>
      </c>
      <c r="AS107" s="3">
        <f t="shared" si="126"/>
        <v>0</v>
      </c>
      <c r="AT107" s="3">
        <f t="shared" si="127"/>
        <v>684.80322477258687</v>
      </c>
      <c r="AU107" s="3">
        <f t="shared" si="128"/>
        <v>54.860226584116838</v>
      </c>
      <c r="AV107" s="3">
        <f t="shared" si="129"/>
        <v>0</v>
      </c>
      <c r="AW107" s="3">
        <f t="shared" si="130"/>
        <v>0</v>
      </c>
      <c r="AX107" s="3">
        <f t="shared" si="131"/>
        <v>0</v>
      </c>
      <c r="AY107" s="3">
        <f t="shared" ref="AY107:AY113" si="132">SUM(AO107:AX107)</f>
        <v>1217.6339147371123</v>
      </c>
    </row>
    <row r="108" spans="1:51" ht="15.5" x14ac:dyDescent="0.35">
      <c r="A108" s="5" t="s">
        <v>155</v>
      </c>
      <c r="B108" t="s">
        <v>143</v>
      </c>
      <c r="C108">
        <v>25</v>
      </c>
      <c r="D108" s="15">
        <v>0.05</v>
      </c>
      <c r="E108" s="3">
        <f t="shared" si="102"/>
        <v>25.861455963266792</v>
      </c>
      <c r="F108" s="15">
        <v>0.1</v>
      </c>
      <c r="G108" s="3">
        <f t="shared" si="103"/>
        <v>53.421797977347218</v>
      </c>
      <c r="H108" s="15">
        <v>0</v>
      </c>
      <c r="I108" s="3">
        <f t="shared" si="104"/>
        <v>0</v>
      </c>
      <c r="J108" s="15">
        <v>0</v>
      </c>
      <c r="K108" s="3">
        <f t="shared" si="105"/>
        <v>0</v>
      </c>
      <c r="L108" s="15">
        <v>0.1</v>
      </c>
      <c r="M108" s="3">
        <f t="shared" si="106"/>
        <v>3.4936479130009932</v>
      </c>
      <c r="N108" s="15">
        <v>0</v>
      </c>
      <c r="O108" s="3">
        <f t="shared" si="107"/>
        <v>0</v>
      </c>
      <c r="P108" s="15">
        <v>0.1</v>
      </c>
      <c r="Q108" s="3">
        <f t="shared" si="108"/>
        <v>54.860226584116838</v>
      </c>
      <c r="R108" s="15">
        <v>0.05</v>
      </c>
      <c r="S108" s="3">
        <f t="shared" si="109"/>
        <v>1.4932229193409374</v>
      </c>
      <c r="T108" s="15">
        <v>0.2</v>
      </c>
      <c r="U108" s="3">
        <f t="shared" si="110"/>
        <v>0.47416436610316981</v>
      </c>
      <c r="V108" s="15">
        <v>0.2</v>
      </c>
      <c r="W108" s="3">
        <f t="shared" si="111"/>
        <v>19.217688266639534</v>
      </c>
      <c r="X108" s="3">
        <f>+W108+U108+S108+Q108+O108+M108+K108+I108+G108+E108</f>
        <v>158.82220398981548</v>
      </c>
      <c r="AA108" s="5" t="s">
        <v>155</v>
      </c>
      <c r="AB108" s="15">
        <f t="shared" si="112"/>
        <v>0.05</v>
      </c>
      <c r="AC108" s="15">
        <f t="shared" si="113"/>
        <v>0.1</v>
      </c>
      <c r="AD108" s="15">
        <f t="shared" si="114"/>
        <v>0</v>
      </c>
      <c r="AE108" s="15">
        <f t="shared" si="115"/>
        <v>0</v>
      </c>
      <c r="AF108" s="15">
        <f t="shared" si="116"/>
        <v>0.1</v>
      </c>
      <c r="AG108" s="15">
        <f t="shared" si="117"/>
        <v>0</v>
      </c>
      <c r="AH108" s="15">
        <f t="shared" si="118"/>
        <v>0.1</v>
      </c>
      <c r="AI108" s="15">
        <f t="shared" si="119"/>
        <v>0.05</v>
      </c>
      <c r="AJ108" s="15">
        <f t="shared" si="120"/>
        <v>0.2</v>
      </c>
      <c r="AK108" s="15">
        <f t="shared" si="121"/>
        <v>0.2</v>
      </c>
      <c r="AN108" s="5" t="s">
        <v>155</v>
      </c>
      <c r="AO108" s="3">
        <f t="shared" si="122"/>
        <v>25.861455963266792</v>
      </c>
      <c r="AP108" s="3">
        <f t="shared" si="123"/>
        <v>53.421797977347218</v>
      </c>
      <c r="AQ108" s="3">
        <f t="shared" si="124"/>
        <v>0</v>
      </c>
      <c r="AR108" s="3">
        <f t="shared" si="125"/>
        <v>0</v>
      </c>
      <c r="AS108" s="3">
        <f t="shared" si="126"/>
        <v>3.4936479130009932</v>
      </c>
      <c r="AT108" s="3">
        <f t="shared" si="127"/>
        <v>0</v>
      </c>
      <c r="AU108" s="3">
        <f t="shared" si="128"/>
        <v>54.860226584116838</v>
      </c>
      <c r="AV108" s="3">
        <f t="shared" si="129"/>
        <v>1.4932229193409374</v>
      </c>
      <c r="AW108" s="3">
        <f t="shared" si="130"/>
        <v>0.47416436610316981</v>
      </c>
      <c r="AX108" s="3">
        <f t="shared" si="131"/>
        <v>19.217688266639534</v>
      </c>
      <c r="AY108" s="3">
        <f t="shared" si="132"/>
        <v>158.82220398981548</v>
      </c>
    </row>
    <row r="109" spans="1:51" ht="15.5" x14ac:dyDescent="0.35">
      <c r="A109" s="5" t="s">
        <v>168</v>
      </c>
      <c r="B109" t="s">
        <v>140</v>
      </c>
      <c r="C109">
        <v>25</v>
      </c>
      <c r="D109" s="15">
        <v>0.05</v>
      </c>
      <c r="E109" s="3">
        <f t="shared" si="102"/>
        <v>25.861455963266792</v>
      </c>
      <c r="F109" s="15">
        <v>0</v>
      </c>
      <c r="G109" s="3">
        <f t="shared" si="103"/>
        <v>0</v>
      </c>
      <c r="H109" s="15">
        <v>0</v>
      </c>
      <c r="I109" s="3">
        <f t="shared" si="104"/>
        <v>0</v>
      </c>
      <c r="J109" s="15">
        <v>0</v>
      </c>
      <c r="K109" s="3">
        <f t="shared" si="105"/>
        <v>0</v>
      </c>
      <c r="L109" s="15">
        <v>0.1</v>
      </c>
      <c r="M109" s="3">
        <f t="shared" si="106"/>
        <v>3.4936479130009932</v>
      </c>
      <c r="N109" s="15">
        <v>0</v>
      </c>
      <c r="O109" s="3">
        <f t="shared" si="107"/>
        <v>0</v>
      </c>
      <c r="P109" s="15">
        <v>0.05</v>
      </c>
      <c r="Q109" s="3">
        <f t="shared" si="108"/>
        <v>27.430113292058419</v>
      </c>
      <c r="R109" s="15">
        <v>0.05</v>
      </c>
      <c r="S109" s="3">
        <f t="shared" si="109"/>
        <v>1.4932229193409374</v>
      </c>
      <c r="T109" s="15">
        <v>0.1</v>
      </c>
      <c r="U109" s="3">
        <f t="shared" si="110"/>
        <v>0.2370821830515849</v>
      </c>
      <c r="V109" s="15">
        <v>0.1</v>
      </c>
      <c r="W109" s="3">
        <f t="shared" si="111"/>
        <v>9.6088441333197672</v>
      </c>
      <c r="X109" s="3">
        <f t="shared" ref="X109:X113" si="133">+W109+U109+S109+Q109+O109+M109+K109+I109+G109+E109</f>
        <v>68.124366404038483</v>
      </c>
      <c r="AA109" s="5" t="s">
        <v>168</v>
      </c>
      <c r="AB109" s="15">
        <f t="shared" si="112"/>
        <v>0.05</v>
      </c>
      <c r="AC109" s="15">
        <f t="shared" si="113"/>
        <v>0</v>
      </c>
      <c r="AD109" s="15">
        <f t="shared" si="114"/>
        <v>0</v>
      </c>
      <c r="AE109" s="15">
        <f t="shared" si="115"/>
        <v>0</v>
      </c>
      <c r="AF109" s="15">
        <f t="shared" si="116"/>
        <v>0.1</v>
      </c>
      <c r="AG109" s="15">
        <f t="shared" si="117"/>
        <v>0</v>
      </c>
      <c r="AH109" s="15">
        <f t="shared" si="118"/>
        <v>0.05</v>
      </c>
      <c r="AI109" s="15">
        <f t="shared" si="119"/>
        <v>0.05</v>
      </c>
      <c r="AJ109" s="15">
        <f t="shared" si="120"/>
        <v>0.1</v>
      </c>
      <c r="AK109" s="15">
        <f t="shared" si="121"/>
        <v>0.1</v>
      </c>
      <c r="AN109" s="5" t="s">
        <v>168</v>
      </c>
      <c r="AO109" s="3">
        <f t="shared" si="122"/>
        <v>25.861455963266792</v>
      </c>
      <c r="AP109" s="3">
        <f t="shared" si="123"/>
        <v>0</v>
      </c>
      <c r="AQ109" s="3">
        <f t="shared" si="124"/>
        <v>0</v>
      </c>
      <c r="AR109" s="3">
        <f t="shared" si="125"/>
        <v>0</v>
      </c>
      <c r="AS109" s="3">
        <f t="shared" si="126"/>
        <v>3.4936479130009932</v>
      </c>
      <c r="AT109" s="3">
        <f t="shared" si="127"/>
        <v>0</v>
      </c>
      <c r="AU109" s="3">
        <f t="shared" si="128"/>
        <v>27.430113292058419</v>
      </c>
      <c r="AV109" s="3">
        <f t="shared" si="129"/>
        <v>1.4932229193409374</v>
      </c>
      <c r="AW109" s="3">
        <f t="shared" si="130"/>
        <v>0.2370821830515849</v>
      </c>
      <c r="AX109" s="3">
        <f t="shared" si="131"/>
        <v>9.6088441333197672</v>
      </c>
      <c r="AY109" s="3">
        <f t="shared" si="132"/>
        <v>68.124366404038483</v>
      </c>
    </row>
    <row r="110" spans="1:51" ht="15.5" x14ac:dyDescent="0.35">
      <c r="A110" s="5" t="s">
        <v>157</v>
      </c>
      <c r="B110" t="s">
        <v>143</v>
      </c>
      <c r="C110">
        <v>25</v>
      </c>
      <c r="D110" s="15">
        <v>0</v>
      </c>
      <c r="E110" s="3">
        <f t="shared" si="102"/>
        <v>0</v>
      </c>
      <c r="F110" s="15">
        <v>0</v>
      </c>
      <c r="G110" s="3">
        <f t="shared" si="103"/>
        <v>0</v>
      </c>
      <c r="H110" s="15">
        <v>0</v>
      </c>
      <c r="I110" s="3">
        <f t="shared" si="104"/>
        <v>0</v>
      </c>
      <c r="J110" s="15">
        <v>0</v>
      </c>
      <c r="K110" s="3">
        <f t="shared" si="105"/>
        <v>0</v>
      </c>
      <c r="L110" s="15">
        <v>0.1</v>
      </c>
      <c r="M110" s="3">
        <f t="shared" si="106"/>
        <v>3.4936479130009932</v>
      </c>
      <c r="N110" s="15">
        <v>0</v>
      </c>
      <c r="O110" s="3">
        <f t="shared" si="107"/>
        <v>0</v>
      </c>
      <c r="P110" s="15">
        <v>0.05</v>
      </c>
      <c r="Q110" s="3">
        <f t="shared" si="108"/>
        <v>27.430113292058419</v>
      </c>
      <c r="R110" s="15">
        <v>0.1</v>
      </c>
      <c r="S110" s="3">
        <f t="shared" si="109"/>
        <v>2.9864458386818749</v>
      </c>
      <c r="T110" s="15">
        <v>0.1</v>
      </c>
      <c r="U110" s="3">
        <f t="shared" si="110"/>
        <v>0.2370821830515849</v>
      </c>
      <c r="V110" s="15">
        <v>0.1</v>
      </c>
      <c r="W110" s="3">
        <f t="shared" si="111"/>
        <v>9.6088441333197672</v>
      </c>
      <c r="X110" s="3">
        <f t="shared" si="133"/>
        <v>43.756133360112635</v>
      </c>
      <c r="AA110" s="5" t="s">
        <v>157</v>
      </c>
      <c r="AB110" s="15">
        <f t="shared" si="112"/>
        <v>0</v>
      </c>
      <c r="AC110" s="15">
        <f t="shared" si="113"/>
        <v>0</v>
      </c>
      <c r="AD110" s="15">
        <f t="shared" si="114"/>
        <v>0</v>
      </c>
      <c r="AE110" s="15">
        <f t="shared" si="115"/>
        <v>0</v>
      </c>
      <c r="AF110" s="15">
        <f t="shared" si="116"/>
        <v>0.1</v>
      </c>
      <c r="AG110" s="15">
        <f t="shared" si="117"/>
        <v>0</v>
      </c>
      <c r="AH110" s="15">
        <f t="shared" si="118"/>
        <v>0.05</v>
      </c>
      <c r="AI110" s="15">
        <f t="shared" si="119"/>
        <v>0.1</v>
      </c>
      <c r="AJ110" s="15">
        <f t="shared" si="120"/>
        <v>0.1</v>
      </c>
      <c r="AK110" s="15">
        <f t="shared" si="121"/>
        <v>0.1</v>
      </c>
      <c r="AN110" s="5" t="s">
        <v>157</v>
      </c>
      <c r="AO110" s="3">
        <f t="shared" si="122"/>
        <v>0</v>
      </c>
      <c r="AP110" s="3">
        <f t="shared" si="123"/>
        <v>0</v>
      </c>
      <c r="AQ110" s="3">
        <f t="shared" si="124"/>
        <v>0</v>
      </c>
      <c r="AR110" s="3">
        <f t="shared" si="125"/>
        <v>0</v>
      </c>
      <c r="AS110" s="3">
        <f t="shared" si="126"/>
        <v>3.4936479130009932</v>
      </c>
      <c r="AT110" s="3">
        <f t="shared" si="127"/>
        <v>0</v>
      </c>
      <c r="AU110" s="3">
        <f t="shared" si="128"/>
        <v>27.430113292058419</v>
      </c>
      <c r="AV110" s="3">
        <f t="shared" si="129"/>
        <v>2.9864458386818749</v>
      </c>
      <c r="AW110" s="3">
        <f t="shared" si="130"/>
        <v>0.2370821830515849</v>
      </c>
      <c r="AX110" s="3">
        <f t="shared" si="131"/>
        <v>9.6088441333197672</v>
      </c>
      <c r="AY110" s="3">
        <f t="shared" si="132"/>
        <v>43.756133360112642</v>
      </c>
    </row>
    <row r="111" spans="1:51" ht="15.5" x14ac:dyDescent="0.35">
      <c r="A111" s="5" t="s">
        <v>158</v>
      </c>
      <c r="B111" t="s">
        <v>143</v>
      </c>
      <c r="C111">
        <v>25</v>
      </c>
      <c r="D111" s="15">
        <v>0</v>
      </c>
      <c r="E111" s="3">
        <f t="shared" si="102"/>
        <v>0</v>
      </c>
      <c r="F111" s="15">
        <v>0</v>
      </c>
      <c r="G111" s="3">
        <f t="shared" si="103"/>
        <v>0</v>
      </c>
      <c r="H111" s="15">
        <v>0</v>
      </c>
      <c r="I111" s="3">
        <f t="shared" si="104"/>
        <v>0</v>
      </c>
      <c r="J111" s="15">
        <v>0</v>
      </c>
      <c r="K111" s="3">
        <f t="shared" si="105"/>
        <v>0</v>
      </c>
      <c r="L111" s="15">
        <v>0</v>
      </c>
      <c r="M111" s="3">
        <f t="shared" si="106"/>
        <v>0</v>
      </c>
      <c r="N111" s="15">
        <v>0</v>
      </c>
      <c r="O111" s="3">
        <f t="shared" si="107"/>
        <v>0</v>
      </c>
      <c r="P111" s="15">
        <v>0.05</v>
      </c>
      <c r="Q111" s="3">
        <f t="shared" si="108"/>
        <v>27.430113292058419</v>
      </c>
      <c r="R111" s="15">
        <v>0</v>
      </c>
      <c r="S111" s="3">
        <f t="shared" si="109"/>
        <v>0</v>
      </c>
      <c r="T111" s="15">
        <v>0</v>
      </c>
      <c r="U111" s="3">
        <f t="shared" si="110"/>
        <v>0</v>
      </c>
      <c r="V111" s="15">
        <v>0</v>
      </c>
      <c r="W111" s="3">
        <f t="shared" si="111"/>
        <v>0</v>
      </c>
      <c r="X111" s="3">
        <f t="shared" si="133"/>
        <v>27.430113292058419</v>
      </c>
      <c r="AA111" s="5" t="s">
        <v>158</v>
      </c>
      <c r="AB111" s="15">
        <f t="shared" si="112"/>
        <v>0</v>
      </c>
      <c r="AC111" s="15">
        <f t="shared" si="113"/>
        <v>0</v>
      </c>
      <c r="AD111" s="15">
        <f t="shared" si="114"/>
        <v>0</v>
      </c>
      <c r="AE111" s="15">
        <f t="shared" si="115"/>
        <v>0</v>
      </c>
      <c r="AF111" s="15">
        <f t="shared" si="116"/>
        <v>0</v>
      </c>
      <c r="AG111" s="15">
        <f t="shared" si="117"/>
        <v>0</v>
      </c>
      <c r="AH111" s="15">
        <f t="shared" si="118"/>
        <v>0.05</v>
      </c>
      <c r="AI111" s="15">
        <f t="shared" si="119"/>
        <v>0</v>
      </c>
      <c r="AJ111" s="15">
        <f t="shared" si="120"/>
        <v>0</v>
      </c>
      <c r="AK111" s="15">
        <f t="shared" si="121"/>
        <v>0</v>
      </c>
      <c r="AN111" s="5" t="s">
        <v>158</v>
      </c>
      <c r="AO111" s="3">
        <f t="shared" si="122"/>
        <v>0</v>
      </c>
      <c r="AP111" s="3">
        <f t="shared" si="123"/>
        <v>0</v>
      </c>
      <c r="AQ111" s="3">
        <f t="shared" si="124"/>
        <v>0</v>
      </c>
      <c r="AR111" s="3">
        <f t="shared" si="125"/>
        <v>0</v>
      </c>
      <c r="AS111" s="3">
        <f t="shared" si="126"/>
        <v>0</v>
      </c>
      <c r="AT111" s="3">
        <f t="shared" si="127"/>
        <v>0</v>
      </c>
      <c r="AU111" s="3">
        <f t="shared" si="128"/>
        <v>27.430113292058419</v>
      </c>
      <c r="AV111" s="3">
        <f t="shared" si="129"/>
        <v>0</v>
      </c>
      <c r="AW111" s="3">
        <f t="shared" si="130"/>
        <v>0</v>
      </c>
      <c r="AX111" s="3">
        <f t="shared" si="131"/>
        <v>0</v>
      </c>
      <c r="AY111" s="3">
        <f t="shared" si="132"/>
        <v>27.430113292058419</v>
      </c>
    </row>
    <row r="112" spans="1:51" ht="15.5" x14ac:dyDescent="0.35">
      <c r="A112" s="5" t="s">
        <v>148</v>
      </c>
      <c r="B112" t="s">
        <v>146</v>
      </c>
      <c r="C112">
        <v>35</v>
      </c>
      <c r="D112" s="15">
        <v>0</v>
      </c>
      <c r="E112" s="3">
        <f t="shared" si="102"/>
        <v>0</v>
      </c>
      <c r="F112" s="15">
        <v>0</v>
      </c>
      <c r="G112" s="3">
        <f t="shared" si="103"/>
        <v>0</v>
      </c>
      <c r="H112" s="15">
        <v>0.5</v>
      </c>
      <c r="I112" s="3">
        <f t="shared" si="104"/>
        <v>85.214522831750699</v>
      </c>
      <c r="J112" s="15">
        <v>0.5</v>
      </c>
      <c r="K112" s="3">
        <f t="shared" si="105"/>
        <v>77.321810837015462</v>
      </c>
      <c r="L112" s="15">
        <v>0.15</v>
      </c>
      <c r="M112" s="3">
        <f t="shared" si="106"/>
        <v>5.2404718695014889</v>
      </c>
      <c r="N112" s="15">
        <v>0.5</v>
      </c>
      <c r="O112" s="3">
        <f t="shared" si="107"/>
        <v>856.00403096573348</v>
      </c>
      <c r="P112" s="15">
        <v>0.45</v>
      </c>
      <c r="Q112" s="3">
        <f t="shared" si="108"/>
        <v>246.87101962852574</v>
      </c>
      <c r="R112" s="15">
        <v>0</v>
      </c>
      <c r="S112" s="3">
        <f t="shared" si="109"/>
        <v>0</v>
      </c>
      <c r="T112" s="15">
        <v>0</v>
      </c>
      <c r="U112" s="3">
        <f t="shared" si="110"/>
        <v>0</v>
      </c>
      <c r="V112" s="15">
        <v>0</v>
      </c>
      <c r="W112" s="3">
        <f t="shared" si="111"/>
        <v>0</v>
      </c>
      <c r="X112" s="3">
        <f t="shared" si="133"/>
        <v>1270.6518561325267</v>
      </c>
      <c r="AA112" s="5" t="s">
        <v>148</v>
      </c>
      <c r="AB112" s="15">
        <f t="shared" si="112"/>
        <v>0</v>
      </c>
      <c r="AC112" s="15">
        <f t="shared" si="113"/>
        <v>0</v>
      </c>
      <c r="AD112" s="15">
        <f>+G112</f>
        <v>0</v>
      </c>
      <c r="AE112" s="15">
        <f>+H112</f>
        <v>0.5</v>
      </c>
      <c r="AF112" s="15">
        <f t="shared" si="116"/>
        <v>0.15</v>
      </c>
      <c r="AG112" s="15">
        <f t="shared" si="117"/>
        <v>0.5</v>
      </c>
      <c r="AH112" s="15">
        <f t="shared" si="118"/>
        <v>0.45</v>
      </c>
      <c r="AI112" s="15">
        <f t="shared" si="119"/>
        <v>0</v>
      </c>
      <c r="AJ112" s="15">
        <f t="shared" si="120"/>
        <v>0</v>
      </c>
      <c r="AK112" s="15">
        <f t="shared" si="121"/>
        <v>0</v>
      </c>
      <c r="AN112" s="5" t="s">
        <v>148</v>
      </c>
      <c r="AO112" s="3">
        <f t="shared" si="122"/>
        <v>0</v>
      </c>
      <c r="AP112" s="3">
        <f t="shared" si="123"/>
        <v>0</v>
      </c>
      <c r="AQ112" s="3">
        <f t="shared" si="124"/>
        <v>85.214522831750699</v>
      </c>
      <c r="AR112" s="3">
        <f t="shared" si="125"/>
        <v>77.321810837015462</v>
      </c>
      <c r="AS112" s="3">
        <f t="shared" si="126"/>
        <v>5.2404718695014889</v>
      </c>
      <c r="AT112" s="3">
        <f t="shared" si="127"/>
        <v>856.00403096573348</v>
      </c>
      <c r="AU112" s="3">
        <f t="shared" si="128"/>
        <v>246.87101962852574</v>
      </c>
      <c r="AV112" s="3">
        <f t="shared" si="129"/>
        <v>0</v>
      </c>
      <c r="AW112" s="3">
        <f t="shared" si="130"/>
        <v>0</v>
      </c>
      <c r="AX112" s="3">
        <f t="shared" si="131"/>
        <v>0</v>
      </c>
      <c r="AY112" s="3">
        <f t="shared" si="132"/>
        <v>1270.651856132527</v>
      </c>
    </row>
    <row r="113" spans="1:51" ht="15.5" x14ac:dyDescent="0.35">
      <c r="A113" s="5" t="s">
        <v>149</v>
      </c>
      <c r="B113" t="s">
        <v>143</v>
      </c>
      <c r="C113">
        <v>25</v>
      </c>
      <c r="D113" s="15">
        <v>0</v>
      </c>
      <c r="E113" s="3">
        <f t="shared" si="102"/>
        <v>0</v>
      </c>
      <c r="F113" s="15">
        <v>0.1</v>
      </c>
      <c r="G113" s="3">
        <f t="shared" si="103"/>
        <v>53.421797977347218</v>
      </c>
      <c r="H113" s="15">
        <v>0</v>
      </c>
      <c r="I113" s="3">
        <f t="shared" si="104"/>
        <v>0</v>
      </c>
      <c r="J113" s="15">
        <v>0</v>
      </c>
      <c r="K113" s="3">
        <f t="shared" si="105"/>
        <v>0</v>
      </c>
      <c r="L113" s="15">
        <v>0.05</v>
      </c>
      <c r="M113" s="3">
        <f t="shared" si="106"/>
        <v>1.7468239565004966</v>
      </c>
      <c r="N113" s="15">
        <v>0</v>
      </c>
      <c r="O113" s="3">
        <f t="shared" si="107"/>
        <v>0</v>
      </c>
      <c r="P113" s="15">
        <v>0</v>
      </c>
      <c r="Q113" s="3">
        <f t="shared" si="108"/>
        <v>0</v>
      </c>
      <c r="R113" s="15">
        <v>0.6</v>
      </c>
      <c r="S113" s="3">
        <f t="shared" si="109"/>
        <v>17.918675032091247</v>
      </c>
      <c r="T113" s="15">
        <v>0.6</v>
      </c>
      <c r="U113" s="3">
        <f t="shared" si="110"/>
        <v>1.4224930983095092</v>
      </c>
      <c r="V113" s="15">
        <v>0.6</v>
      </c>
      <c r="W113" s="3">
        <f t="shared" si="111"/>
        <v>57.653064799918596</v>
      </c>
      <c r="X113" s="3">
        <f t="shared" si="133"/>
        <v>132.16285486416706</v>
      </c>
      <c r="AA113" s="5" t="s">
        <v>149</v>
      </c>
      <c r="AB113" s="15">
        <f t="shared" si="112"/>
        <v>0</v>
      </c>
      <c r="AC113" s="15">
        <f t="shared" si="113"/>
        <v>0.1</v>
      </c>
      <c r="AD113" s="15">
        <f>+G113</f>
        <v>53.421797977347218</v>
      </c>
      <c r="AE113" s="15">
        <f>+H113</f>
        <v>0</v>
      </c>
      <c r="AF113" s="15">
        <f t="shared" si="116"/>
        <v>0.05</v>
      </c>
      <c r="AG113" s="15">
        <f t="shared" si="117"/>
        <v>0</v>
      </c>
      <c r="AH113" s="15">
        <f t="shared" si="118"/>
        <v>0</v>
      </c>
      <c r="AI113" s="15">
        <f t="shared" si="119"/>
        <v>0.6</v>
      </c>
      <c r="AJ113" s="15">
        <f t="shared" si="120"/>
        <v>0.6</v>
      </c>
      <c r="AK113" s="15">
        <f t="shared" si="121"/>
        <v>0.6</v>
      </c>
      <c r="AN113" s="5" t="s">
        <v>149</v>
      </c>
      <c r="AO113" s="3">
        <f t="shared" si="122"/>
        <v>0</v>
      </c>
      <c r="AP113" s="3">
        <f t="shared" si="123"/>
        <v>53.421797977347218</v>
      </c>
      <c r="AQ113" s="3">
        <f t="shared" si="124"/>
        <v>0</v>
      </c>
      <c r="AR113" s="3">
        <f t="shared" si="125"/>
        <v>0</v>
      </c>
      <c r="AS113" s="3">
        <f t="shared" si="126"/>
        <v>1.7468239565004966</v>
      </c>
      <c r="AT113" s="3">
        <f t="shared" si="127"/>
        <v>0</v>
      </c>
      <c r="AU113" s="3">
        <f t="shared" si="128"/>
        <v>0</v>
      </c>
      <c r="AV113" s="3">
        <f t="shared" si="129"/>
        <v>17.918675032091247</v>
      </c>
      <c r="AW113" s="3">
        <f t="shared" si="130"/>
        <v>1.4224930983095092</v>
      </c>
      <c r="AX113" s="3">
        <f t="shared" si="131"/>
        <v>57.653064799918596</v>
      </c>
      <c r="AY113" s="3">
        <f t="shared" si="132"/>
        <v>132.16285486416706</v>
      </c>
    </row>
    <row r="114" spans="1:51" ht="15.5" x14ac:dyDescent="0.35">
      <c r="A114" s="5" t="s">
        <v>10</v>
      </c>
      <c r="D114" s="15">
        <f t="shared" ref="D114:W114" si="134">SUM(D106:D113)</f>
        <v>1</v>
      </c>
      <c r="E114" s="29">
        <f t="shared" si="134"/>
        <v>517.22911926533584</v>
      </c>
      <c r="F114" s="15">
        <f t="shared" si="134"/>
        <v>1</v>
      </c>
      <c r="G114" s="29">
        <f t="shared" si="134"/>
        <v>534.21797977347217</v>
      </c>
      <c r="H114" s="15">
        <f t="shared" si="134"/>
        <v>1</v>
      </c>
      <c r="I114" s="29">
        <f t="shared" si="134"/>
        <v>170.4290456635014</v>
      </c>
      <c r="J114" s="15">
        <f t="shared" si="134"/>
        <v>1</v>
      </c>
      <c r="K114" s="29">
        <f t="shared" si="134"/>
        <v>154.64362167403092</v>
      </c>
      <c r="L114" s="15">
        <f t="shared" si="134"/>
        <v>1</v>
      </c>
      <c r="M114" s="29">
        <f t="shared" si="134"/>
        <v>34.936479130009928</v>
      </c>
      <c r="N114" s="15">
        <f t="shared" si="134"/>
        <v>1</v>
      </c>
      <c r="O114" s="29">
        <f t="shared" si="134"/>
        <v>1712.0080619314672</v>
      </c>
      <c r="P114" s="15">
        <f t="shared" si="134"/>
        <v>1</v>
      </c>
      <c r="Q114" s="29">
        <f t="shared" si="134"/>
        <v>548.60226584116833</v>
      </c>
      <c r="R114" s="15">
        <f t="shared" si="134"/>
        <v>0.8</v>
      </c>
      <c r="S114" s="29">
        <f t="shared" si="134"/>
        <v>23.891566709454999</v>
      </c>
      <c r="T114" s="15">
        <f t="shared" si="134"/>
        <v>1</v>
      </c>
      <c r="U114" s="29">
        <f t="shared" si="134"/>
        <v>2.3708218305158488</v>
      </c>
      <c r="V114" s="15">
        <f t="shared" si="134"/>
        <v>1</v>
      </c>
      <c r="W114" s="29">
        <f t="shared" si="134"/>
        <v>96.088441333197665</v>
      </c>
      <c r="X114" s="3">
        <f>SUM(X106:X113)</f>
        <v>3794.4174031521538</v>
      </c>
      <c r="Y114" s="3">
        <f>+X103+X114</f>
        <v>3797.9550561436272</v>
      </c>
      <c r="AN114" s="5" t="s">
        <v>10</v>
      </c>
      <c r="AO114" s="3">
        <f>SUM(AO106:AO113)</f>
        <v>517.22911926533584</v>
      </c>
      <c r="AP114" s="3">
        <f t="shared" ref="AP114:AY114" si="135">SUM(AP106:AP113)</f>
        <v>534.21797977347217</v>
      </c>
      <c r="AQ114" s="3">
        <f t="shared" si="135"/>
        <v>170.4290456635014</v>
      </c>
      <c r="AR114" s="3">
        <f t="shared" si="135"/>
        <v>154.64362167403092</v>
      </c>
      <c r="AS114" s="3">
        <f t="shared" si="135"/>
        <v>34.936479130009928</v>
      </c>
      <c r="AT114" s="3">
        <f t="shared" si="135"/>
        <v>1712.0080619314672</v>
      </c>
      <c r="AU114" s="3">
        <f t="shared" si="135"/>
        <v>548.60226584116833</v>
      </c>
      <c r="AV114" s="3">
        <f t="shared" si="135"/>
        <v>23.891566709454999</v>
      </c>
      <c r="AW114" s="3">
        <f t="shared" si="135"/>
        <v>2.3708218305158488</v>
      </c>
      <c r="AX114" s="3">
        <f t="shared" si="135"/>
        <v>96.088441333197665</v>
      </c>
      <c r="AY114" s="3">
        <f t="shared" si="135"/>
        <v>3794.4174031521538</v>
      </c>
    </row>
    <row r="115" spans="1:51"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1"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1" ht="15.5" x14ac:dyDescent="0.35">
      <c r="A117" s="5" t="s">
        <v>152</v>
      </c>
      <c r="C117">
        <v>16</v>
      </c>
      <c r="D117" s="15">
        <v>0.2</v>
      </c>
      <c r="E117" s="3">
        <f>+D117*E$63</f>
        <v>0.11237867307707486</v>
      </c>
      <c r="F117" s="15">
        <v>0.2</v>
      </c>
      <c r="G117" s="3">
        <f>+F117*G$63</f>
        <v>0.12892743647352298</v>
      </c>
      <c r="H117" s="15">
        <v>0.2</v>
      </c>
      <c r="I117" s="3">
        <f>+H117*I$63</f>
        <v>4.3504101267284261E-2</v>
      </c>
      <c r="J117" s="15">
        <v>0.2</v>
      </c>
      <c r="K117" s="3">
        <f>+J117*K$63</f>
        <v>5.171112823694194E-2</v>
      </c>
      <c r="L117" s="15">
        <v>0.2</v>
      </c>
      <c r="M117" s="3">
        <f>+L117*M$63</f>
        <v>6.3767980659625249E-3</v>
      </c>
      <c r="N117" s="15">
        <v>0.2</v>
      </c>
      <c r="O117" s="3">
        <f>+N117*O$63</f>
        <v>0.44666865272743178</v>
      </c>
      <c r="P117" s="15">
        <v>0.2</v>
      </c>
      <c r="Q117" s="3">
        <f>+P117*Q$63</f>
        <v>0.1267116760464374</v>
      </c>
      <c r="R117" s="15">
        <v>0.8</v>
      </c>
      <c r="S117" s="3">
        <f>+R117*S$63</f>
        <v>2.6376084635765063E-2</v>
      </c>
      <c r="T117" s="15">
        <v>0.2</v>
      </c>
      <c r="U117" s="3">
        <f>+T117*U$63</f>
        <v>6.2946439517979648E-4</v>
      </c>
      <c r="V117" s="15">
        <v>0.2</v>
      </c>
      <c r="W117" s="3">
        <f>+V117*W$63</f>
        <v>2.2638111939147925E-2</v>
      </c>
      <c r="X117" s="3">
        <f>+W117+U117+S117+Q117+O117+M117+K117+I117+G117+E117</f>
        <v>0.96592212686474843</v>
      </c>
      <c r="Y117" s="3"/>
    </row>
    <row r="118" spans="1:51" ht="15.5" x14ac:dyDescent="0.35">
      <c r="A118" s="5" t="s">
        <v>153</v>
      </c>
      <c r="C118">
        <v>18</v>
      </c>
      <c r="D118" s="15">
        <v>0.8</v>
      </c>
      <c r="E118" s="29">
        <f>+D118*E$63</f>
        <v>0.44951469230829944</v>
      </c>
      <c r="F118" s="15">
        <v>0.8</v>
      </c>
      <c r="G118" s="29">
        <f>+F118*G$63</f>
        <v>0.51570974589409191</v>
      </c>
      <c r="H118" s="15">
        <v>0.8</v>
      </c>
      <c r="I118" s="29">
        <f>+H118*I$63</f>
        <v>0.17401640506913704</v>
      </c>
      <c r="J118" s="15">
        <v>0.8</v>
      </c>
      <c r="K118" s="29">
        <f>+J118*K$63</f>
        <v>0.20684451294776776</v>
      </c>
      <c r="L118" s="15">
        <v>0.8</v>
      </c>
      <c r="M118" s="29">
        <f>+L118*M$63</f>
        <v>2.5507192263850099E-2</v>
      </c>
      <c r="N118" s="15">
        <v>0.8</v>
      </c>
      <c r="O118" s="29">
        <f>+N118*O$63</f>
        <v>1.7866746109097271</v>
      </c>
      <c r="P118" s="15">
        <v>0.8</v>
      </c>
      <c r="Q118" s="29">
        <f>+P118*Q$63</f>
        <v>0.50684670418574962</v>
      </c>
      <c r="R118" s="15">
        <v>0.2</v>
      </c>
      <c r="S118" s="29">
        <f>+R118*S$63</f>
        <v>6.5940211589412658E-3</v>
      </c>
      <c r="T118" s="15">
        <v>0.8</v>
      </c>
      <c r="U118" s="29">
        <f>+T118*U$63</f>
        <v>2.5178575807191859E-3</v>
      </c>
      <c r="V118" s="15">
        <v>0.8</v>
      </c>
      <c r="W118" s="29">
        <f>+V118*W$63</f>
        <v>9.05524477565917E-2</v>
      </c>
      <c r="X118" s="3">
        <f>+W118+U118+S118+Q118+O118+M118+K118+I118+G118+E118</f>
        <v>3.7647781900748747</v>
      </c>
      <c r="Y118" s="3"/>
    </row>
    <row r="119" spans="1:51" ht="15.5" x14ac:dyDescent="0.35">
      <c r="A119" s="5" t="s">
        <v>10</v>
      </c>
      <c r="D119" s="15">
        <f t="shared" ref="D119:V119" si="136">SUM(D117:D118)</f>
        <v>1</v>
      </c>
      <c r="E119" s="29">
        <f>SUM(E117:E118)</f>
        <v>0.56189336538537427</v>
      </c>
      <c r="F119" s="15">
        <f t="shared" si="136"/>
        <v>1</v>
      </c>
      <c r="G119" s="29">
        <f>SUM(G117:G118)</f>
        <v>0.64463718236761491</v>
      </c>
      <c r="H119" s="15">
        <f t="shared" si="136"/>
        <v>1</v>
      </c>
      <c r="I119" s="29">
        <f>SUM(I117:I118)</f>
        <v>0.21752050633642131</v>
      </c>
      <c r="J119" s="15">
        <f t="shared" si="136"/>
        <v>1</v>
      </c>
      <c r="K119" s="29">
        <f>SUM(K117:K118)</f>
        <v>0.25855564118470969</v>
      </c>
      <c r="L119" s="15">
        <f t="shared" si="136"/>
        <v>1</v>
      </c>
      <c r="M119" s="29">
        <f>SUM(M117:M118)</f>
        <v>3.1883990329812623E-2</v>
      </c>
      <c r="N119" s="15">
        <f t="shared" si="136"/>
        <v>1</v>
      </c>
      <c r="O119" s="29">
        <f>SUM(O117:O118)</f>
        <v>2.2333432636371588</v>
      </c>
      <c r="P119" s="15">
        <f t="shared" si="136"/>
        <v>1</v>
      </c>
      <c r="Q119" s="29">
        <f>SUM(Q117:Q118)</f>
        <v>0.63355838023218702</v>
      </c>
      <c r="R119" s="15">
        <f t="shared" si="136"/>
        <v>1</v>
      </c>
      <c r="S119" s="29">
        <f>SUM(S117:S118)</f>
        <v>3.2970105794706328E-2</v>
      </c>
      <c r="T119" s="15">
        <f t="shared" si="136"/>
        <v>1</v>
      </c>
      <c r="U119" s="29">
        <f>SUM(U117:U118)</f>
        <v>3.1473219758989825E-3</v>
      </c>
      <c r="V119" s="15">
        <f t="shared" si="136"/>
        <v>1</v>
      </c>
      <c r="W119" s="29">
        <f>SUM(W117:W118)</f>
        <v>0.11319055969573963</v>
      </c>
      <c r="X119" s="3">
        <f t="shared" ref="X119" si="137">SUM(X117:X118)</f>
        <v>4.7307003169396236</v>
      </c>
      <c r="Y119" s="3"/>
    </row>
    <row r="120" spans="1:51"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177</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155</v>
      </c>
      <c r="B121" t="s">
        <v>143</v>
      </c>
      <c r="C121">
        <v>25</v>
      </c>
      <c r="D121" s="15">
        <v>0.1</v>
      </c>
      <c r="E121" s="3">
        <f t="shared" ref="E121:E127" si="138">+D121*(E$39-E$118)</f>
        <v>60.373689970056731</v>
      </c>
      <c r="F121" s="15">
        <v>0.1</v>
      </c>
      <c r="G121" s="3">
        <f t="shared" ref="G121:G127" si="139">+F121*(G$39-G$118)</f>
        <v>69.264255086444436</v>
      </c>
      <c r="H121" s="15">
        <v>0</v>
      </c>
      <c r="I121" s="3">
        <f>+H121*(I$39-I$118)</f>
        <v>0</v>
      </c>
      <c r="J121" s="15">
        <v>0</v>
      </c>
      <c r="K121" s="3">
        <f>+J121*(K$39-K$118)</f>
        <v>0</v>
      </c>
      <c r="L121" s="15">
        <v>0.1</v>
      </c>
      <c r="M121" s="3">
        <f>+L121*(M$39-M$118)</f>
        <v>3.4258353377427144</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133.06378039424388</v>
      </c>
      <c r="Y121" s="3"/>
      <c r="AA121" s="5" t="s">
        <v>155</v>
      </c>
      <c r="AB121" s="15">
        <f t="shared" ref="AB121:AB126" si="140">+D121</f>
        <v>0.1</v>
      </c>
      <c r="AC121" s="15">
        <f t="shared" ref="AC121:AC126" si="141">+F121</f>
        <v>0.1</v>
      </c>
      <c r="AD121" s="15">
        <f t="shared" ref="AD121:AD126" si="142">+H121</f>
        <v>0</v>
      </c>
      <c r="AE121" s="15">
        <f t="shared" ref="AE121:AE126" si="143">+J121</f>
        <v>0</v>
      </c>
      <c r="AF121" s="15">
        <f t="shared" ref="AF121:AF126" si="144">+L121</f>
        <v>0.1</v>
      </c>
      <c r="AG121" s="15">
        <f t="shared" ref="AG121:AG126" si="145">+N121</f>
        <v>0</v>
      </c>
      <c r="AH121" s="15">
        <f t="shared" ref="AH121:AH126" si="146">+P121</f>
        <v>0</v>
      </c>
      <c r="AI121" s="15">
        <f t="shared" ref="AI121:AI126" si="147">+R121</f>
        <v>0</v>
      </c>
      <c r="AJ121" s="15">
        <f t="shared" ref="AJ121:AJ126" si="148">+T121</f>
        <v>0</v>
      </c>
      <c r="AK121" s="15">
        <f t="shared" ref="AK121:AK126" si="149">+V121</f>
        <v>0</v>
      </c>
      <c r="AN121" s="5" t="s">
        <v>155</v>
      </c>
      <c r="AO121" s="3">
        <f t="shared" ref="AO121:AO126" si="150">+E121</f>
        <v>60.373689970056731</v>
      </c>
      <c r="AP121" s="3">
        <f t="shared" ref="AP121:AP126" si="151">+G121</f>
        <v>69.264255086444436</v>
      </c>
      <c r="AQ121" s="3">
        <f t="shared" ref="AQ121:AQ126" si="152">+I121</f>
        <v>0</v>
      </c>
      <c r="AR121" s="3">
        <f t="shared" ref="AR121:AR126" si="153">+K121</f>
        <v>0</v>
      </c>
      <c r="AS121" s="3">
        <f t="shared" ref="AS121:AS126" si="154">+M121</f>
        <v>3.4258353377427144</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133.06378039424388</v>
      </c>
    </row>
    <row r="122" spans="1:51" ht="15.5" x14ac:dyDescent="0.35">
      <c r="A122" s="5" t="s">
        <v>168</v>
      </c>
      <c r="B122" t="s">
        <v>140</v>
      </c>
      <c r="C122">
        <v>25</v>
      </c>
      <c r="D122" s="15">
        <v>0.1</v>
      </c>
      <c r="E122" s="3">
        <f t="shared" si="138"/>
        <v>60.373689970056731</v>
      </c>
      <c r="F122" s="15">
        <v>0.1</v>
      </c>
      <c r="G122" s="3">
        <f t="shared" si="139"/>
        <v>69.264255086444436</v>
      </c>
      <c r="H122" s="15">
        <v>0.1</v>
      </c>
      <c r="I122" s="3">
        <f t="shared" ref="I122:I127" si="160">+H122*(I$39-I$118)</f>
        <v>23.371900116097525</v>
      </c>
      <c r="J122" s="15">
        <v>0.1</v>
      </c>
      <c r="K122" s="3">
        <f t="shared" ref="K122:K127" si="161">+J122*(K$39-K$118)</f>
        <v>27.780997396523471</v>
      </c>
      <c r="L122" s="15">
        <v>0.1</v>
      </c>
      <c r="M122" s="3">
        <f t="shared" ref="M122:M127" si="162">+L122*(M$39-M$118)</f>
        <v>3.4258353377427144</v>
      </c>
      <c r="N122" s="15">
        <v>0.1</v>
      </c>
      <c r="O122" s="3">
        <f t="shared" ref="O122:O127" si="163">+N122*(O$39-O$118)</f>
        <v>239.96576948914114</v>
      </c>
      <c r="P122" s="15">
        <v>0.1</v>
      </c>
      <c r="Q122" s="3">
        <f t="shared" ref="Q122:Q127" si="164">+P122*(Q$39-Q$118)</f>
        <v>68.073872343795088</v>
      </c>
      <c r="R122" s="15">
        <v>0.1</v>
      </c>
      <c r="S122" s="3">
        <f t="shared" ref="S122:S127" si="165">+R122*(S$39-S$118)</f>
        <v>3.5445132639815604</v>
      </c>
      <c r="T122" s="15">
        <v>0.1</v>
      </c>
      <c r="U122" s="3">
        <f t="shared" ref="U122:U127" si="166">+T122*(U$39-U$118)</f>
        <v>0.33816993208052831</v>
      </c>
      <c r="V122" s="15">
        <v>0.1</v>
      </c>
      <c r="W122" s="3">
        <f t="shared" ref="W122:W127" si="167">+V122*(W$39-W$118)</f>
        <v>12.161972679497417</v>
      </c>
      <c r="X122" s="3">
        <f t="shared" ref="X122:X126" si="168">+W122+U122+S122+Q122+O122+M122+K122+I122+G122+E122</f>
        <v>508.30097561536064</v>
      </c>
      <c r="Y122" s="3"/>
      <c r="AA122" s="5" t="s">
        <v>168</v>
      </c>
      <c r="AB122" s="15">
        <f t="shared" si="140"/>
        <v>0.1</v>
      </c>
      <c r="AC122" s="15">
        <f t="shared" si="141"/>
        <v>0.1</v>
      </c>
      <c r="AD122" s="15">
        <f t="shared" si="142"/>
        <v>0.1</v>
      </c>
      <c r="AE122" s="15">
        <f t="shared" si="143"/>
        <v>0.1</v>
      </c>
      <c r="AF122" s="15">
        <f t="shared" si="144"/>
        <v>0.1</v>
      </c>
      <c r="AG122" s="15">
        <f t="shared" si="145"/>
        <v>0.1</v>
      </c>
      <c r="AH122" s="15">
        <f t="shared" si="146"/>
        <v>0.1</v>
      </c>
      <c r="AI122" s="15">
        <f t="shared" si="147"/>
        <v>0.1</v>
      </c>
      <c r="AJ122" s="15">
        <f t="shared" si="148"/>
        <v>0.1</v>
      </c>
      <c r="AK122" s="15">
        <f t="shared" si="149"/>
        <v>0.1</v>
      </c>
      <c r="AN122" s="5" t="s">
        <v>168</v>
      </c>
      <c r="AO122" s="3">
        <f t="shared" si="150"/>
        <v>60.373689970056731</v>
      </c>
      <c r="AP122" s="3">
        <f t="shared" si="151"/>
        <v>69.264255086444436</v>
      </c>
      <c r="AQ122" s="3">
        <f t="shared" si="152"/>
        <v>23.371900116097525</v>
      </c>
      <c r="AR122" s="3">
        <f t="shared" si="153"/>
        <v>27.780997396523471</v>
      </c>
      <c r="AS122" s="3">
        <f t="shared" si="154"/>
        <v>3.4258353377427144</v>
      </c>
      <c r="AT122" s="3">
        <f t="shared" si="155"/>
        <v>239.96576948914114</v>
      </c>
      <c r="AU122" s="3">
        <f t="shared" si="156"/>
        <v>68.073872343795088</v>
      </c>
      <c r="AV122" s="3">
        <f t="shared" si="157"/>
        <v>3.5445132639815604</v>
      </c>
      <c r="AW122" s="3">
        <f t="shared" si="158"/>
        <v>0.33816993208052831</v>
      </c>
      <c r="AX122" s="3">
        <f t="shared" si="159"/>
        <v>12.161972679497417</v>
      </c>
      <c r="AY122" s="3">
        <f t="shared" ref="AY122:AY126" si="169">SUM(AO122:AX122)</f>
        <v>508.30097561536058</v>
      </c>
    </row>
    <row r="123" spans="1:51" ht="15.5" x14ac:dyDescent="0.35">
      <c r="A123" s="5" t="s">
        <v>157</v>
      </c>
      <c r="B123" t="s">
        <v>143</v>
      </c>
      <c r="C123">
        <v>25</v>
      </c>
      <c r="D123" s="15">
        <v>0.1</v>
      </c>
      <c r="E123" s="3">
        <f t="shared" si="138"/>
        <v>60.373689970056731</v>
      </c>
      <c r="F123" s="15">
        <v>0.1</v>
      </c>
      <c r="G123" s="3">
        <f t="shared" si="139"/>
        <v>69.264255086444436</v>
      </c>
      <c r="H123" s="15">
        <v>0.1</v>
      </c>
      <c r="I123" s="3">
        <f t="shared" si="160"/>
        <v>23.371900116097525</v>
      </c>
      <c r="J123" s="15">
        <v>0.1</v>
      </c>
      <c r="K123" s="3">
        <f t="shared" si="161"/>
        <v>27.780997396523471</v>
      </c>
      <c r="L123" s="15">
        <v>0.1</v>
      </c>
      <c r="M123" s="3">
        <f t="shared" si="162"/>
        <v>3.4258353377427144</v>
      </c>
      <c r="N123" s="15">
        <v>0.1</v>
      </c>
      <c r="O123" s="3">
        <f t="shared" si="163"/>
        <v>239.96576948914114</v>
      </c>
      <c r="P123" s="15">
        <v>0.1</v>
      </c>
      <c r="Q123" s="3">
        <f t="shared" si="164"/>
        <v>68.073872343795088</v>
      </c>
      <c r="R123" s="15">
        <v>0.1</v>
      </c>
      <c r="S123" s="3">
        <f t="shared" si="165"/>
        <v>3.5445132639815604</v>
      </c>
      <c r="T123" s="15">
        <v>0.1</v>
      </c>
      <c r="U123" s="3">
        <f t="shared" si="166"/>
        <v>0.33816993208052831</v>
      </c>
      <c r="V123" s="15">
        <v>0.1</v>
      </c>
      <c r="W123" s="3">
        <f t="shared" si="167"/>
        <v>12.161972679497417</v>
      </c>
      <c r="X123" s="3">
        <f t="shared" si="168"/>
        <v>508.30097561536064</v>
      </c>
      <c r="Y123" s="3"/>
      <c r="AA123" s="5" t="s">
        <v>157</v>
      </c>
      <c r="AB123" s="15">
        <f t="shared" si="140"/>
        <v>0.1</v>
      </c>
      <c r="AC123" s="15">
        <f t="shared" si="141"/>
        <v>0.1</v>
      </c>
      <c r="AD123" s="15">
        <f t="shared" si="142"/>
        <v>0.1</v>
      </c>
      <c r="AE123" s="15">
        <f t="shared" si="143"/>
        <v>0.1</v>
      </c>
      <c r="AF123" s="15">
        <f t="shared" si="144"/>
        <v>0.1</v>
      </c>
      <c r="AG123" s="15">
        <f t="shared" si="145"/>
        <v>0.1</v>
      </c>
      <c r="AH123" s="15">
        <f t="shared" si="146"/>
        <v>0.1</v>
      </c>
      <c r="AI123" s="15">
        <f t="shared" si="147"/>
        <v>0.1</v>
      </c>
      <c r="AJ123" s="15">
        <f t="shared" si="148"/>
        <v>0.1</v>
      </c>
      <c r="AK123" s="15">
        <f t="shared" si="149"/>
        <v>0.1</v>
      </c>
      <c r="AN123" s="5" t="s">
        <v>157</v>
      </c>
      <c r="AO123" s="3">
        <f t="shared" si="150"/>
        <v>60.373689970056731</v>
      </c>
      <c r="AP123" s="3">
        <f t="shared" si="151"/>
        <v>69.264255086444436</v>
      </c>
      <c r="AQ123" s="3">
        <f t="shared" si="152"/>
        <v>23.371900116097525</v>
      </c>
      <c r="AR123" s="3">
        <f t="shared" si="153"/>
        <v>27.780997396523471</v>
      </c>
      <c r="AS123" s="3">
        <f t="shared" si="154"/>
        <v>3.4258353377427144</v>
      </c>
      <c r="AT123" s="3">
        <f t="shared" si="155"/>
        <v>239.96576948914114</v>
      </c>
      <c r="AU123" s="3">
        <f t="shared" si="156"/>
        <v>68.073872343795088</v>
      </c>
      <c r="AV123" s="3">
        <f t="shared" si="157"/>
        <v>3.5445132639815604</v>
      </c>
      <c r="AW123" s="3">
        <f t="shared" si="158"/>
        <v>0.33816993208052831</v>
      </c>
      <c r="AX123" s="3">
        <f t="shared" si="159"/>
        <v>12.161972679497417</v>
      </c>
      <c r="AY123" s="3">
        <f t="shared" si="169"/>
        <v>508.30097561536058</v>
      </c>
    </row>
    <row r="124" spans="1:51" ht="15.5" x14ac:dyDescent="0.35">
      <c r="A124" s="5" t="s">
        <v>158</v>
      </c>
      <c r="B124" t="s">
        <v>143</v>
      </c>
      <c r="C124">
        <v>25</v>
      </c>
      <c r="D124" s="15">
        <v>0.02</v>
      </c>
      <c r="E124" s="3">
        <f t="shared" si="138"/>
        <v>12.074737994011345</v>
      </c>
      <c r="F124" s="15">
        <v>0.02</v>
      </c>
      <c r="G124" s="3">
        <f t="shared" si="139"/>
        <v>13.852851017288888</v>
      </c>
      <c r="H124" s="15">
        <v>0</v>
      </c>
      <c r="I124" s="3">
        <f t="shared" si="160"/>
        <v>0</v>
      </c>
      <c r="J124" s="15">
        <v>0</v>
      </c>
      <c r="K124" s="3">
        <f t="shared" si="161"/>
        <v>0</v>
      </c>
      <c r="L124" s="15">
        <v>0.02</v>
      </c>
      <c r="M124" s="3">
        <f t="shared" si="162"/>
        <v>0.68516706754854284</v>
      </c>
      <c r="N124" s="15">
        <v>0.02</v>
      </c>
      <c r="O124" s="3">
        <f t="shared" si="163"/>
        <v>47.993153897828222</v>
      </c>
      <c r="P124" s="15">
        <v>0</v>
      </c>
      <c r="Q124" s="3">
        <f t="shared" si="164"/>
        <v>0</v>
      </c>
      <c r="R124" s="15">
        <v>0</v>
      </c>
      <c r="S124" s="3">
        <f t="shared" si="165"/>
        <v>0</v>
      </c>
      <c r="T124" s="15">
        <v>0</v>
      </c>
      <c r="U124" s="3">
        <f t="shared" si="166"/>
        <v>0</v>
      </c>
      <c r="V124" s="15">
        <v>0</v>
      </c>
      <c r="W124" s="3">
        <f t="shared" si="167"/>
        <v>0</v>
      </c>
      <c r="X124" s="3">
        <f t="shared" si="168"/>
        <v>74.605909976676998</v>
      </c>
      <c r="Y124" s="3"/>
      <c r="AA124" s="5" t="s">
        <v>158</v>
      </c>
      <c r="AB124" s="15">
        <f t="shared" si="140"/>
        <v>0.02</v>
      </c>
      <c r="AC124" s="15">
        <f t="shared" si="141"/>
        <v>0.02</v>
      </c>
      <c r="AD124" s="15">
        <f t="shared" si="142"/>
        <v>0</v>
      </c>
      <c r="AE124" s="15">
        <f t="shared" si="143"/>
        <v>0</v>
      </c>
      <c r="AF124" s="15">
        <f t="shared" si="144"/>
        <v>0.02</v>
      </c>
      <c r="AG124" s="15">
        <f t="shared" si="145"/>
        <v>0.02</v>
      </c>
      <c r="AH124" s="15">
        <f t="shared" si="146"/>
        <v>0</v>
      </c>
      <c r="AI124" s="15">
        <f t="shared" si="147"/>
        <v>0</v>
      </c>
      <c r="AJ124" s="15">
        <f t="shared" si="148"/>
        <v>0</v>
      </c>
      <c r="AK124" s="15">
        <f t="shared" si="149"/>
        <v>0</v>
      </c>
      <c r="AN124" s="5" t="s">
        <v>158</v>
      </c>
      <c r="AO124" s="3">
        <f t="shared" si="150"/>
        <v>12.074737994011345</v>
      </c>
      <c r="AP124" s="3">
        <f t="shared" si="151"/>
        <v>13.852851017288888</v>
      </c>
      <c r="AQ124" s="3">
        <f t="shared" si="152"/>
        <v>0</v>
      </c>
      <c r="AR124" s="3">
        <f t="shared" si="153"/>
        <v>0</v>
      </c>
      <c r="AS124" s="3">
        <f t="shared" si="154"/>
        <v>0.68516706754854284</v>
      </c>
      <c r="AT124" s="3">
        <f t="shared" si="155"/>
        <v>47.993153897828222</v>
      </c>
      <c r="AU124" s="3">
        <f t="shared" si="156"/>
        <v>0</v>
      </c>
      <c r="AV124" s="3">
        <f t="shared" si="157"/>
        <v>0</v>
      </c>
      <c r="AW124" s="3">
        <f t="shared" si="158"/>
        <v>0</v>
      </c>
      <c r="AX124" s="3">
        <f t="shared" si="159"/>
        <v>0</v>
      </c>
      <c r="AY124" s="3">
        <f t="shared" si="169"/>
        <v>74.605909976676998</v>
      </c>
    </row>
    <row r="125" spans="1:51" ht="15.5" x14ac:dyDescent="0.35">
      <c r="A125" s="5" t="s">
        <v>148</v>
      </c>
      <c r="B125" t="s">
        <v>146</v>
      </c>
      <c r="C125">
        <v>35</v>
      </c>
      <c r="D125" s="15">
        <v>0.05</v>
      </c>
      <c r="E125" s="3">
        <f t="shared" si="138"/>
        <v>30.186844985028365</v>
      </c>
      <c r="F125" s="15">
        <v>0</v>
      </c>
      <c r="G125" s="3">
        <f t="shared" si="139"/>
        <v>0</v>
      </c>
      <c r="H125" s="15">
        <v>0.1</v>
      </c>
      <c r="I125" s="3">
        <f t="shared" si="160"/>
        <v>23.371900116097525</v>
      </c>
      <c r="J125" s="15">
        <v>0.1</v>
      </c>
      <c r="K125" s="3">
        <f t="shared" si="161"/>
        <v>27.780997396523471</v>
      </c>
      <c r="L125" s="15">
        <v>0</v>
      </c>
      <c r="M125" s="3">
        <f t="shared" si="162"/>
        <v>0</v>
      </c>
      <c r="N125" s="15">
        <v>0</v>
      </c>
      <c r="O125" s="3">
        <f t="shared" si="163"/>
        <v>0</v>
      </c>
      <c r="P125" s="15">
        <v>0</v>
      </c>
      <c r="Q125" s="3">
        <f t="shared" si="164"/>
        <v>0</v>
      </c>
      <c r="R125" s="15">
        <v>0</v>
      </c>
      <c r="S125" s="3">
        <f t="shared" si="165"/>
        <v>0</v>
      </c>
      <c r="T125" s="15">
        <v>0</v>
      </c>
      <c r="U125" s="3">
        <f t="shared" si="166"/>
        <v>0</v>
      </c>
      <c r="V125" s="15">
        <v>0</v>
      </c>
      <c r="W125" s="3">
        <f t="shared" si="167"/>
        <v>0</v>
      </c>
      <c r="X125" s="3">
        <f t="shared" si="168"/>
        <v>81.339742497649354</v>
      </c>
      <c r="Y125" s="3"/>
      <c r="AA125" s="5" t="s">
        <v>148</v>
      </c>
      <c r="AB125" s="15">
        <f t="shared" si="140"/>
        <v>0.05</v>
      </c>
      <c r="AC125" s="15">
        <f t="shared" si="141"/>
        <v>0</v>
      </c>
      <c r="AD125" s="15">
        <f t="shared" si="142"/>
        <v>0.1</v>
      </c>
      <c r="AE125" s="15">
        <f t="shared" si="143"/>
        <v>0.1</v>
      </c>
      <c r="AF125" s="15">
        <f t="shared" si="144"/>
        <v>0</v>
      </c>
      <c r="AG125" s="15">
        <f t="shared" si="145"/>
        <v>0</v>
      </c>
      <c r="AH125" s="15">
        <f t="shared" si="146"/>
        <v>0</v>
      </c>
      <c r="AI125" s="15">
        <f t="shared" si="147"/>
        <v>0</v>
      </c>
      <c r="AJ125" s="15">
        <f t="shared" si="148"/>
        <v>0</v>
      </c>
      <c r="AK125" s="15">
        <f t="shared" si="149"/>
        <v>0</v>
      </c>
      <c r="AN125" s="5" t="s">
        <v>148</v>
      </c>
      <c r="AO125" s="3">
        <f t="shared" si="150"/>
        <v>30.186844985028365</v>
      </c>
      <c r="AP125" s="3">
        <f t="shared" si="151"/>
        <v>0</v>
      </c>
      <c r="AQ125" s="3">
        <f t="shared" si="152"/>
        <v>23.371900116097525</v>
      </c>
      <c r="AR125" s="3">
        <f t="shared" si="153"/>
        <v>27.780997396523471</v>
      </c>
      <c r="AS125" s="3">
        <f t="shared" si="154"/>
        <v>0</v>
      </c>
      <c r="AT125" s="3">
        <f t="shared" si="155"/>
        <v>0</v>
      </c>
      <c r="AU125" s="3">
        <f t="shared" si="156"/>
        <v>0</v>
      </c>
      <c r="AV125" s="3">
        <f t="shared" si="157"/>
        <v>0</v>
      </c>
      <c r="AW125" s="3">
        <f t="shared" si="158"/>
        <v>0</v>
      </c>
      <c r="AX125" s="3">
        <f t="shared" si="159"/>
        <v>0</v>
      </c>
      <c r="AY125" s="3">
        <f t="shared" si="169"/>
        <v>81.339742497649368</v>
      </c>
    </row>
    <row r="126" spans="1:51" ht="15.5" x14ac:dyDescent="0.35">
      <c r="A126" s="5" t="s">
        <v>149</v>
      </c>
      <c r="B126" t="s">
        <v>143</v>
      </c>
      <c r="C126">
        <v>25</v>
      </c>
      <c r="D126" s="15">
        <v>0.63</v>
      </c>
      <c r="E126" s="3">
        <f t="shared" si="138"/>
        <v>380.35424681135737</v>
      </c>
      <c r="F126" s="15">
        <v>0.68</v>
      </c>
      <c r="G126" s="3">
        <f t="shared" si="139"/>
        <v>470.99693458782224</v>
      </c>
      <c r="H126" s="15">
        <v>0.7</v>
      </c>
      <c r="I126" s="3">
        <f t="shared" si="160"/>
        <v>163.60330081268265</v>
      </c>
      <c r="J126" s="15">
        <v>0.9</v>
      </c>
      <c r="K126" s="3">
        <f t="shared" si="161"/>
        <v>250.02897656871122</v>
      </c>
      <c r="L126" s="15">
        <v>0.68</v>
      </c>
      <c r="M126" s="3">
        <f t="shared" si="162"/>
        <v>23.29568029665046</v>
      </c>
      <c r="N126" s="15">
        <v>0.78</v>
      </c>
      <c r="O126" s="3">
        <f t="shared" si="163"/>
        <v>1871.7330020153008</v>
      </c>
      <c r="P126" s="15">
        <v>0.8</v>
      </c>
      <c r="Q126" s="3">
        <f t="shared" si="164"/>
        <v>544.5909787503607</v>
      </c>
      <c r="R126" s="15">
        <v>0.8</v>
      </c>
      <c r="S126" s="3">
        <f t="shared" si="165"/>
        <v>28.356106111852483</v>
      </c>
      <c r="T126" s="15">
        <v>0.8</v>
      </c>
      <c r="U126" s="3">
        <f t="shared" si="166"/>
        <v>2.7053594566442265</v>
      </c>
      <c r="V126" s="15">
        <v>0.8</v>
      </c>
      <c r="W126" s="3">
        <f t="shared" si="167"/>
        <v>97.295781435979336</v>
      </c>
      <c r="X126" s="3">
        <f t="shared" si="168"/>
        <v>3832.9603668473615</v>
      </c>
      <c r="Y126" s="3"/>
      <c r="AA126" s="5" t="s">
        <v>149</v>
      </c>
      <c r="AB126" s="15">
        <f t="shared" si="140"/>
        <v>0.63</v>
      </c>
      <c r="AC126" s="15">
        <f t="shared" si="141"/>
        <v>0.68</v>
      </c>
      <c r="AD126" s="15">
        <f t="shared" si="142"/>
        <v>0.7</v>
      </c>
      <c r="AE126" s="15">
        <f t="shared" si="143"/>
        <v>0.9</v>
      </c>
      <c r="AF126" s="15">
        <f t="shared" si="144"/>
        <v>0.68</v>
      </c>
      <c r="AG126" s="15">
        <f t="shared" si="145"/>
        <v>0.78</v>
      </c>
      <c r="AH126" s="15">
        <f t="shared" si="146"/>
        <v>0.8</v>
      </c>
      <c r="AI126" s="15">
        <f t="shared" si="147"/>
        <v>0.8</v>
      </c>
      <c r="AJ126" s="15">
        <f t="shared" si="148"/>
        <v>0.8</v>
      </c>
      <c r="AK126" s="15">
        <f t="shared" si="149"/>
        <v>0.8</v>
      </c>
      <c r="AN126" s="5" t="s">
        <v>149</v>
      </c>
      <c r="AO126" s="3">
        <f t="shared" si="150"/>
        <v>380.35424681135737</v>
      </c>
      <c r="AP126" s="3">
        <f t="shared" si="151"/>
        <v>470.99693458782224</v>
      </c>
      <c r="AQ126" s="3">
        <f t="shared" si="152"/>
        <v>163.60330081268265</v>
      </c>
      <c r="AR126" s="3">
        <f t="shared" si="153"/>
        <v>250.02897656871122</v>
      </c>
      <c r="AS126" s="3">
        <f t="shared" si="154"/>
        <v>23.29568029665046</v>
      </c>
      <c r="AT126" s="3">
        <f t="shared" si="155"/>
        <v>1871.7330020153008</v>
      </c>
      <c r="AU126" s="3">
        <f t="shared" si="156"/>
        <v>544.5909787503607</v>
      </c>
      <c r="AV126" s="3">
        <f t="shared" si="157"/>
        <v>28.356106111852483</v>
      </c>
      <c r="AW126" s="3">
        <f t="shared" si="158"/>
        <v>2.7053594566442265</v>
      </c>
      <c r="AX126" s="3">
        <f t="shared" si="159"/>
        <v>97.295781435979336</v>
      </c>
      <c r="AY126" s="3">
        <f t="shared" si="169"/>
        <v>3832.9603668473615</v>
      </c>
    </row>
    <row r="127" spans="1:51" ht="15.5" x14ac:dyDescent="0.35">
      <c r="A127" s="5" t="s">
        <v>10</v>
      </c>
      <c r="D127" s="15">
        <f t="shared" ref="D127:F127" si="170">SUM(D121:D126)</f>
        <v>1</v>
      </c>
      <c r="E127" s="3">
        <f t="shared" si="138"/>
        <v>603.73689970056728</v>
      </c>
      <c r="F127" s="15">
        <f t="shared" si="170"/>
        <v>1</v>
      </c>
      <c r="G127" s="3">
        <f t="shared" si="139"/>
        <v>692.64255086444439</v>
      </c>
      <c r="H127" s="15">
        <f t="shared" ref="H127" si="171">SUM(H121:H126)</f>
        <v>1</v>
      </c>
      <c r="I127" s="3">
        <f t="shared" si="160"/>
        <v>233.71900116097524</v>
      </c>
      <c r="J127" s="15">
        <f t="shared" ref="J127" si="172">SUM(J121:J126)</f>
        <v>1.2000000000000002</v>
      </c>
      <c r="K127" s="3">
        <f t="shared" si="161"/>
        <v>333.3719687582817</v>
      </c>
      <c r="L127" s="15">
        <f t="shared" ref="L127" si="173">SUM(L121:L126)</f>
        <v>1</v>
      </c>
      <c r="M127" s="3">
        <f t="shared" si="162"/>
        <v>34.258353377427142</v>
      </c>
      <c r="N127" s="15">
        <f t="shared" ref="N127" si="174">SUM(N121:N126)</f>
        <v>1</v>
      </c>
      <c r="O127" s="3">
        <f t="shared" si="163"/>
        <v>2399.6576948914112</v>
      </c>
      <c r="P127" s="15">
        <f t="shared" ref="P127" si="175">SUM(P121:P126)</f>
        <v>1</v>
      </c>
      <c r="Q127" s="3">
        <f t="shared" si="164"/>
        <v>680.73872343795085</v>
      </c>
      <c r="R127" s="15">
        <f t="shared" ref="R127" si="176">SUM(R121:R126)</f>
        <v>1</v>
      </c>
      <c r="S127" s="3">
        <f t="shared" si="165"/>
        <v>35.445132639815604</v>
      </c>
      <c r="T127" s="15">
        <f t="shared" ref="T127" si="177">SUM(T121:T126)</f>
        <v>1</v>
      </c>
      <c r="U127" s="3">
        <f t="shared" si="166"/>
        <v>3.381699320805283</v>
      </c>
      <c r="V127" s="15">
        <f t="shared" ref="V127" si="178">SUM(V121:V126)</f>
        <v>1</v>
      </c>
      <c r="W127" s="3">
        <f t="shared" si="167"/>
        <v>121.61972679497417</v>
      </c>
      <c r="X127" s="3">
        <f t="shared" ref="X127" si="179">SUM(X121:X126)</f>
        <v>5138.5717509466531</v>
      </c>
      <c r="Y127" s="3"/>
      <c r="AA127" s="5" t="s">
        <v>10</v>
      </c>
      <c r="AN127" s="5" t="s">
        <v>10</v>
      </c>
      <c r="AO127" s="3">
        <f>SUM(AO121:AO126)</f>
        <v>603.73689970056728</v>
      </c>
      <c r="AP127" s="3">
        <f t="shared" ref="AP127:AY127" si="180">SUM(AP121:AP126)</f>
        <v>692.64255086444439</v>
      </c>
      <c r="AQ127" s="3">
        <f t="shared" si="180"/>
        <v>233.71900116097521</v>
      </c>
      <c r="AR127" s="3">
        <f t="shared" si="180"/>
        <v>333.37196875828164</v>
      </c>
      <c r="AS127" s="3">
        <f t="shared" si="180"/>
        <v>34.258353377427142</v>
      </c>
      <c r="AT127" s="3">
        <f t="shared" si="180"/>
        <v>2399.6576948914112</v>
      </c>
      <c r="AU127" s="3">
        <f t="shared" si="180"/>
        <v>680.73872343795085</v>
      </c>
      <c r="AV127" s="3">
        <f t="shared" si="180"/>
        <v>35.445132639815604</v>
      </c>
      <c r="AW127" s="3">
        <f t="shared" si="180"/>
        <v>3.381699320805283</v>
      </c>
      <c r="AX127" s="3">
        <f t="shared" si="180"/>
        <v>121.61972679497417</v>
      </c>
      <c r="AY127" s="3">
        <f t="shared" si="180"/>
        <v>5138.5717509466531</v>
      </c>
    </row>
    <row r="128" spans="1:51"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11625.229634782201</v>
      </c>
      <c r="F129" s="11"/>
      <c r="G129" s="12">
        <f>+G36</f>
        <v>11629.555235930789</v>
      </c>
      <c r="H129" s="11"/>
      <c r="I129" s="12">
        <f>+I36</f>
        <v>8790.3564268462633</v>
      </c>
      <c r="J129" s="11"/>
      <c r="K129" s="12">
        <f>+K36</f>
        <v>8427.1175998667968</v>
      </c>
      <c r="L129" s="11"/>
      <c r="M129" s="12">
        <f>+M36</f>
        <v>596.11546721501611</v>
      </c>
      <c r="N129" s="11"/>
      <c r="O129" s="12">
        <f>+O36</f>
        <v>69277.618857743772</v>
      </c>
      <c r="P129" s="11"/>
      <c r="Q129" s="12">
        <f>+Q36</f>
        <v>28183.838683634141</v>
      </c>
      <c r="R129" s="11"/>
      <c r="S129" s="12">
        <f>+S36</f>
        <v>831.21042627572706</v>
      </c>
      <c r="T129" s="11"/>
      <c r="U129" s="12">
        <f>+U36</f>
        <v>131.17946134829469</v>
      </c>
      <c r="V129" s="11"/>
      <c r="W129" s="12">
        <f>+W36</f>
        <v>1941.5666465945737</v>
      </c>
      <c r="X129" s="12">
        <f>+X36</f>
        <v>141433.78844023758</v>
      </c>
      <c r="AA129" s="5" t="s">
        <v>30</v>
      </c>
      <c r="AB129" s="12">
        <f>+E129</f>
        <v>11625.229634782201</v>
      </c>
      <c r="AC129" s="12">
        <f>+G129</f>
        <v>11629.555235930789</v>
      </c>
      <c r="AD129" s="12">
        <f>+I129</f>
        <v>8790.3564268462633</v>
      </c>
      <c r="AE129" s="12">
        <f>+K129</f>
        <v>8427.1175998667968</v>
      </c>
      <c r="AF129" s="12">
        <f>+M129</f>
        <v>596.11546721501611</v>
      </c>
      <c r="AG129" s="12">
        <f>+O129</f>
        <v>69277.618857743772</v>
      </c>
      <c r="AH129" s="12">
        <f>+Q129</f>
        <v>28183.838683634141</v>
      </c>
      <c r="AI129" s="12">
        <f>+S129</f>
        <v>831.21042627572706</v>
      </c>
      <c r="AJ129" s="12">
        <f>+U129</f>
        <v>131.17946134829469</v>
      </c>
      <c r="AK129" s="12">
        <f>+W129</f>
        <v>1941.5666465945737</v>
      </c>
      <c r="AL129" s="12">
        <f>+X129</f>
        <v>141433.78844023758</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61</v>
      </c>
      <c r="E131" s="12">
        <f>+E114</f>
        <v>517.22911926533584</v>
      </c>
      <c r="F131" s="11"/>
      <c r="G131" s="12">
        <f>+G114</f>
        <v>534.21797977347217</v>
      </c>
      <c r="H131" s="11"/>
      <c r="I131" s="12">
        <f>+I114</f>
        <v>170.4290456635014</v>
      </c>
      <c r="J131" s="11"/>
      <c r="K131" s="12">
        <f>+K114</f>
        <v>154.64362167403092</v>
      </c>
      <c r="L131" s="11"/>
      <c r="M131" s="12">
        <f>+M114</f>
        <v>34.936479130009928</v>
      </c>
      <c r="N131" s="11"/>
      <c r="O131" s="12">
        <f>+O114</f>
        <v>1712.0080619314672</v>
      </c>
      <c r="P131" s="11"/>
      <c r="Q131" s="12">
        <f>+Q114</f>
        <v>548.60226584116833</v>
      </c>
      <c r="R131" s="11"/>
      <c r="S131" s="12">
        <f>+S114</f>
        <v>23.891566709454999</v>
      </c>
      <c r="T131" s="11"/>
      <c r="U131" s="12">
        <f>+U114</f>
        <v>2.3708218305158488</v>
      </c>
      <c r="V131" s="11"/>
      <c r="W131" s="12">
        <f>+W114</f>
        <v>96.088441333197665</v>
      </c>
      <c r="X131" s="12">
        <f>+X114</f>
        <v>3794.4174031521538</v>
      </c>
      <c r="AA131" s="5" t="s">
        <v>61</v>
      </c>
      <c r="AB131" s="12">
        <f t="shared" si="181"/>
        <v>517.22911926533584</v>
      </c>
      <c r="AC131" s="12">
        <f t="shared" si="182"/>
        <v>534.21797977347217</v>
      </c>
      <c r="AD131" s="12">
        <f t="shared" si="183"/>
        <v>170.4290456635014</v>
      </c>
      <c r="AE131" s="12">
        <f t="shared" si="184"/>
        <v>154.64362167403092</v>
      </c>
      <c r="AF131" s="12">
        <f t="shared" si="185"/>
        <v>34.936479130009928</v>
      </c>
      <c r="AG131" s="12">
        <f t="shared" si="186"/>
        <v>1712.0080619314672</v>
      </c>
      <c r="AH131" s="12">
        <f t="shared" si="187"/>
        <v>548.60226584116833</v>
      </c>
      <c r="AI131" s="12">
        <f t="shared" si="188"/>
        <v>23.891566709454999</v>
      </c>
      <c r="AJ131" s="12">
        <f t="shared" si="189"/>
        <v>2.3708218305158488</v>
      </c>
      <c r="AK131" s="12">
        <f t="shared" si="190"/>
        <v>96.088441333197665</v>
      </c>
      <c r="AL131" s="12">
        <f t="shared" si="190"/>
        <v>3794.4174031521538</v>
      </c>
      <c r="AM131" s="5"/>
      <c r="AN131" s="5"/>
    </row>
    <row r="132" spans="1:40" ht="15.5" x14ac:dyDescent="0.35">
      <c r="A132" s="5" t="s">
        <v>62</v>
      </c>
      <c r="E132" s="12">
        <f>+E98+E85</f>
        <v>1548.4260243387203</v>
      </c>
      <c r="F132" s="11"/>
      <c r="G132" s="12">
        <f>+G98+G85</f>
        <v>1430.6383689858658</v>
      </c>
      <c r="H132" s="11"/>
      <c r="I132" s="12">
        <f>+I98+I85</f>
        <v>622.54952749433028</v>
      </c>
      <c r="J132" s="11"/>
      <c r="K132" s="12">
        <f>+K98+K85</f>
        <v>260.28091188245929</v>
      </c>
      <c r="L132" s="11"/>
      <c r="M132" s="12">
        <f>+M98+M85</f>
        <v>119.96953478789686</v>
      </c>
      <c r="N132" s="11"/>
      <c r="O132" s="12">
        <f>+O98+O85</f>
        <v>4106.0792165230378</v>
      </c>
      <c r="P132" s="11"/>
      <c r="Q132" s="12">
        <f>+Q98+Q85</f>
        <v>1046.0813407826281</v>
      </c>
      <c r="R132" s="11"/>
      <c r="S132" s="12">
        <f>+S98+S85</f>
        <v>103.37020682568603</v>
      </c>
      <c r="T132" s="11"/>
      <c r="U132" s="12">
        <f>+U98+U85</f>
        <v>4.2223666241287354</v>
      </c>
      <c r="V132" s="11"/>
      <c r="W132" s="12">
        <f>+W98+W85</f>
        <v>176.82567083950525</v>
      </c>
      <c r="X132" s="12">
        <f>+X98+X85</f>
        <v>9418.4431690842594</v>
      </c>
      <c r="AA132" s="5" t="s">
        <v>62</v>
      </c>
      <c r="AB132" s="12">
        <f t="shared" si="181"/>
        <v>1548.4260243387203</v>
      </c>
      <c r="AC132" s="12">
        <f t="shared" si="182"/>
        <v>1430.6383689858658</v>
      </c>
      <c r="AD132" s="12">
        <f t="shared" si="183"/>
        <v>622.54952749433028</v>
      </c>
      <c r="AE132" s="12">
        <f t="shared" si="184"/>
        <v>260.28091188245929</v>
      </c>
      <c r="AF132" s="12">
        <f t="shared" si="185"/>
        <v>119.96953478789686</v>
      </c>
      <c r="AG132" s="12">
        <f t="shared" si="186"/>
        <v>4106.0792165230378</v>
      </c>
      <c r="AH132" s="12">
        <f t="shared" si="187"/>
        <v>1046.0813407826281</v>
      </c>
      <c r="AI132" s="12">
        <f t="shared" si="188"/>
        <v>103.37020682568603</v>
      </c>
      <c r="AJ132" s="12">
        <f t="shared" si="189"/>
        <v>4.2223666241287354</v>
      </c>
      <c r="AK132" s="12">
        <f t="shared" si="190"/>
        <v>176.82567083950525</v>
      </c>
      <c r="AL132" s="12">
        <f t="shared" si="190"/>
        <v>9418.4431690842594</v>
      </c>
      <c r="AM132" s="5"/>
      <c r="AN132" s="5"/>
    </row>
    <row r="133" spans="1:40" ht="15.5" x14ac:dyDescent="0.35">
      <c r="A133" s="5" t="s">
        <v>63</v>
      </c>
      <c r="E133" s="12">
        <f>+E130+E131+E132</f>
        <v>2065.6551436040563</v>
      </c>
      <c r="F133" s="11"/>
      <c r="G133" s="12">
        <f>+G130+G131+G132</f>
        <v>1964.8563487593378</v>
      </c>
      <c r="H133" s="11"/>
      <c r="I133" s="12">
        <f>+I130+I131+I132</f>
        <v>792.97857315783165</v>
      </c>
      <c r="J133" s="11"/>
      <c r="K133" s="12">
        <f>+K130+K131+K132</f>
        <v>414.92453355649025</v>
      </c>
      <c r="L133" s="11"/>
      <c r="M133" s="12">
        <f>+M130+M131+M132</f>
        <v>154.90601391790679</v>
      </c>
      <c r="N133" s="11"/>
      <c r="O133" s="12">
        <f>+O130+O131+O132</f>
        <v>5818.0872784545045</v>
      </c>
      <c r="P133" s="11"/>
      <c r="Q133" s="12">
        <f>+Q130+Q131+Q132</f>
        <v>1594.6836066237965</v>
      </c>
      <c r="R133" s="11"/>
      <c r="S133" s="12">
        <f>+S130+S131+S132</f>
        <v>127.26177353514103</v>
      </c>
      <c r="T133" s="11"/>
      <c r="U133" s="12">
        <f>+U130+U131+U132</f>
        <v>6.5931884546445847</v>
      </c>
      <c r="V133" s="11"/>
      <c r="W133" s="12">
        <f>+W130+W131+W132</f>
        <v>272.91411217270291</v>
      </c>
      <c r="X133" s="12">
        <f>+X130+X131+X132</f>
        <v>13212.860572236414</v>
      </c>
      <c r="AA133" s="5" t="s">
        <v>63</v>
      </c>
      <c r="AB133" s="12">
        <f t="shared" si="181"/>
        <v>2065.6551436040563</v>
      </c>
      <c r="AC133" s="12">
        <f t="shared" si="182"/>
        <v>1964.8563487593378</v>
      </c>
      <c r="AD133" s="12">
        <f t="shared" si="183"/>
        <v>792.97857315783165</v>
      </c>
      <c r="AE133" s="12">
        <f t="shared" si="184"/>
        <v>414.92453355649025</v>
      </c>
      <c r="AF133" s="12">
        <f t="shared" si="185"/>
        <v>154.90601391790679</v>
      </c>
      <c r="AG133" s="12">
        <f t="shared" si="186"/>
        <v>5818.0872784545045</v>
      </c>
      <c r="AH133" s="12">
        <f t="shared" si="187"/>
        <v>1594.6836066237965</v>
      </c>
      <c r="AI133" s="12">
        <f t="shared" si="188"/>
        <v>127.26177353514103</v>
      </c>
      <c r="AJ133" s="12">
        <f t="shared" si="189"/>
        <v>6.5931884546445847</v>
      </c>
      <c r="AK133" s="12">
        <f t="shared" si="190"/>
        <v>272.91411217270291</v>
      </c>
      <c r="AL133" s="12">
        <f t="shared" si="190"/>
        <v>13212.860572236414</v>
      </c>
      <c r="AM133" s="5"/>
      <c r="AN133" s="5"/>
    </row>
    <row r="134" spans="1:40" ht="15.5" x14ac:dyDescent="0.35">
      <c r="A134" s="5" t="s">
        <v>12</v>
      </c>
      <c r="E134" s="12">
        <f>+E73+E79</f>
        <v>240.9810749035627</v>
      </c>
      <c r="F134" s="4"/>
      <c r="G134" s="12">
        <f>+G73+G79</f>
        <v>217.92694692208943</v>
      </c>
      <c r="H134" s="4"/>
      <c r="I134" s="12">
        <f>+I73+I79</f>
        <v>100.26946711285468</v>
      </c>
      <c r="J134" s="4"/>
      <c r="K134" s="12">
        <f>+K73+K79</f>
        <v>29.641110503031001</v>
      </c>
      <c r="L134" s="4"/>
      <c r="M134" s="12">
        <f>+M73+M79</f>
        <v>24.295426118996478</v>
      </c>
      <c r="N134" s="4"/>
      <c r="O134" s="12">
        <f>+O73+O79</f>
        <v>495.11092133753914</v>
      </c>
      <c r="P134" s="4"/>
      <c r="Q134" s="12">
        <f>+Q73+Q79</f>
        <v>113.42060191162876</v>
      </c>
      <c r="R134" s="4"/>
      <c r="S134" s="12">
        <f>+S73+S79</f>
        <v>47.205575900120536</v>
      </c>
      <c r="T134" s="4"/>
      <c r="U134" s="12">
        <f>+U73+U79</f>
        <v>0</v>
      </c>
      <c r="V134" s="4"/>
      <c r="W134" s="12">
        <f>+W73+W79</f>
        <v>45.369780277865772</v>
      </c>
      <c r="X134" s="12">
        <f>SUM(E134:W134)</f>
        <v>1314.2209049876888</v>
      </c>
      <c r="AA134" s="5" t="s">
        <v>12</v>
      </c>
      <c r="AB134" s="12">
        <f t="shared" si="181"/>
        <v>240.9810749035627</v>
      </c>
      <c r="AC134" s="12">
        <f t="shared" si="182"/>
        <v>217.92694692208943</v>
      </c>
      <c r="AD134" s="12">
        <f t="shared" si="183"/>
        <v>100.26946711285468</v>
      </c>
      <c r="AE134" s="12">
        <f t="shared" si="184"/>
        <v>29.641110503031001</v>
      </c>
      <c r="AF134" s="12">
        <f t="shared" si="185"/>
        <v>24.295426118996478</v>
      </c>
      <c r="AG134" s="12">
        <f t="shared" si="186"/>
        <v>495.11092133753914</v>
      </c>
      <c r="AH134" s="12">
        <f t="shared" si="187"/>
        <v>113.42060191162876</v>
      </c>
      <c r="AI134" s="12">
        <f t="shared" si="188"/>
        <v>47.205575900120536</v>
      </c>
      <c r="AJ134" s="12">
        <f t="shared" si="189"/>
        <v>0</v>
      </c>
      <c r="AK134" s="12">
        <f t="shared" si="190"/>
        <v>45.369780277865772</v>
      </c>
      <c r="AL134" s="12">
        <f t="shared" si="190"/>
        <v>1314.2209049876888</v>
      </c>
      <c r="AM134" s="5"/>
      <c r="AN134" s="5"/>
    </row>
    <row r="135" spans="1:40" ht="15.5" x14ac:dyDescent="0.35">
      <c r="A135" s="5" t="s">
        <v>13</v>
      </c>
      <c r="E135" s="12">
        <f>+E80+E81+E106+E107</f>
        <v>706.03947390479823</v>
      </c>
      <c r="F135" s="4"/>
      <c r="G135" s="12">
        <f>+G80+G81+G106+G107</f>
        <v>644.8963632393685</v>
      </c>
      <c r="H135" s="4"/>
      <c r="I135" s="12">
        <f>+I80+I81+I106+I107</f>
        <v>185.29766202074467</v>
      </c>
      <c r="J135" s="4"/>
      <c r="K135" s="12">
        <f>+K80+K81+K106+K107</f>
        <v>106.90784010006401</v>
      </c>
      <c r="L135" s="4"/>
      <c r="M135" s="12">
        <f>+M80+M81+M106+M107</f>
        <v>41.718518178600135</v>
      </c>
      <c r="N135" s="4"/>
      <c r="O135" s="12">
        <f>+O80+O81+O106+O107</f>
        <v>1350.1949016367048</v>
      </c>
      <c r="P135" s="4"/>
      <c r="Q135" s="12">
        <f>+Q80+Q81+Q106+Q107</f>
        <v>277.79051535708908</v>
      </c>
      <c r="R135" s="4"/>
      <c r="S135" s="12">
        <f>+S80+S81+S106+S107</f>
        <v>0</v>
      </c>
      <c r="T135" s="4"/>
      <c r="U135" s="12">
        <f>+U80+U81+U106+U107</f>
        <v>0</v>
      </c>
      <c r="V135" s="4"/>
      <c r="W135" s="12">
        <f>+W80+W81+W106+W107</f>
        <v>0</v>
      </c>
      <c r="X135" s="12">
        <f>SUM(E135:W135)</f>
        <v>3312.8452744373694</v>
      </c>
      <c r="Y135" s="3">
        <f>+X134+X135</f>
        <v>4627.0661794250582</v>
      </c>
      <c r="AA135" s="5" t="s">
        <v>13</v>
      </c>
      <c r="AB135" s="12">
        <f t="shared" si="181"/>
        <v>706.03947390479823</v>
      </c>
      <c r="AC135" s="12">
        <f t="shared" si="182"/>
        <v>644.8963632393685</v>
      </c>
      <c r="AD135" s="12">
        <f t="shared" si="183"/>
        <v>185.29766202074467</v>
      </c>
      <c r="AE135" s="12">
        <f t="shared" si="184"/>
        <v>106.90784010006401</v>
      </c>
      <c r="AF135" s="12">
        <f t="shared" si="185"/>
        <v>41.718518178600135</v>
      </c>
      <c r="AG135" s="12">
        <f t="shared" si="186"/>
        <v>1350.1949016367048</v>
      </c>
      <c r="AH135" s="12">
        <f t="shared" si="187"/>
        <v>277.79051535708908</v>
      </c>
      <c r="AI135" s="12">
        <f t="shared" si="188"/>
        <v>0</v>
      </c>
      <c r="AJ135" s="12">
        <f t="shared" si="189"/>
        <v>0</v>
      </c>
      <c r="AK135" s="12">
        <f t="shared" si="190"/>
        <v>0</v>
      </c>
      <c r="AL135" s="12">
        <f t="shared" si="190"/>
        <v>3312.8452744373694</v>
      </c>
      <c r="AM135" s="6">
        <f>10*AL135/1000</f>
        <v>33.128452744373696</v>
      </c>
      <c r="AN135" s="6">
        <f>5*AL135/1000</f>
        <v>16.564226372186848</v>
      </c>
    </row>
    <row r="136" spans="1:40" ht="15.5" x14ac:dyDescent="0.35">
      <c r="A136" s="5" t="s">
        <v>14</v>
      </c>
      <c r="E136" s="12">
        <f>+E92+E93+E108+E109+E121+E122</f>
        <v>385.9421901079927</v>
      </c>
      <c r="F136" s="4"/>
      <c r="G136" s="12">
        <f>+G92+G93+G108+G109+G121+G122</f>
        <v>391.06919017917301</v>
      </c>
      <c r="H136" s="4"/>
      <c r="I136" s="12">
        <f>+I92+I93+I108+I109+I121+I122</f>
        <v>86.729387483548862</v>
      </c>
      <c r="J136" s="4"/>
      <c r="K136" s="12">
        <f>+K92+K93+K108+K109+K121+K122</f>
        <v>57.9473253999778</v>
      </c>
      <c r="L136" s="4"/>
      <c r="M136" s="12">
        <f>+M92+M93+M108+M109+M121+M122</f>
        <v>28.132762013628721</v>
      </c>
      <c r="N136" s="4"/>
      <c r="O136" s="12">
        <f>+O92+O93+O108+O109+O121+O122</f>
        <v>1175.2750120434696</v>
      </c>
      <c r="P136" s="4"/>
      <c r="Q136" s="12">
        <f>+Q92+Q93+Q108+Q109+Q121+Q122</f>
        <v>409.20473945359697</v>
      </c>
      <c r="R136" s="4"/>
      <c r="S136" s="12">
        <f>+S92+S93+S108+S109+S121+S122</f>
        <v>20.583092130451586</v>
      </c>
      <c r="T136" s="4"/>
      <c r="U136" s="12">
        <f>+U92+U93+U108+U109+U121+U122</f>
        <v>2.1050081372674669</v>
      </c>
      <c r="V136" s="4"/>
      <c r="W136" s="12">
        <f>+W92+W93+W108+W109+W121+W122</f>
        <v>73.863026193781195</v>
      </c>
      <c r="X136" s="12">
        <f>SUM(E136:W136)</f>
        <v>2630.8517331428875</v>
      </c>
      <c r="AA136" s="5" t="s">
        <v>14</v>
      </c>
      <c r="AB136" s="12">
        <f t="shared" si="181"/>
        <v>385.9421901079927</v>
      </c>
      <c r="AC136" s="12">
        <f t="shared" si="182"/>
        <v>391.06919017917301</v>
      </c>
      <c r="AD136" s="12">
        <f t="shared" si="183"/>
        <v>86.729387483548862</v>
      </c>
      <c r="AE136" s="12">
        <f t="shared" si="184"/>
        <v>57.9473253999778</v>
      </c>
      <c r="AF136" s="12">
        <f t="shared" si="185"/>
        <v>28.132762013628721</v>
      </c>
      <c r="AG136" s="12">
        <f t="shared" si="186"/>
        <v>1175.2750120434696</v>
      </c>
      <c r="AH136" s="12">
        <f t="shared" si="187"/>
        <v>409.20473945359697</v>
      </c>
      <c r="AI136" s="12">
        <f t="shared" si="188"/>
        <v>20.583092130451586</v>
      </c>
      <c r="AJ136" s="12">
        <f t="shared" si="189"/>
        <v>2.1050081372674669</v>
      </c>
      <c r="AK136" s="12">
        <f t="shared" si="190"/>
        <v>73.863026193781195</v>
      </c>
      <c r="AL136" s="12">
        <f t="shared" si="190"/>
        <v>2630.8517331428875</v>
      </c>
      <c r="AM136" s="6"/>
      <c r="AN136" s="6"/>
    </row>
    <row r="137" spans="1:40" ht="15.5" x14ac:dyDescent="0.35">
      <c r="A137" s="5" t="s">
        <v>172</v>
      </c>
      <c r="E137" s="3">
        <f>+E77+E79+E82+E90+E93+E103+E109+E119+E122</f>
        <v>435.98910251713409</v>
      </c>
      <c r="F137" s="3"/>
      <c r="G137" s="3">
        <f>+G77+G79+G82+G90+G93+G103+G109+G119+G122</f>
        <v>388.81933009439064</v>
      </c>
      <c r="H137" s="3"/>
      <c r="I137" s="3">
        <f>+I77+I79+I82+I90+I93+I103+I109+I119+I122</f>
        <v>187.76820373751556</v>
      </c>
      <c r="J137" s="3"/>
      <c r="K137" s="3">
        <f>+K77+K79+K82+K90+K93+K103+K109+K119+K122</f>
        <v>88.178149322705792</v>
      </c>
      <c r="L137" s="3"/>
      <c r="M137" s="3">
        <f>+M77+M79+M82+M90+M93+M103+M109+M119+M122</f>
        <v>38.492740306610152</v>
      </c>
      <c r="N137" s="3"/>
      <c r="O137" s="3">
        <f>+O77+O79+O82+O90+O93+O103+O109+O119+O122</f>
        <v>1677.1150838949034</v>
      </c>
      <c r="P137" s="3"/>
      <c r="Q137" s="3">
        <f>+Q77+Q79+Q82+Q90+Q93+Q103+Q109+Q119+Q122</f>
        <v>469.71250076266682</v>
      </c>
      <c r="R137" s="3"/>
      <c r="S137" s="3">
        <f>+S77+S79+S82+S90+S93+S103+S109+S119+S122</f>
        <v>66.408537612016346</v>
      </c>
      <c r="T137" s="3"/>
      <c r="U137" s="3">
        <f>+U77+U79+U82+U90+U93+U103+U109+U119+U122</f>
        <v>1.6401284661599236</v>
      </c>
      <c r="V137" s="3"/>
      <c r="W137" s="3">
        <f>+W77+W79+W82+W90+W93+W103+W109+W119+W122</f>
        <v>100.3401612565057</v>
      </c>
      <c r="X137" s="3">
        <f>SUM(E137:W137)</f>
        <v>3454.4639379706086</v>
      </c>
      <c r="Y137" s="1">
        <f>+X137/(X137+X138)</f>
        <v>2.4424601617952721E-2</v>
      </c>
      <c r="Z137" s="1">
        <f>+X137/80415</f>
        <v>4.295795483393159E-2</v>
      </c>
      <c r="AA137" s="5" t="s">
        <v>15</v>
      </c>
      <c r="AB137" s="12">
        <f t="shared" si="181"/>
        <v>435.98910251713409</v>
      </c>
      <c r="AC137" s="12">
        <f t="shared" si="182"/>
        <v>388.81933009439064</v>
      </c>
      <c r="AD137" s="12">
        <f t="shared" si="183"/>
        <v>187.76820373751556</v>
      </c>
      <c r="AE137" s="12">
        <f t="shared" si="184"/>
        <v>88.178149322705792</v>
      </c>
      <c r="AF137" s="12">
        <f t="shared" si="185"/>
        <v>38.492740306610152</v>
      </c>
      <c r="AG137" s="12">
        <f t="shared" si="186"/>
        <v>1677.1150838949034</v>
      </c>
      <c r="AH137" s="12">
        <f t="shared" si="187"/>
        <v>469.71250076266682</v>
      </c>
      <c r="AI137" s="12">
        <f t="shared" si="188"/>
        <v>66.408537612016346</v>
      </c>
      <c r="AJ137" s="12">
        <f t="shared" si="189"/>
        <v>1.6401284661599236</v>
      </c>
      <c r="AK137" s="12">
        <f t="shared" si="190"/>
        <v>100.3401612565057</v>
      </c>
      <c r="AL137" s="12">
        <f t="shared" si="190"/>
        <v>3454.4639379706086</v>
      </c>
      <c r="AM137" s="6"/>
      <c r="AN137" s="6"/>
    </row>
    <row r="138" spans="1:40" ht="15.5" x14ac:dyDescent="0.35">
      <c r="A138" s="5" t="s">
        <v>16</v>
      </c>
      <c r="E138" s="3">
        <f>+E36-E137</f>
        <v>11189.240532265067</v>
      </c>
      <c r="F138" s="3"/>
      <c r="G138" s="3">
        <f>+G36-G137</f>
        <v>11240.735905836398</v>
      </c>
      <c r="H138" s="3"/>
      <c r="I138" s="3">
        <f>+I36-I137</f>
        <v>8602.5882231087471</v>
      </c>
      <c r="J138" s="3"/>
      <c r="K138" s="3">
        <f>+K36-K137</f>
        <v>8338.9394505440905</v>
      </c>
      <c r="L138" s="3"/>
      <c r="M138" s="3">
        <f>+M36-M137</f>
        <v>557.62272690840598</v>
      </c>
      <c r="N138" s="3"/>
      <c r="O138" s="3">
        <f>+O36-O137</f>
        <v>67600.503773848875</v>
      </c>
      <c r="P138" s="3"/>
      <c r="Q138" s="3">
        <f>+Q36-Q137</f>
        <v>27714.126182871474</v>
      </c>
      <c r="R138" s="3"/>
      <c r="S138" s="3">
        <f>+S36-S137</f>
        <v>764.80188866371077</v>
      </c>
      <c r="T138" s="3"/>
      <c r="U138" s="3">
        <f>+U36-U137</f>
        <v>129.53933288213477</v>
      </c>
      <c r="V138" s="3"/>
      <c r="W138" s="3">
        <f t="shared" ref="W138" si="191">+W36-W137</f>
        <v>1841.226485338068</v>
      </c>
      <c r="X138" s="3">
        <f>SUM(E138:W138)</f>
        <v>137979.32450226694</v>
      </c>
      <c r="AA138" s="5" t="s">
        <v>16</v>
      </c>
      <c r="AB138" s="12">
        <f t="shared" si="181"/>
        <v>11189.240532265067</v>
      </c>
      <c r="AC138" s="12">
        <f t="shared" si="182"/>
        <v>11240.735905836398</v>
      </c>
      <c r="AD138" s="12">
        <f t="shared" si="183"/>
        <v>8602.5882231087471</v>
      </c>
      <c r="AE138" s="12">
        <f t="shared" si="184"/>
        <v>8338.9394505440905</v>
      </c>
      <c r="AF138" s="12">
        <f t="shared" si="185"/>
        <v>557.62272690840598</v>
      </c>
      <c r="AG138" s="12">
        <f t="shared" si="186"/>
        <v>67600.503773848875</v>
      </c>
      <c r="AH138" s="12">
        <f t="shared" si="187"/>
        <v>27714.126182871474</v>
      </c>
      <c r="AI138" s="12">
        <f t="shared" si="188"/>
        <v>764.80188866371077</v>
      </c>
      <c r="AJ138" s="12">
        <f t="shared" si="189"/>
        <v>129.53933288213477</v>
      </c>
      <c r="AK138" s="12">
        <f t="shared" si="190"/>
        <v>1841.226485338068</v>
      </c>
      <c r="AL138" s="12">
        <f t="shared" si="190"/>
        <v>137979.32450226694</v>
      </c>
      <c r="AM138" s="6"/>
      <c r="AN138" s="6"/>
    </row>
    <row r="139" spans="1:40" ht="15.5" x14ac:dyDescent="0.35">
      <c r="A139" s="5" t="s">
        <v>17</v>
      </c>
      <c r="E139" s="7">
        <f>-E137/E129</f>
        <v>-3.7503698095792695E-2</v>
      </c>
      <c r="F139" s="7"/>
      <c r="G139" s="7">
        <f>-G137/G129</f>
        <v>-3.3433723148163959E-2</v>
      </c>
      <c r="H139" s="7"/>
      <c r="I139" s="7">
        <f>-I137/I129</f>
        <v>-2.136070423311397E-2</v>
      </c>
      <c r="J139" s="7"/>
      <c r="K139" s="7">
        <f>-K137/K129</f>
        <v>-1.046361917675144E-2</v>
      </c>
      <c r="L139" s="7"/>
      <c r="M139" s="7">
        <f>-M137/M129</f>
        <v>-6.4572624640061554E-2</v>
      </c>
      <c r="N139" s="7"/>
      <c r="O139" s="7">
        <f>-O137/O129</f>
        <v>-2.4208613280123404E-2</v>
      </c>
      <c r="P139" s="7"/>
      <c r="Q139" s="7">
        <f>-Q137/Q129</f>
        <v>-1.6666022894724436E-2</v>
      </c>
      <c r="R139" s="7"/>
      <c r="S139" s="7">
        <f>-S137/S129</f>
        <v>-7.9893773601424328E-2</v>
      </c>
      <c r="T139" s="7"/>
      <c r="U139" s="7">
        <f>-U137/U129</f>
        <v>-1.2502936430004215E-2</v>
      </c>
      <c r="V139" s="7"/>
      <c r="W139" s="7">
        <f>-W137/W129</f>
        <v>-5.1679998434510668E-2</v>
      </c>
      <c r="X139" s="7">
        <f>-X137/X129</f>
        <v>-2.4424601617952714E-2</v>
      </c>
      <c r="AA139" s="5" t="s">
        <v>17</v>
      </c>
      <c r="AB139" s="35">
        <f t="shared" si="181"/>
        <v>-3.7503698095792695E-2</v>
      </c>
      <c r="AC139" s="35">
        <f t="shared" si="182"/>
        <v>-3.3433723148163959E-2</v>
      </c>
      <c r="AD139" s="35">
        <f t="shared" si="183"/>
        <v>-2.136070423311397E-2</v>
      </c>
      <c r="AE139" s="35">
        <f t="shared" si="184"/>
        <v>-1.046361917675144E-2</v>
      </c>
      <c r="AF139" s="35">
        <f t="shared" si="185"/>
        <v>-6.4572624640061554E-2</v>
      </c>
      <c r="AG139" s="35">
        <f t="shared" si="186"/>
        <v>-2.4208613280123404E-2</v>
      </c>
      <c r="AH139" s="35">
        <f t="shared" si="187"/>
        <v>-1.6666022894724436E-2</v>
      </c>
      <c r="AI139" s="35">
        <f t="shared" si="188"/>
        <v>-7.9893773601424328E-2</v>
      </c>
      <c r="AJ139" s="35">
        <f t="shared" si="189"/>
        <v>-1.2502936430004215E-2</v>
      </c>
      <c r="AK139" s="35">
        <f>+W139</f>
        <v>-5.1679998434510668E-2</v>
      </c>
      <c r="AL139" s="35">
        <f>+X139</f>
        <v>-2.4424601617952714E-2</v>
      </c>
      <c r="AM139" s="6"/>
      <c r="AN139" s="6"/>
    </row>
    <row r="140" spans="1:40" ht="15.5" x14ac:dyDescent="0.35">
      <c r="A140" s="5" t="s">
        <v>18</v>
      </c>
      <c r="E140" s="1">
        <f>+E35</f>
        <v>0.87722998343946779</v>
      </c>
      <c r="F140" s="3"/>
      <c r="G140" s="1">
        <f>+G35</f>
        <v>0.91533371518038265</v>
      </c>
      <c r="H140" s="3"/>
      <c r="I140" s="1">
        <f>+I35</f>
        <v>3.6740628515773426</v>
      </c>
      <c r="J140" s="3"/>
      <c r="K140" s="1">
        <f>+K35</f>
        <v>3.8919764215131423</v>
      </c>
      <c r="L140" s="3"/>
      <c r="M140" s="1">
        <f>+M35</f>
        <v>0.95766345850255719</v>
      </c>
      <c r="N140" s="3"/>
      <c r="O140" s="1">
        <f>+O35</f>
        <v>4.6676907395447303E-2</v>
      </c>
      <c r="P140" s="3"/>
      <c r="Q140" s="1">
        <f>+Q35</f>
        <v>3.0428786143244336E-2</v>
      </c>
      <c r="R140" s="3"/>
      <c r="S140" s="1">
        <f>+S35</f>
        <v>0.27173624495065579</v>
      </c>
      <c r="T140" s="3"/>
      <c r="U140" s="1">
        <f>+U35</f>
        <v>0</v>
      </c>
      <c r="V140" s="3"/>
      <c r="W140" s="1">
        <f>+W35</f>
        <v>0</v>
      </c>
      <c r="X140" s="1">
        <f>+X35</f>
        <v>0</v>
      </c>
      <c r="AA140" s="5" t="s">
        <v>18</v>
      </c>
      <c r="AB140" s="33">
        <f t="shared" si="181"/>
        <v>0.87722998343946779</v>
      </c>
      <c r="AC140" s="33">
        <f t="shared" si="182"/>
        <v>0.91533371518038265</v>
      </c>
      <c r="AD140" s="33">
        <f t="shared" si="183"/>
        <v>3.6740628515773426</v>
      </c>
      <c r="AE140" s="33">
        <f t="shared" si="184"/>
        <v>3.8919764215131423</v>
      </c>
      <c r="AF140" s="33">
        <f t="shared" si="185"/>
        <v>0.95766345850255719</v>
      </c>
      <c r="AG140" s="33">
        <f t="shared" si="186"/>
        <v>4.6676907395447303E-2</v>
      </c>
      <c r="AH140" s="33">
        <f t="shared" si="187"/>
        <v>3.0428786143244336E-2</v>
      </c>
      <c r="AI140" s="33">
        <f t="shared" si="188"/>
        <v>0.27173624495065579</v>
      </c>
      <c r="AJ140" s="33">
        <f t="shared" si="189"/>
        <v>0</v>
      </c>
      <c r="AK140" s="12">
        <f t="shared" si="190"/>
        <v>0</v>
      </c>
      <c r="AL140" s="12"/>
      <c r="AM140" s="6"/>
      <c r="AN140" s="6"/>
    </row>
    <row r="141" spans="1:40" ht="15.5" x14ac:dyDescent="0.35">
      <c r="A141" s="5" t="s">
        <v>19</v>
      </c>
      <c r="E141" s="1">
        <f>+E34/E138</f>
        <v>0.91141127680589706</v>
      </c>
      <c r="F141" s="1"/>
      <c r="G141" s="1">
        <f>+G34/G138</f>
        <v>0.94699529365092183</v>
      </c>
      <c r="H141" s="1"/>
      <c r="I141" s="1">
        <f>+I34/I138</f>
        <v>3.7542564124182811</v>
      </c>
      <c r="J141" s="1"/>
      <c r="K141" s="1">
        <f>+K34/K138</f>
        <v>3.9331312086526804</v>
      </c>
      <c r="L141" s="1"/>
      <c r="M141" s="1">
        <f>+M34/M138</f>
        <v>1.0237710416953134</v>
      </c>
      <c r="N141" s="1"/>
      <c r="O141" s="1">
        <f>+O34/O138</f>
        <v>4.7834924586034479E-2</v>
      </c>
      <c r="P141" s="1"/>
      <c r="Q141" s="1">
        <f>+Q34/Q138</f>
        <v>3.0944508022411835E-2</v>
      </c>
      <c r="R141" s="1"/>
      <c r="S141" s="1">
        <f>+S34/S138</f>
        <v>0.29533138365367817</v>
      </c>
      <c r="T141" s="1"/>
      <c r="U141" s="1">
        <f>+U34/U138</f>
        <v>0</v>
      </c>
      <c r="V141" s="1"/>
      <c r="W141" s="1">
        <f>+W34/W138</f>
        <v>0</v>
      </c>
      <c r="X141" s="1">
        <f>+X34/X138</f>
        <v>0.65825370813804618</v>
      </c>
      <c r="AA141" s="5" t="s">
        <v>19</v>
      </c>
      <c r="AB141" s="33">
        <f t="shared" si="181"/>
        <v>0.91141127680589706</v>
      </c>
      <c r="AC141" s="33">
        <f t="shared" si="182"/>
        <v>0.94699529365092183</v>
      </c>
      <c r="AD141" s="33">
        <f t="shared" si="183"/>
        <v>3.7542564124182811</v>
      </c>
      <c r="AE141" s="33">
        <f t="shared" si="184"/>
        <v>3.9331312086526804</v>
      </c>
      <c r="AF141" s="33">
        <f t="shared" si="185"/>
        <v>1.0237710416953134</v>
      </c>
      <c r="AG141" s="33">
        <f t="shared" si="186"/>
        <v>4.7834924586034479E-2</v>
      </c>
      <c r="AH141" s="33">
        <f t="shared" si="187"/>
        <v>3.0944508022411835E-2</v>
      </c>
      <c r="AI141" s="33">
        <f t="shared" si="188"/>
        <v>0.29533138365367817</v>
      </c>
      <c r="AJ141" s="33">
        <f t="shared" si="189"/>
        <v>0</v>
      </c>
      <c r="AK141" s="12">
        <f t="shared" si="190"/>
        <v>0</v>
      </c>
      <c r="AL141" s="12"/>
      <c r="AM141" s="6"/>
      <c r="AN141" s="6"/>
    </row>
    <row r="142" spans="1:40" ht="15.5" x14ac:dyDescent="0.35">
      <c r="A142" s="5" t="s">
        <v>173</v>
      </c>
      <c r="E142" s="1">
        <f>+E141-E35</f>
        <v>3.4181293366429277E-2</v>
      </c>
      <c r="F142" s="1"/>
      <c r="G142" s="1">
        <f>+G141-G35</f>
        <v>3.1661578470539187E-2</v>
      </c>
      <c r="H142" s="1"/>
      <c r="I142" s="1">
        <f>+I141-I35</f>
        <v>8.0193560840938538E-2</v>
      </c>
      <c r="J142" s="1"/>
      <c r="K142" s="1">
        <f>+K141-K35</f>
        <v>4.1154787139538129E-2</v>
      </c>
      <c r="L142" s="1"/>
      <c r="M142" s="1">
        <f>+M141-M35</f>
        <v>6.6107583192756225E-2</v>
      </c>
      <c r="N142" s="1"/>
      <c r="O142" s="1">
        <f>+O141-O35</f>
        <v>1.1580171905871753E-3</v>
      </c>
      <c r="P142" s="1"/>
      <c r="Q142" s="1">
        <f>+Q141-Q35</f>
        <v>5.1572187916749945E-4</v>
      </c>
      <c r="R142" s="1"/>
      <c r="S142" s="1">
        <f>+S141-S35</f>
        <v>2.3595138703022378E-2</v>
      </c>
      <c r="T142" s="1"/>
      <c r="U142" s="1">
        <f>+U141-U35</f>
        <v>0</v>
      </c>
      <c r="V142" s="1"/>
      <c r="W142" s="1">
        <f>+W141-W35</f>
        <v>0</v>
      </c>
      <c r="X142" s="1">
        <f>+X141-X35</f>
        <v>0.65825370813804618</v>
      </c>
      <c r="AA142" s="5" t="s">
        <v>20</v>
      </c>
      <c r="AB142" s="33">
        <f t="shared" si="181"/>
        <v>3.4181293366429277E-2</v>
      </c>
      <c r="AC142" s="33">
        <f t="shared" si="182"/>
        <v>3.1661578470539187E-2</v>
      </c>
      <c r="AD142" s="33">
        <f t="shared" si="183"/>
        <v>8.0193560840938538E-2</v>
      </c>
      <c r="AE142" s="33">
        <f t="shared" si="184"/>
        <v>4.1154787139538129E-2</v>
      </c>
      <c r="AF142" s="33">
        <f t="shared" si="185"/>
        <v>6.6107583192756225E-2</v>
      </c>
      <c r="AG142" s="33">
        <f t="shared" si="186"/>
        <v>1.1580171905871753E-3</v>
      </c>
      <c r="AH142" s="33">
        <f t="shared" si="187"/>
        <v>5.1572187916749945E-4</v>
      </c>
      <c r="AI142" s="33">
        <f t="shared" si="188"/>
        <v>2.3595138703022378E-2</v>
      </c>
      <c r="AJ142" s="33">
        <f t="shared" si="189"/>
        <v>0</v>
      </c>
      <c r="AK142" s="12">
        <f t="shared" si="190"/>
        <v>0</v>
      </c>
      <c r="AL142" s="12"/>
      <c r="AM142" s="6"/>
      <c r="AN142" s="6"/>
    </row>
    <row r="143" spans="1:40" ht="15.5" x14ac:dyDescent="0.35">
      <c r="A143" s="5" t="s">
        <v>21</v>
      </c>
      <c r="E143" s="3">
        <f>+E43</f>
        <v>717.09448114664235</v>
      </c>
      <c r="F143" s="1"/>
      <c r="G143" s="3">
        <f>+G43</f>
        <v>567.46538774026965</v>
      </c>
      <c r="H143" s="1"/>
      <c r="I143" s="3">
        <f>+I43</f>
        <v>546.02555505810733</v>
      </c>
      <c r="J143" s="1"/>
      <c r="K143" s="3">
        <f>+K43</f>
        <v>346.27174540996123</v>
      </c>
      <c r="L143" s="1"/>
      <c r="M143" s="3">
        <f>+M43</f>
        <v>47.012469991291823</v>
      </c>
      <c r="N143" s="1"/>
      <c r="O143" s="3">
        <f>+O43</f>
        <v>3517.6180998182303</v>
      </c>
      <c r="P143" s="1"/>
      <c r="Q143" s="3">
        <f>+Q43</f>
        <v>910.35244229525927</v>
      </c>
      <c r="R143" s="1"/>
      <c r="S143" s="3">
        <f>+S43</f>
        <v>15.562516663698167</v>
      </c>
      <c r="T143" s="1"/>
      <c r="U143" s="3">
        <f>+U43</f>
        <v>3.0931250005960465E-2</v>
      </c>
      <c r="V143" s="1"/>
      <c r="W143" s="3">
        <f>+W43</f>
        <v>0</v>
      </c>
      <c r="X143" s="3">
        <f>+X43</f>
        <v>6667.4336293734668</v>
      </c>
      <c r="Y143" s="3">
        <f>SUM(E143:W143)</f>
        <v>6667.4336293734659</v>
      </c>
      <c r="AA143" s="5" t="s">
        <v>21</v>
      </c>
      <c r="AB143" s="12">
        <f t="shared" si="181"/>
        <v>717.09448114664235</v>
      </c>
      <c r="AC143" s="12">
        <f t="shared" si="182"/>
        <v>567.46538774026965</v>
      </c>
      <c r="AD143" s="12">
        <f t="shared" si="183"/>
        <v>546.02555505810733</v>
      </c>
      <c r="AE143" s="12">
        <f t="shared" si="184"/>
        <v>346.27174540996123</v>
      </c>
      <c r="AF143" s="12">
        <f t="shared" si="185"/>
        <v>47.012469991291823</v>
      </c>
      <c r="AG143" s="12">
        <f t="shared" si="186"/>
        <v>3517.6180998182303</v>
      </c>
      <c r="AH143" s="12">
        <f t="shared" si="187"/>
        <v>910.35244229525927</v>
      </c>
      <c r="AI143" s="12">
        <f t="shared" si="188"/>
        <v>15.562516663698167</v>
      </c>
      <c r="AJ143" s="12">
        <f t="shared" si="189"/>
        <v>3.0931250005960465E-2</v>
      </c>
      <c r="AK143" s="12">
        <f t="shared" si="190"/>
        <v>0</v>
      </c>
      <c r="AL143" s="12">
        <f t="shared" si="190"/>
        <v>6667.4336293734668</v>
      </c>
      <c r="AM143" s="6"/>
      <c r="AN143" s="6"/>
    </row>
    <row r="144" spans="1:40" ht="15.5" x14ac:dyDescent="0.35">
      <c r="A144" s="5" t="s">
        <v>22</v>
      </c>
      <c r="E144" s="3">
        <f>+E112+E96+E83+E125+E107</f>
        <v>719.03532636799332</v>
      </c>
      <c r="G144" s="3">
        <f>+G112+G96+G83+G125+G107</f>
        <v>508.72343748268111</v>
      </c>
      <c r="I144" s="3">
        <f>+I112+I96+I83+I125+I107</f>
        <v>362.75424542613587</v>
      </c>
      <c r="K144" s="3">
        <f>+K112+K96+K83+K125+K107</f>
        <v>262.8681604130993</v>
      </c>
      <c r="M144" s="3">
        <f>+M112+M96+M83+M125+M107</f>
        <v>40.974960649854751</v>
      </c>
      <c r="O144" s="3">
        <f>+O112+O96+O83+O125+O107</f>
        <v>2632.0013720517036</v>
      </c>
      <c r="Q144" s="3">
        <f>+Q112+Q96+Q83+Q125+Q107</f>
        <v>560.57177344626916</v>
      </c>
      <c r="S144" s="3">
        <f>+S112+S96+S83+S125+S107</f>
        <v>0</v>
      </c>
      <c r="U144" s="3">
        <f>+U112+U96+U83+U125+U107</f>
        <v>0</v>
      </c>
      <c r="W144" s="3">
        <f>+W112+W96+W83+W125+W107</f>
        <v>0</v>
      </c>
      <c r="X144" s="3">
        <f>+X112+X96+X83+X125+X107</f>
        <v>5086.9292758377378</v>
      </c>
      <c r="AA144" s="5" t="s">
        <v>22</v>
      </c>
      <c r="AB144" s="12">
        <f t="shared" si="181"/>
        <v>719.03532636799332</v>
      </c>
      <c r="AC144" s="12">
        <f t="shared" si="182"/>
        <v>508.72343748268111</v>
      </c>
      <c r="AD144" s="12">
        <f t="shared" si="183"/>
        <v>362.75424542613587</v>
      </c>
      <c r="AE144" s="12">
        <f t="shared" si="184"/>
        <v>262.8681604130993</v>
      </c>
      <c r="AF144" s="12">
        <f t="shared" si="185"/>
        <v>40.974960649854751</v>
      </c>
      <c r="AG144" s="12">
        <f t="shared" si="186"/>
        <v>2632.0013720517036</v>
      </c>
      <c r="AH144" s="12">
        <f t="shared" si="187"/>
        <v>560.57177344626916</v>
      </c>
      <c r="AI144" s="12">
        <f t="shared" si="188"/>
        <v>0</v>
      </c>
      <c r="AJ144" s="12">
        <f t="shared" si="189"/>
        <v>0</v>
      </c>
      <c r="AK144" s="12">
        <f t="shared" si="190"/>
        <v>0</v>
      </c>
      <c r="AL144" s="12">
        <f t="shared" si="190"/>
        <v>5086.9292758377378</v>
      </c>
      <c r="AM144" s="6"/>
      <c r="AN144" s="6"/>
    </row>
    <row r="145" spans="1:41" ht="15.5" x14ac:dyDescent="0.35">
      <c r="A145" s="5" t="s">
        <v>23</v>
      </c>
      <c r="E145" s="3">
        <f>+E43-E144</f>
        <v>-1.940845221350969</v>
      </c>
      <c r="G145" s="3">
        <f>+G43-G144</f>
        <v>58.741950257588542</v>
      </c>
      <c r="I145" s="3">
        <f>+I43-I144</f>
        <v>183.27130963197146</v>
      </c>
      <c r="K145" s="3">
        <f>+K43-K144</f>
        <v>83.403584996861923</v>
      </c>
      <c r="M145" s="3">
        <f>+M43-M144</f>
        <v>6.0375093414370724</v>
      </c>
      <c r="O145" s="3">
        <f>+O43-O144</f>
        <v>885.61672776652676</v>
      </c>
      <c r="Q145" s="3">
        <f>+Q43-Q144</f>
        <v>349.7806688489901</v>
      </c>
      <c r="S145" s="3">
        <f>+S43-S144</f>
        <v>15.562516663698167</v>
      </c>
      <c r="U145" s="3">
        <f>+U43-U144</f>
        <v>3.0931250005960465E-2</v>
      </c>
      <c r="W145" s="3">
        <f>+W43-W144</f>
        <v>0</v>
      </c>
      <c r="X145" s="3">
        <f>+X43-X144</f>
        <v>1580.504353535729</v>
      </c>
      <c r="AA145" s="5" t="s">
        <v>23</v>
      </c>
      <c r="AB145" s="12">
        <f t="shared" si="181"/>
        <v>-1.940845221350969</v>
      </c>
      <c r="AC145" s="12">
        <f t="shared" si="182"/>
        <v>58.741950257588542</v>
      </c>
      <c r="AD145" s="12">
        <f t="shared" si="183"/>
        <v>183.27130963197146</v>
      </c>
      <c r="AE145" s="12">
        <f t="shared" si="184"/>
        <v>83.403584996861923</v>
      </c>
      <c r="AF145" s="12">
        <f t="shared" si="185"/>
        <v>6.0375093414370724</v>
      </c>
      <c r="AG145" s="12">
        <f t="shared" si="186"/>
        <v>885.61672776652676</v>
      </c>
      <c r="AH145" s="12">
        <f t="shared" si="187"/>
        <v>349.7806688489901</v>
      </c>
      <c r="AI145" s="12">
        <f t="shared" si="188"/>
        <v>15.562516663698167</v>
      </c>
      <c r="AJ145" s="12">
        <f t="shared" si="189"/>
        <v>3.0931250005960465E-2</v>
      </c>
      <c r="AK145" s="12">
        <f t="shared" si="190"/>
        <v>0</v>
      </c>
      <c r="AL145" s="12">
        <f t="shared" si="190"/>
        <v>1580.504353535729</v>
      </c>
      <c r="AM145" s="6">
        <f>10*AL145/1000</f>
        <v>15.80504353535729</v>
      </c>
      <c r="AN145" s="6">
        <f>5*AL145/1000</f>
        <v>7.9025217676786452</v>
      </c>
    </row>
    <row r="146" spans="1:41" ht="15.5" x14ac:dyDescent="0.35">
      <c r="A146" s="5" t="s">
        <v>174</v>
      </c>
      <c r="E146" s="15">
        <f>-E145/E143</f>
        <v>2.7065404523090668E-3</v>
      </c>
      <c r="G146" s="15">
        <f>-G145/G143</f>
        <v>-0.1035163580487395</v>
      </c>
      <c r="I146" s="15">
        <f>-I145/I143</f>
        <v>-0.33564602963036771</v>
      </c>
      <c r="K146" s="15">
        <f>-K145/K143</f>
        <v>-0.2408616530295245</v>
      </c>
      <c r="M146" s="15">
        <f>-M145/M143</f>
        <v>-0.12842357235336513</v>
      </c>
      <c r="O146" s="15">
        <f>-O145/O143</f>
        <v>-0.25176602537162579</v>
      </c>
      <c r="Q146" s="15">
        <f>-Q145/Q143</f>
        <v>-0.38422555111412987</v>
      </c>
      <c r="S146" s="15">
        <f>-S145/S143</f>
        <v>-1</v>
      </c>
      <c r="U146" s="15">
        <f>-U145/U143</f>
        <v>-1</v>
      </c>
      <c r="W146" s="15"/>
      <c r="X146" s="15">
        <f>-X145/X143</f>
        <v>-0.23704838194006106</v>
      </c>
      <c r="AA146" s="5" t="s">
        <v>24</v>
      </c>
      <c r="AB146" s="32">
        <f t="shared" si="181"/>
        <v>2.7065404523090668E-3</v>
      </c>
      <c r="AC146" s="32">
        <f t="shared" si="182"/>
        <v>-0.1035163580487395</v>
      </c>
      <c r="AD146" s="32">
        <f t="shared" si="183"/>
        <v>-0.33564602963036771</v>
      </c>
      <c r="AE146" s="32">
        <f t="shared" si="184"/>
        <v>-0.2408616530295245</v>
      </c>
      <c r="AF146" s="32">
        <f t="shared" si="185"/>
        <v>-0.12842357235336513</v>
      </c>
      <c r="AG146" s="32">
        <f t="shared" si="186"/>
        <v>-0.25176602537162579</v>
      </c>
      <c r="AH146" s="32">
        <f t="shared" si="187"/>
        <v>-0.38422555111412987</v>
      </c>
      <c r="AI146" s="32">
        <f t="shared" si="188"/>
        <v>-1</v>
      </c>
      <c r="AJ146" s="12">
        <f>+V146</f>
        <v>0</v>
      </c>
      <c r="AK146" s="12">
        <f t="shared" ref="AK146" si="192">+W146</f>
        <v>0</v>
      </c>
      <c r="AL146" s="32">
        <f>+X146</f>
        <v>-0.23704838194006106</v>
      </c>
      <c r="AM146" s="6"/>
      <c r="AN146" s="6"/>
    </row>
    <row r="147" spans="1:41" ht="15.5" x14ac:dyDescent="0.35">
      <c r="AB147" s="5"/>
      <c r="AM147" s="2">
        <f>+AM135+AM145</f>
        <v>48.933496279730988</v>
      </c>
      <c r="AN147" s="2">
        <f>+AN135+AN145</f>
        <v>24.466748139865494</v>
      </c>
      <c r="AO147" s="2">
        <f>+AM147-AN147</f>
        <v>24.466748139865494</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58.860394589861741</v>
      </c>
      <c r="F149" s="6"/>
      <c r="G149" s="6">
        <f>+G54</f>
        <v>54.841788031149129</v>
      </c>
      <c r="H149" s="6"/>
      <c r="I149" s="6">
        <f>+I54</f>
        <v>25.303173793492775</v>
      </c>
      <c r="J149" s="6"/>
      <c r="K149" s="6">
        <f>+K54</f>
        <v>13.845486768474235</v>
      </c>
      <c r="L149" s="6"/>
      <c r="M149" s="6">
        <f>+M54</f>
        <v>4.3463799652573591</v>
      </c>
      <c r="N149" s="6"/>
      <c r="O149" s="6">
        <f>+O54</f>
        <v>180.76375940746556</v>
      </c>
      <c r="P149" s="6"/>
      <c r="Q149" s="6">
        <f>+Q54</f>
        <v>50.08723163305968</v>
      </c>
      <c r="R149" s="6"/>
      <c r="S149" s="6">
        <f>+S54</f>
        <v>3.4895923864640404</v>
      </c>
      <c r="T149" s="6"/>
      <c r="U149" s="6">
        <f>+U54</f>
        <v>0.16529245819166738</v>
      </c>
      <c r="V149" s="6"/>
      <c r="W149" s="6">
        <f>+W54</f>
        <v>6.8292039640040967</v>
      </c>
      <c r="X149" s="3">
        <f>SUM(E149:W149)</f>
        <v>398.53230299742029</v>
      </c>
      <c r="AA149" t="s">
        <v>25</v>
      </c>
      <c r="AB149" s="12">
        <f>+E149</f>
        <v>58.860394589861741</v>
      </c>
      <c r="AC149" s="12">
        <f>+G149</f>
        <v>54.841788031149129</v>
      </c>
      <c r="AD149" s="12">
        <f>+I149</f>
        <v>25.303173793492775</v>
      </c>
      <c r="AE149" s="12">
        <f>+K149</f>
        <v>13.845486768474235</v>
      </c>
      <c r="AF149" s="12">
        <f>+M149</f>
        <v>4.3463799652573591</v>
      </c>
      <c r="AG149" s="12">
        <f>+O149</f>
        <v>180.76375940746556</v>
      </c>
      <c r="AH149" s="12">
        <f>+Q149</f>
        <v>50.08723163305968</v>
      </c>
      <c r="AI149" s="12">
        <f>+S149</f>
        <v>3.4895923864640404</v>
      </c>
      <c r="AJ149" s="12">
        <f>+U149</f>
        <v>0.16529245819166738</v>
      </c>
      <c r="AK149" s="12">
        <f>+W149</f>
        <v>6.8292039640040967</v>
      </c>
      <c r="AL149" s="12">
        <f>+X149</f>
        <v>398.53230299742029</v>
      </c>
      <c r="AM149" s="2">
        <f>+AL149</f>
        <v>398.53230299742029</v>
      </c>
      <c r="AN149" s="3">
        <f>+AL149</f>
        <v>398.53230299742029</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46.203270868228564</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42.998765234848022</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19.673506769007734</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11.1575403018931</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3.3334684924010252</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149.94549325501004</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40.792514612788565</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2.1454665652535314</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0.16493036428363811</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5.8292468664615482</v>
      </c>
      <c r="X150" s="3">
        <f>SUM(E150:W150)</f>
        <v>322.24420333017576</v>
      </c>
      <c r="AA150" t="s">
        <v>26</v>
      </c>
      <c r="AB150" s="12">
        <f t="shared" ref="AB150:AB152" si="193">+E150</f>
        <v>46.203270868228564</v>
      </c>
      <c r="AC150" s="12">
        <f t="shared" ref="AC150:AC152" si="194">+G150</f>
        <v>42.998765234848022</v>
      </c>
      <c r="AD150" s="12">
        <f t="shared" ref="AD150:AD152" si="195">+I150</f>
        <v>19.673506769007734</v>
      </c>
      <c r="AE150" s="12">
        <f t="shared" ref="AE150:AE152" si="196">+K150</f>
        <v>11.1575403018931</v>
      </c>
      <c r="AF150" s="12">
        <f t="shared" ref="AF150:AF152" si="197">+M150</f>
        <v>3.3334684924010252</v>
      </c>
      <c r="AG150" s="12">
        <f t="shared" ref="AG150:AG152" si="198">+O150</f>
        <v>149.94549325501004</v>
      </c>
      <c r="AH150" s="12">
        <f t="shared" ref="AH150:AH152" si="199">+Q150</f>
        <v>40.792514612788565</v>
      </c>
      <c r="AI150" s="12">
        <f t="shared" ref="AI150:AI152" si="200">+S150</f>
        <v>2.1454665652535314</v>
      </c>
      <c r="AJ150" s="12">
        <f t="shared" ref="AJ150:AJ152" si="201">+U150</f>
        <v>0.16493036428363811</v>
      </c>
      <c r="AK150" s="12">
        <f t="shared" ref="AK150:AK152" si="202">+W150</f>
        <v>5.8292468664615482</v>
      </c>
      <c r="AL150" s="12">
        <f t="shared" ref="AL150:AL152" si="203">+X150</f>
        <v>322.24420333017576</v>
      </c>
      <c r="AM150" s="2">
        <f>+AL150+AO147</f>
        <v>346.71095147004127</v>
      </c>
      <c r="AN150" s="2">
        <f>+AL150+AM147</f>
        <v>371.17769960990677</v>
      </c>
    </row>
    <row r="151" spans="1:41" ht="15.5" x14ac:dyDescent="0.35">
      <c r="A151" t="s">
        <v>35</v>
      </c>
      <c r="E151" s="2">
        <f>+E150-E149</f>
        <v>-12.657123721633177</v>
      </c>
      <c r="F151" s="2"/>
      <c r="G151" s="2">
        <f t="shared" ref="G151:W151" si="204">+G150-G149</f>
        <v>-11.843022796301106</v>
      </c>
      <c r="H151" s="2"/>
      <c r="I151" s="2">
        <f t="shared" ref="I151" si="205">+I150-I149</f>
        <v>-5.6296670244850411</v>
      </c>
      <c r="J151" s="2"/>
      <c r="K151" s="2">
        <f t="shared" ref="K151" si="206">+K150-K149</f>
        <v>-2.6879464665811348</v>
      </c>
      <c r="L151" s="2"/>
      <c r="M151" s="2">
        <f t="shared" si="204"/>
        <v>-1.012911472856334</v>
      </c>
      <c r="N151" s="2"/>
      <c r="O151" s="2">
        <f t="shared" si="204"/>
        <v>-30.818266152455521</v>
      </c>
      <c r="P151" s="2"/>
      <c r="Q151" s="2">
        <f t="shared" si="204"/>
        <v>-9.2947170202711149</v>
      </c>
      <c r="R151" s="2"/>
      <c r="S151" s="2">
        <f t="shared" si="204"/>
        <v>-1.3441258212105089</v>
      </c>
      <c r="T151" s="2"/>
      <c r="U151" s="2">
        <f t="shared" si="204"/>
        <v>-3.6209390802927066E-4</v>
      </c>
      <c r="V151" s="2"/>
      <c r="W151" s="2">
        <f t="shared" si="204"/>
        <v>-0.99995709754254847</v>
      </c>
      <c r="X151" s="3">
        <f>+X150-X149</f>
        <v>-76.288099667244524</v>
      </c>
      <c r="AA151" t="s">
        <v>27</v>
      </c>
      <c r="AB151" s="12">
        <f t="shared" si="193"/>
        <v>-12.657123721633177</v>
      </c>
      <c r="AC151" s="12">
        <f t="shared" si="194"/>
        <v>-11.843022796301106</v>
      </c>
      <c r="AD151" s="12">
        <f t="shared" si="195"/>
        <v>-5.6296670244850411</v>
      </c>
      <c r="AE151" s="12">
        <f t="shared" si="196"/>
        <v>-2.6879464665811348</v>
      </c>
      <c r="AF151" s="12">
        <f t="shared" si="197"/>
        <v>-1.012911472856334</v>
      </c>
      <c r="AG151" s="12">
        <f t="shared" si="198"/>
        <v>-30.818266152455521</v>
      </c>
      <c r="AH151" s="12">
        <f t="shared" si="199"/>
        <v>-9.2947170202711149</v>
      </c>
      <c r="AI151" s="12">
        <f t="shared" si="200"/>
        <v>-1.3441258212105089</v>
      </c>
      <c r="AJ151" s="12">
        <f t="shared" si="201"/>
        <v>-3.6209390802927066E-4</v>
      </c>
      <c r="AK151" s="12">
        <f t="shared" si="202"/>
        <v>-0.99995709754254847</v>
      </c>
      <c r="AL151" s="12">
        <f t="shared" si="203"/>
        <v>-76.288099667244524</v>
      </c>
      <c r="AM151" s="2">
        <f>+AM150-AM149</f>
        <v>-51.821351527379022</v>
      </c>
      <c r="AN151" s="2">
        <f>+AN150-AN149</f>
        <v>-27.354603387513521</v>
      </c>
    </row>
    <row r="152" spans="1:41" ht="15.5" x14ac:dyDescent="0.35">
      <c r="A152" t="s">
        <v>28</v>
      </c>
      <c r="E152" s="2">
        <f>100*E151/E149</f>
        <v>-21.503633826833486</v>
      </c>
      <c r="F152" s="2"/>
      <c r="G152" s="2">
        <f>100*G151/G149</f>
        <v>-21.594888170995606</v>
      </c>
      <c r="H152" s="2"/>
      <c r="I152" s="2">
        <f>100*I151/I149</f>
        <v>-22.248857279448572</v>
      </c>
      <c r="J152" s="2"/>
      <c r="K152" s="2">
        <f>100*K151/K149</f>
        <v>-19.413882021840575</v>
      </c>
      <c r="L152" s="2"/>
      <c r="M152" s="2">
        <f>100*M151/M149</f>
        <v>-23.304715210198086</v>
      </c>
      <c r="N152" s="2"/>
      <c r="O152" s="2">
        <f>100*O151/O149</f>
        <v>-17.048918573875778</v>
      </c>
      <c r="P152" s="2"/>
      <c r="Q152" s="2">
        <f>100*Q151/Q149</f>
        <v>-18.55705878968206</v>
      </c>
      <c r="R152" s="2"/>
      <c r="S152" s="2">
        <f>100*S151/S149</f>
        <v>-38.518132559673951</v>
      </c>
      <c r="T152" s="2"/>
      <c r="U152" s="2">
        <f>100*U151/U149</f>
        <v>-0.21906257066453641</v>
      </c>
      <c r="V152" s="2"/>
      <c r="W152" s="2">
        <f>100*W151/W149</f>
        <v>-14.642366852904097</v>
      </c>
      <c r="X152" s="2">
        <f t="shared" ref="X152" si="207">100*X151/X149</f>
        <v>-19.142262520119566</v>
      </c>
      <c r="AA152" t="s">
        <v>28</v>
      </c>
      <c r="AB152" s="6">
        <f t="shared" si="193"/>
        <v>-21.503633826833486</v>
      </c>
      <c r="AC152" s="6">
        <f t="shared" si="194"/>
        <v>-21.594888170995606</v>
      </c>
      <c r="AD152" s="6">
        <f t="shared" si="195"/>
        <v>-22.248857279448572</v>
      </c>
      <c r="AE152" s="6">
        <f t="shared" si="196"/>
        <v>-19.413882021840575</v>
      </c>
      <c r="AF152" s="6">
        <f t="shared" si="197"/>
        <v>-23.304715210198086</v>
      </c>
      <c r="AG152" s="6">
        <f t="shared" si="198"/>
        <v>-17.048918573875778</v>
      </c>
      <c r="AH152" s="6">
        <f t="shared" si="199"/>
        <v>-18.55705878968206</v>
      </c>
      <c r="AI152" s="6">
        <f t="shared" si="200"/>
        <v>-38.518132559673951</v>
      </c>
      <c r="AJ152" s="6">
        <f t="shared" si="201"/>
        <v>-0.21906257066453641</v>
      </c>
      <c r="AK152" s="6">
        <f t="shared" si="202"/>
        <v>-14.642366852904097</v>
      </c>
      <c r="AL152" s="6">
        <f t="shared" si="203"/>
        <v>-19.142262520119566</v>
      </c>
      <c r="AM152" s="2">
        <f>100*AM151/AM149</f>
        <v>-13.003049222766382</v>
      </c>
      <c r="AN152" s="2">
        <f>100*AN151/AN149</f>
        <v>-6.8638359254132002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7E903-026F-4492-A87F-E0306C7D6DEA}">
  <dimension ref="A2:BA168"/>
  <sheetViews>
    <sheetView zoomScale="50" zoomScaleNormal="50" workbookViewId="0">
      <selection activeCell="O3" sqref="O3"/>
    </sheetView>
  </sheetViews>
  <sheetFormatPr defaultRowHeight="14.5" x14ac:dyDescent="0.35"/>
  <cols>
    <col min="1" max="1" width="84.7265625" customWidth="1"/>
    <col min="27" max="27" width="72.5429687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50767.499000000018</v>
      </c>
      <c r="F15" s="42">
        <v>29764</v>
      </c>
      <c r="G15" s="42">
        <v>59362.199999999983</v>
      </c>
      <c r="H15" s="42">
        <v>38440.620000000003</v>
      </c>
      <c r="I15" s="42">
        <v>1052</v>
      </c>
      <c r="J15" s="42">
        <v>5553.0670000000009</v>
      </c>
      <c r="K15" s="42">
        <v>962.48399999999992</v>
      </c>
      <c r="L15" s="42">
        <v>503.9</v>
      </c>
      <c r="M15" s="42">
        <v>0</v>
      </c>
      <c r="N15" s="43">
        <v>0</v>
      </c>
      <c r="O15" s="25">
        <v>186405.77</v>
      </c>
    </row>
    <row r="16" spans="1:25" ht="15.5" x14ac:dyDescent="0.35">
      <c r="A16" s="44" t="s">
        <v>66</v>
      </c>
      <c r="B16" s="25"/>
      <c r="C16" s="25"/>
      <c r="D16" s="25"/>
      <c r="E16" s="25">
        <v>44400.792982057181</v>
      </c>
      <c r="F16" s="25">
        <v>20695.053124188402</v>
      </c>
      <c r="G16" s="25">
        <v>17246.883539719413</v>
      </c>
      <c r="H16" s="25">
        <v>8820.0926444865418</v>
      </c>
      <c r="I16" s="25">
        <v>950.94351407402758</v>
      </c>
      <c r="J16" s="25">
        <v>100909.91346285169</v>
      </c>
      <c r="K16" s="25">
        <v>21207.925869218088</v>
      </c>
      <c r="L16" s="25">
        <v>1362.0326360062115</v>
      </c>
      <c r="M16" s="25">
        <v>57.136065008606103</v>
      </c>
      <c r="N16" s="25">
        <v>2078.6078654827456</v>
      </c>
      <c r="O16" s="25">
        <v>217729.38170309289</v>
      </c>
    </row>
    <row r="17" spans="1:22" ht="15.5" x14ac:dyDescent="0.35">
      <c r="A17" s="45" t="s">
        <v>84</v>
      </c>
      <c r="B17" s="25"/>
      <c r="C17" s="25"/>
      <c r="D17" s="25"/>
      <c r="E17" s="25">
        <v>3728.0230178302331</v>
      </c>
      <c r="F17" s="25">
        <v>1842.9713678082928</v>
      </c>
      <c r="G17" s="25">
        <v>772.03118639607965</v>
      </c>
      <c r="H17" s="25">
        <v>466.88115550040908</v>
      </c>
      <c r="I17" s="25">
        <v>78.795731715655506</v>
      </c>
      <c r="J17" s="25">
        <v>5751.3298121490752</v>
      </c>
      <c r="K17" s="25">
        <v>1387.13708545856</v>
      </c>
      <c r="L17" s="25">
        <v>80.428617947512038</v>
      </c>
      <c r="M17" s="25">
        <v>2.9062430357355948</v>
      </c>
      <c r="N17" s="25">
        <v>282.26857448602351</v>
      </c>
      <c r="O17" s="25">
        <v>14392.772792327574</v>
      </c>
    </row>
    <row r="18" spans="1:22" ht="15.5" x14ac:dyDescent="0.35">
      <c r="A18" s="45" t="s">
        <v>85</v>
      </c>
      <c r="B18" s="25"/>
      <c r="C18" s="25"/>
      <c r="D18" s="25"/>
      <c r="E18" s="25">
        <v>3449.3886069098794</v>
      </c>
      <c r="F18" s="42">
        <v>1725.7268863975651</v>
      </c>
      <c r="G18" s="25">
        <v>548.59071371966536</v>
      </c>
      <c r="H18" s="25">
        <v>332.74852330394151</v>
      </c>
      <c r="I18" s="25">
        <v>82.161302406645689</v>
      </c>
      <c r="J18" s="25">
        <v>4410.9569638878338</v>
      </c>
      <c r="K18" s="25">
        <v>1217.6439667253649</v>
      </c>
      <c r="L18" s="25">
        <v>78.775861947743252</v>
      </c>
      <c r="M18" s="25">
        <v>4.8405735968361601</v>
      </c>
      <c r="N18" s="25">
        <v>262.71485306371113</v>
      </c>
      <c r="O18" s="25">
        <v>12113.548251959186</v>
      </c>
    </row>
    <row r="19" spans="1:22" ht="15.5" x14ac:dyDescent="0.35">
      <c r="A19" s="45" t="s">
        <v>86</v>
      </c>
      <c r="B19" s="25"/>
      <c r="C19" s="25"/>
      <c r="D19" s="25"/>
      <c r="E19" s="25">
        <v>7898.1549644417673</v>
      </c>
      <c r="F19" s="42">
        <v>3887.2807216841561</v>
      </c>
      <c r="G19" s="25">
        <v>1003.8531637589591</v>
      </c>
      <c r="H19" s="25">
        <v>767.53662944050916</v>
      </c>
      <c r="I19" s="25">
        <v>148.91417152093581</v>
      </c>
      <c r="J19" s="25">
        <v>8688.5250286146784</v>
      </c>
      <c r="K19" s="25">
        <v>3020.638661352798</v>
      </c>
      <c r="L19" s="25">
        <v>232.74412633330695</v>
      </c>
      <c r="M19" s="25">
        <v>2.2553413035659888</v>
      </c>
      <c r="N19" s="25">
        <v>702.32238157268523</v>
      </c>
      <c r="O19" s="25">
        <v>26352.22519002336</v>
      </c>
    </row>
    <row r="20" spans="1:22" ht="15.5" x14ac:dyDescent="0.35">
      <c r="A20" s="44" t="s">
        <v>67</v>
      </c>
      <c r="B20" s="25"/>
      <c r="C20" s="25"/>
      <c r="D20" s="25"/>
      <c r="E20" s="25">
        <f>E17*$N$2+E18+E19</f>
        <v>11347.543571351647</v>
      </c>
      <c r="F20" s="25">
        <f t="shared" ref="F20:O20" si="0">F17*$N$2+F18+F19</f>
        <v>5613.0076080817216</v>
      </c>
      <c r="G20" s="25">
        <f t="shared" si="0"/>
        <v>1552.4438774786245</v>
      </c>
      <c r="H20" s="25">
        <f t="shared" si="0"/>
        <v>1100.2851527444507</v>
      </c>
      <c r="I20" s="25">
        <f t="shared" si="0"/>
        <v>231.0754739275815</v>
      </c>
      <c r="J20" s="25">
        <f t="shared" si="0"/>
        <v>13099.481992502511</v>
      </c>
      <c r="K20" s="25">
        <f t="shared" si="0"/>
        <v>4238.2826280781628</v>
      </c>
      <c r="L20" s="25">
        <f t="shared" si="0"/>
        <v>311.51998828105019</v>
      </c>
      <c r="M20" s="25">
        <f t="shared" si="0"/>
        <v>7.0959149004021489</v>
      </c>
      <c r="N20" s="25">
        <f t="shared" si="0"/>
        <v>965.03723463639631</v>
      </c>
      <c r="O20" s="25">
        <f t="shared" si="0"/>
        <v>38465.773441982543</v>
      </c>
      <c r="P20" s="3">
        <f t="shared" ref="P20" si="1">SUM(E20:N20)</f>
        <v>38465.773441982543</v>
      </c>
    </row>
    <row r="21" spans="1:22" ht="15.5" x14ac:dyDescent="0.35">
      <c r="A21" s="44" t="s">
        <v>68</v>
      </c>
      <c r="B21" s="25"/>
      <c r="C21" s="25"/>
      <c r="D21" s="25"/>
      <c r="E21" s="25">
        <v>4483.1842672559305</v>
      </c>
      <c r="F21" s="25">
        <v>1752.49036411202</v>
      </c>
      <c r="G21" s="25">
        <v>1176.2778950702814</v>
      </c>
      <c r="H21" s="25">
        <v>716.2939455276761</v>
      </c>
      <c r="I21" s="25">
        <v>68.130845758368167</v>
      </c>
      <c r="J21" s="25">
        <v>7481.6706032780939</v>
      </c>
      <c r="K21" s="25">
        <v>1258.4272385636305</v>
      </c>
      <c r="L21" s="25">
        <v>50.195552618969359</v>
      </c>
      <c r="M21" s="25">
        <v>0</v>
      </c>
      <c r="N21" s="25">
        <v>0</v>
      </c>
      <c r="O21" s="25">
        <v>16986.670712184969</v>
      </c>
      <c r="T21">
        <v>12</v>
      </c>
      <c r="U21">
        <v>270</v>
      </c>
      <c r="V21">
        <f>+T21*U21</f>
        <v>3240</v>
      </c>
    </row>
    <row r="22" spans="1:22" ht="15.5" x14ac:dyDescent="0.35">
      <c r="A22" s="44" t="s">
        <v>69</v>
      </c>
      <c r="B22" s="25"/>
      <c r="C22" s="25"/>
      <c r="D22" s="25"/>
      <c r="E22" s="25">
        <v>6442.8071719420132</v>
      </c>
      <c r="F22" s="25">
        <v>3452.3881455755777</v>
      </c>
      <c r="G22" s="25">
        <v>250.85067481382367</v>
      </c>
      <c r="H22" s="25">
        <v>263.3135274680568</v>
      </c>
      <c r="I22" s="25">
        <v>152.54378008396006</v>
      </c>
      <c r="J22" s="25">
        <v>4176.8452452634237</v>
      </c>
      <c r="K22" s="25">
        <v>2365.7774288103833</v>
      </c>
      <c r="L22" s="25">
        <v>185.06856526839903</v>
      </c>
      <c r="M22" s="25">
        <v>6.118300890125278</v>
      </c>
      <c r="N22" s="25">
        <v>0</v>
      </c>
      <c r="O22" s="25">
        <v>17295.712840115764</v>
      </c>
    </row>
    <row r="23" spans="1:22" ht="15.5" x14ac:dyDescent="0.35">
      <c r="A23" s="44" t="s">
        <v>87</v>
      </c>
      <c r="B23" s="25"/>
      <c r="C23" s="25"/>
      <c r="D23" s="25"/>
      <c r="E23" s="25">
        <v>317.78115000004931</v>
      </c>
      <c r="F23" s="25">
        <v>210.91067766819944</v>
      </c>
      <c r="G23" s="25">
        <v>114.27206392003464</v>
      </c>
      <c r="H23" s="25">
        <v>85.895366771581749</v>
      </c>
      <c r="I23" s="25">
        <v>10.067722442151489</v>
      </c>
      <c r="J23" s="25">
        <v>1189.1494296277194</v>
      </c>
      <c r="K23" s="25">
        <v>392.77381695520427</v>
      </c>
      <c r="L23" s="25">
        <v>14.038888946748528</v>
      </c>
      <c r="M23" s="25">
        <v>0</v>
      </c>
      <c r="N23" s="25">
        <v>0</v>
      </c>
      <c r="O23" s="25">
        <v>2334.8891163316894</v>
      </c>
    </row>
    <row r="24" spans="1:22" ht="15.5" x14ac:dyDescent="0.35">
      <c r="A24" s="46" t="s">
        <v>88</v>
      </c>
      <c r="B24" s="26"/>
      <c r="C24" s="26"/>
      <c r="D24" s="26"/>
      <c r="E24" s="26">
        <v>30.468201084430007</v>
      </c>
      <c r="F24" s="26">
        <v>26.533725834653936</v>
      </c>
      <c r="G24" s="26">
        <v>20.597256246299242</v>
      </c>
      <c r="H24" s="26">
        <v>26.196108817959789</v>
      </c>
      <c r="I24" s="26">
        <v>27.309329173099716</v>
      </c>
      <c r="J24" s="26">
        <v>24.502130386997713</v>
      </c>
      <c r="K24" s="26">
        <v>26.485249359801188</v>
      </c>
      <c r="L24" s="26">
        <v>47.017353473279265</v>
      </c>
      <c r="M24" s="26">
        <v>0</v>
      </c>
      <c r="N24" s="26">
        <v>19.310076665476846</v>
      </c>
      <c r="O24" s="26">
        <v>26.79208691858345</v>
      </c>
    </row>
    <row r="25" spans="1:22" ht="15.5" x14ac:dyDescent="0.35">
      <c r="A25" s="21" t="s">
        <v>89</v>
      </c>
      <c r="B25" s="23"/>
      <c r="C25" s="23"/>
      <c r="D25" s="23"/>
      <c r="E25" s="42">
        <v>4946.3197764059196</v>
      </c>
      <c r="F25" s="42">
        <v>2373.1355265789139</v>
      </c>
      <c r="G25" s="42">
        <v>622.86098744447941</v>
      </c>
      <c r="H25" s="42">
        <v>419.57827238853457</v>
      </c>
      <c r="I25" s="42">
        <v>82.646166066209673</v>
      </c>
      <c r="J25" s="42">
        <v>5460.1240703421936</v>
      </c>
      <c r="K25" s="42">
        <v>1861.7429885010349</v>
      </c>
      <c r="L25" s="42">
        <v>165.26103593596352</v>
      </c>
      <c r="M25" s="25">
        <v>0</v>
      </c>
      <c r="N25" s="25">
        <v>258.62329883192024</v>
      </c>
      <c r="O25" s="25">
        <v>16190.292122495171</v>
      </c>
    </row>
    <row r="26" spans="1:22" ht="15.5" x14ac:dyDescent="0.35">
      <c r="A26" s="21" t="s">
        <v>90</v>
      </c>
      <c r="B26" s="23"/>
      <c r="C26" s="23"/>
      <c r="D26" s="23"/>
      <c r="E26" s="42">
        <v>2406.4257365260091</v>
      </c>
      <c r="F26" s="42">
        <v>1031.4404091150309</v>
      </c>
      <c r="G26" s="42">
        <v>206.76620847601475</v>
      </c>
      <c r="H26" s="42">
        <v>201.06473066593657</v>
      </c>
      <c r="I26" s="42">
        <v>40.667461286046674</v>
      </c>
      <c r="J26" s="42">
        <v>2128.8737312180988</v>
      </c>
      <c r="K26" s="42">
        <v>800.02368171784906</v>
      </c>
      <c r="L26" s="42">
        <v>109.43012856642657</v>
      </c>
      <c r="M26" s="42">
        <v>0</v>
      </c>
      <c r="N26" s="42">
        <v>135.61899032048834</v>
      </c>
      <c r="O26" s="25">
        <v>7060.3110778919017</v>
      </c>
    </row>
    <row r="27" spans="1:22" ht="15.5" x14ac:dyDescent="0.35">
      <c r="A27" s="21" t="s">
        <v>91</v>
      </c>
      <c r="B27" s="23"/>
      <c r="C27" s="23"/>
      <c r="D27" s="23"/>
      <c r="E27" s="25">
        <v>5491.7292279157582</v>
      </c>
      <c r="F27" s="25">
        <v>2855.8403125691252</v>
      </c>
      <c r="G27" s="25">
        <v>797.08695528294436</v>
      </c>
      <c r="H27" s="25">
        <v>566.47189877457254</v>
      </c>
      <c r="I27" s="25">
        <v>108.24671023488914</v>
      </c>
      <c r="J27" s="25">
        <v>6559.65129739658</v>
      </c>
      <c r="K27" s="25">
        <v>2220.6149796349491</v>
      </c>
      <c r="L27" s="25">
        <v>123.31399776688038</v>
      </c>
      <c r="M27" s="25">
        <v>2.2553413035659888</v>
      </c>
      <c r="N27" s="25"/>
      <c r="O27" s="25">
        <v>18725.210720879266</v>
      </c>
    </row>
    <row r="28" spans="1:22" ht="15.5" x14ac:dyDescent="0.35">
      <c r="A28" s="44" t="s">
        <v>92</v>
      </c>
      <c r="B28" s="25"/>
      <c r="C28" s="25"/>
      <c r="D28" s="25"/>
      <c r="E28" s="47">
        <v>388.1</v>
      </c>
      <c r="F28" s="25">
        <v>192.3</v>
      </c>
      <c r="G28" s="25">
        <v>127.8</v>
      </c>
      <c r="H28" s="25">
        <v>180.4</v>
      </c>
      <c r="I28" s="25">
        <v>4.5999999999999996</v>
      </c>
      <c r="J28" s="25">
        <v>1192.4000000000001</v>
      </c>
      <c r="K28" s="25">
        <v>109.1</v>
      </c>
      <c r="L28" s="25">
        <v>12.4</v>
      </c>
      <c r="M28" s="25">
        <v>0</v>
      </c>
      <c r="N28" s="25">
        <v>7.1</v>
      </c>
      <c r="O28" s="25">
        <v>2214.2000000000003</v>
      </c>
    </row>
    <row r="29" spans="1:22" ht="15.5" x14ac:dyDescent="0.35">
      <c r="A29" s="21" t="s">
        <v>93</v>
      </c>
      <c r="B29" s="23"/>
      <c r="C29" s="23"/>
      <c r="D29" s="23"/>
      <c r="E29" s="48">
        <v>6501.9417373323331</v>
      </c>
      <c r="F29" s="48">
        <v>3326.0974942101439</v>
      </c>
      <c r="G29" s="48">
        <v>545.99512242389744</v>
      </c>
      <c r="H29" s="48">
        <v>368.19478294324983</v>
      </c>
      <c r="I29" s="48">
        <v>60.415191940878721</v>
      </c>
      <c r="J29" s="48">
        <v>5252.6175252362864</v>
      </c>
      <c r="K29" s="48">
        <v>2278.4222541303884</v>
      </c>
      <c r="L29" s="48">
        <v>175.32847546876869</v>
      </c>
      <c r="M29" s="48">
        <v>0</v>
      </c>
      <c r="N29" s="48">
        <v>633.53026887913757</v>
      </c>
      <c r="O29" s="25">
        <v>19142.542852565086</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217</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50767.499000000018</v>
      </c>
      <c r="F34" s="9"/>
      <c r="G34" s="9">
        <f>+F15</f>
        <v>29764</v>
      </c>
      <c r="H34" s="9"/>
      <c r="I34" s="10">
        <f>+G15</f>
        <v>59362.199999999983</v>
      </c>
      <c r="J34" s="9"/>
      <c r="K34" s="10">
        <f>+H15</f>
        <v>38440.620000000003</v>
      </c>
      <c r="L34" s="9"/>
      <c r="M34" s="9">
        <f>+I15</f>
        <v>1052</v>
      </c>
      <c r="N34" s="9"/>
      <c r="O34" s="9">
        <f>+J15</f>
        <v>5553.0670000000009</v>
      </c>
      <c r="P34" s="9"/>
      <c r="Q34" s="9">
        <f>+K15</f>
        <v>962.48399999999992</v>
      </c>
      <c r="R34" s="9"/>
      <c r="S34" s="9">
        <f>+L15</f>
        <v>503.9</v>
      </c>
      <c r="T34" s="9"/>
      <c r="U34" s="9">
        <f>+M15</f>
        <v>0</v>
      </c>
      <c r="V34" s="9"/>
      <c r="W34" s="9">
        <f>+N15</f>
        <v>0</v>
      </c>
      <c r="X34">
        <f>SUM(E34:U34)</f>
        <v>186405.77</v>
      </c>
      <c r="Y34" t="s">
        <v>97</v>
      </c>
      <c r="AA34" t="s">
        <v>98</v>
      </c>
      <c r="AB34" s="3">
        <f t="shared" ref="AB34:AB52" si="2">+E34</f>
        <v>50767.499000000018</v>
      </c>
      <c r="AC34" s="2">
        <f t="shared" ref="AC34:AC52" si="3">+G34</f>
        <v>29764</v>
      </c>
      <c r="AD34" s="3">
        <f t="shared" ref="AD34:AD52" si="4">+I34</f>
        <v>59362.199999999983</v>
      </c>
      <c r="AE34" s="3">
        <f t="shared" ref="AE34:AE52" si="5">+K34</f>
        <v>38440.620000000003</v>
      </c>
      <c r="AF34" s="3">
        <f t="shared" ref="AF34:AF52" si="6">+M34</f>
        <v>1052</v>
      </c>
      <c r="AG34" s="3">
        <f t="shared" ref="AG34:AG52" si="7">+O34</f>
        <v>5553.0670000000009</v>
      </c>
      <c r="AH34" s="3">
        <f t="shared" ref="AH34:AH52" si="8">+Q34</f>
        <v>962.48399999999992</v>
      </c>
      <c r="AI34" s="2">
        <f t="shared" ref="AI34:AI52" si="9">+S34</f>
        <v>503.9</v>
      </c>
      <c r="AJ34">
        <f t="shared" ref="AJ34:AJ52" si="10">+U34</f>
        <v>0</v>
      </c>
      <c r="AK34">
        <f t="shared" ref="AK34:AK52" si="11">+W34</f>
        <v>0</v>
      </c>
      <c r="AL34" s="3">
        <f>SUM(AB34:AK34)</f>
        <v>186405.77</v>
      </c>
      <c r="AM34" t="s">
        <v>98</v>
      </c>
    </row>
    <row r="35" spans="1:39" ht="23.5" x14ac:dyDescent="0.55000000000000004">
      <c r="A35" s="13" t="s">
        <v>99</v>
      </c>
      <c r="E35" s="14">
        <f>+E34/E36</f>
        <v>0.91065495651808381</v>
      </c>
      <c r="F35" s="14"/>
      <c r="G35" s="14">
        <f>+G34/G36</f>
        <v>1.1313642728325746</v>
      </c>
      <c r="H35" s="14"/>
      <c r="I35" s="14">
        <f>+I34/I36</f>
        <v>3.1576767978249127</v>
      </c>
      <c r="J35" s="14"/>
      <c r="K35" s="14">
        <f>+K34/K36</f>
        <v>3.8749149261966283</v>
      </c>
      <c r="L35" s="14"/>
      <c r="M35" s="14">
        <f>+M34/M36</f>
        <v>0.89000262320537937</v>
      </c>
      <c r="N35" s="14"/>
      <c r="O35" s="14">
        <f>+O34/O36</f>
        <v>4.8707099777356232E-2</v>
      </c>
      <c r="P35" s="14"/>
      <c r="Q35" s="14">
        <f>+Q34/Q36</f>
        <v>3.7824259755722241E-2</v>
      </c>
      <c r="R35" s="14"/>
      <c r="S35" s="14">
        <f>+S34/S36</f>
        <v>0.30109599942493748</v>
      </c>
      <c r="T35" s="14"/>
      <c r="U35" s="14">
        <f>+U34/U36</f>
        <v>0</v>
      </c>
      <c r="V35" s="14"/>
      <c r="W35" s="14">
        <f>+W34/W36</f>
        <v>0</v>
      </c>
      <c r="X35" s="4"/>
      <c r="AA35" t="s">
        <v>100</v>
      </c>
      <c r="AB35" s="1">
        <f t="shared" si="2"/>
        <v>0.91065495651808381</v>
      </c>
      <c r="AC35" s="1">
        <f t="shared" si="3"/>
        <v>1.1313642728325746</v>
      </c>
      <c r="AD35" s="1">
        <f t="shared" si="4"/>
        <v>3.1576767978249127</v>
      </c>
      <c r="AE35" s="1">
        <f t="shared" si="5"/>
        <v>3.8749149261966283</v>
      </c>
      <c r="AF35" s="1">
        <f t="shared" si="6"/>
        <v>0.89000262320537937</v>
      </c>
      <c r="AG35" s="1">
        <f t="shared" si="7"/>
        <v>4.8707099777356232E-2</v>
      </c>
      <c r="AH35" s="1">
        <f t="shared" si="8"/>
        <v>3.7824259755722241E-2</v>
      </c>
      <c r="AI35" s="1">
        <f t="shared" si="9"/>
        <v>0.30109599942493748</v>
      </c>
      <c r="AJ35" s="1">
        <f t="shared" si="10"/>
        <v>0</v>
      </c>
      <c r="AK35" s="1">
        <f t="shared" si="11"/>
        <v>0</v>
      </c>
      <c r="AL35" s="1">
        <f>+AL34/AL36</f>
        <v>0.72759287697866148</v>
      </c>
      <c r="AM35" t="s">
        <v>100</v>
      </c>
    </row>
    <row r="36" spans="1:39" ht="23.5" x14ac:dyDescent="0.55000000000000004">
      <c r="A36" s="13" t="s">
        <v>101</v>
      </c>
      <c r="E36" s="11">
        <f>+E37+E42</f>
        <v>55748.33655340883</v>
      </c>
      <c r="F36" s="11"/>
      <c r="G36" s="11">
        <f>+G37+G42</f>
        <v>26308.060732270125</v>
      </c>
      <c r="H36" s="11"/>
      <c r="I36" s="11">
        <f>+I37+I42</f>
        <v>18799.327417198037</v>
      </c>
      <c r="J36" s="11"/>
      <c r="K36" s="11">
        <f>+K37+K42</f>
        <v>9920.3777972309927</v>
      </c>
      <c r="L36" s="11"/>
      <c r="M36" s="11">
        <f>+M37+M42</f>
        <v>1182.0189880016092</v>
      </c>
      <c r="N36" s="11"/>
      <c r="O36" s="11">
        <f>+O37+O42</f>
        <v>114009.3954553542</v>
      </c>
      <c r="P36" s="11"/>
      <c r="Q36" s="11">
        <f>+Q37+Q42</f>
        <v>25446.208497296251</v>
      </c>
      <c r="R36" s="11"/>
      <c r="S36" s="11">
        <f>+S37+S42</f>
        <v>1673.5526242872618</v>
      </c>
      <c r="T36" s="11"/>
      <c r="U36" s="11">
        <f>+U37+U42</f>
        <v>64.231979909008245</v>
      </c>
      <c r="V36" s="11"/>
      <c r="W36" s="11">
        <f>+W37+W42</f>
        <v>3043.6451001191417</v>
      </c>
      <c r="X36" s="11">
        <f>+W36+U36+S36+Q36+O36+M36+K36+I36+G36+E36</f>
        <v>256195.15514507543</v>
      </c>
      <c r="AA36" t="s">
        <v>101</v>
      </c>
      <c r="AB36" s="3">
        <f t="shared" si="2"/>
        <v>55748.33655340883</v>
      </c>
      <c r="AC36" s="3">
        <f t="shared" si="3"/>
        <v>26308.060732270125</v>
      </c>
      <c r="AD36" s="3">
        <f t="shared" si="4"/>
        <v>18799.327417198037</v>
      </c>
      <c r="AE36" s="3">
        <f t="shared" si="5"/>
        <v>9920.3777972309927</v>
      </c>
      <c r="AF36" s="3">
        <f t="shared" si="6"/>
        <v>1182.0189880016092</v>
      </c>
      <c r="AG36" s="3">
        <f t="shared" si="7"/>
        <v>114009.3954553542</v>
      </c>
      <c r="AH36" s="3">
        <f t="shared" si="8"/>
        <v>25446.208497296251</v>
      </c>
      <c r="AI36" s="3">
        <f t="shared" si="9"/>
        <v>1673.5526242872618</v>
      </c>
      <c r="AJ36" s="3">
        <f t="shared" si="10"/>
        <v>64.231979909008245</v>
      </c>
      <c r="AK36" s="3">
        <f t="shared" si="11"/>
        <v>3043.6451001191417</v>
      </c>
      <c r="AL36" s="3">
        <f>SUM(AB36:AK36)</f>
        <v>256195.15514507546</v>
      </c>
      <c r="AM36" t="s">
        <v>101</v>
      </c>
    </row>
    <row r="37" spans="1:39" ht="15.5" x14ac:dyDescent="0.35">
      <c r="A37" s="4" t="s">
        <v>66</v>
      </c>
      <c r="E37" s="3">
        <f>+E16</f>
        <v>44400.792982057181</v>
      </c>
      <c r="F37" s="3"/>
      <c r="G37" s="3">
        <f>+F16</f>
        <v>20695.053124188402</v>
      </c>
      <c r="H37" s="3"/>
      <c r="I37" s="3">
        <f>+G16</f>
        <v>17246.883539719413</v>
      </c>
      <c r="J37" s="3"/>
      <c r="K37" s="3">
        <f>+H16</f>
        <v>8820.0926444865418</v>
      </c>
      <c r="L37" s="3"/>
      <c r="M37" s="3">
        <f>+I16</f>
        <v>950.94351407402758</v>
      </c>
      <c r="N37" s="3"/>
      <c r="O37" s="3">
        <f>+J16</f>
        <v>100909.91346285169</v>
      </c>
      <c r="P37" s="3"/>
      <c r="Q37" s="3">
        <f>+K16</f>
        <v>21207.925869218088</v>
      </c>
      <c r="R37" s="3"/>
      <c r="S37" s="3">
        <f>+L16</f>
        <v>1362.0326360062115</v>
      </c>
      <c r="T37" s="3"/>
      <c r="U37" s="3">
        <f>+M16</f>
        <v>57.136065008606103</v>
      </c>
      <c r="V37" s="3"/>
      <c r="W37" s="3">
        <f>+N16</f>
        <v>2078.6078654827456</v>
      </c>
      <c r="X37" s="11">
        <f>+W37+U37+S37+Q37+O37+M37+K37+I37+G37+E37</f>
        <v>217729.38170309292</v>
      </c>
      <c r="AA37" s="4" t="s">
        <v>66</v>
      </c>
      <c r="AB37" s="3">
        <f t="shared" si="2"/>
        <v>44400.792982057181</v>
      </c>
      <c r="AC37" s="3">
        <f t="shared" si="3"/>
        <v>20695.053124188402</v>
      </c>
      <c r="AD37" s="3">
        <f t="shared" si="4"/>
        <v>17246.883539719413</v>
      </c>
      <c r="AE37" s="3">
        <f t="shared" si="5"/>
        <v>8820.0926444865418</v>
      </c>
      <c r="AF37" s="3">
        <f t="shared" si="6"/>
        <v>950.94351407402758</v>
      </c>
      <c r="AG37" s="3">
        <f t="shared" si="7"/>
        <v>100909.91346285169</v>
      </c>
      <c r="AH37" s="3">
        <f t="shared" si="8"/>
        <v>21207.925869218088</v>
      </c>
      <c r="AI37" s="3">
        <f t="shared" si="9"/>
        <v>1362.0326360062115</v>
      </c>
      <c r="AJ37" s="3">
        <f t="shared" si="10"/>
        <v>57.136065008606103</v>
      </c>
      <c r="AK37" s="3">
        <f t="shared" si="11"/>
        <v>2078.6078654827456</v>
      </c>
      <c r="AL37" s="3">
        <f>SUM(AB37:AK37)</f>
        <v>217729.38170309289</v>
      </c>
      <c r="AM37" s="4" t="s">
        <v>66</v>
      </c>
    </row>
    <row r="38" spans="1:39" ht="15.5" x14ac:dyDescent="0.35">
      <c r="A38" s="4" t="s">
        <v>102</v>
      </c>
      <c r="E38" s="15">
        <f>+E37/E36</f>
        <v>0.79645054412555771</v>
      </c>
      <c r="G38" s="15">
        <f>+G37/G36</f>
        <v>0.78664304962635778</v>
      </c>
      <c r="I38" s="15">
        <f>+I37/I36</f>
        <v>0.91742024365943986</v>
      </c>
      <c r="K38" s="15">
        <f>+K37/K36</f>
        <v>0.88908838199170537</v>
      </c>
      <c r="M38" s="15">
        <f>+M37/M36</f>
        <v>0.80450781563310469</v>
      </c>
      <c r="O38" s="15">
        <f>+O37/O36</f>
        <v>0.88510173271086034</v>
      </c>
      <c r="Q38" s="15">
        <f>+Q37/Q36</f>
        <v>0.83344148781424565</v>
      </c>
      <c r="S38" s="15">
        <f>+S37/S36</f>
        <v>0.81385707042602173</v>
      </c>
      <c r="U38" s="15">
        <f>+U37/U36</f>
        <v>0.88952676049447177</v>
      </c>
      <c r="W38" s="15">
        <f>+W37/W36</f>
        <v>0.68293371832392014</v>
      </c>
      <c r="X38" s="15">
        <f>+X37/X36</f>
        <v>0.84985752981862395</v>
      </c>
      <c r="AA38" s="4" t="s">
        <v>102</v>
      </c>
      <c r="AB38" s="16">
        <f t="shared" si="2"/>
        <v>0.79645054412555771</v>
      </c>
      <c r="AC38" s="16">
        <f t="shared" si="3"/>
        <v>0.78664304962635778</v>
      </c>
      <c r="AD38" s="15">
        <f t="shared" si="4"/>
        <v>0.91742024365943986</v>
      </c>
      <c r="AE38" s="15">
        <f t="shared" si="5"/>
        <v>0.88908838199170537</v>
      </c>
      <c r="AF38" s="16">
        <f t="shared" si="6"/>
        <v>0.80450781563310469</v>
      </c>
      <c r="AG38" s="16">
        <f t="shared" si="7"/>
        <v>0.88510173271086034</v>
      </c>
      <c r="AH38" s="16">
        <f t="shared" si="8"/>
        <v>0.83344148781424565</v>
      </c>
      <c r="AI38" s="16">
        <f t="shared" si="9"/>
        <v>0.81385707042602173</v>
      </c>
      <c r="AJ38" s="16">
        <f t="shared" si="10"/>
        <v>0.88952676049447177</v>
      </c>
      <c r="AK38" s="16">
        <f t="shared" si="11"/>
        <v>0.68293371832392014</v>
      </c>
      <c r="AL38" s="16">
        <f>+X38</f>
        <v>0.84985752981862395</v>
      </c>
      <c r="AM38" s="4" t="s">
        <v>102</v>
      </c>
    </row>
    <row r="39" spans="1:39" ht="15.5" x14ac:dyDescent="0.35">
      <c r="A39" s="5" t="s">
        <v>104</v>
      </c>
      <c r="E39" s="3">
        <f>+E17</f>
        <v>3728.0230178302331</v>
      </c>
      <c r="F39" s="3"/>
      <c r="G39" s="3">
        <f>+F17</f>
        <v>1842.9713678082928</v>
      </c>
      <c r="H39" s="3"/>
      <c r="I39" s="3">
        <f>+G17</f>
        <v>772.03118639607965</v>
      </c>
      <c r="J39" s="3"/>
      <c r="K39" s="3">
        <f>+H17</f>
        <v>466.88115550040908</v>
      </c>
      <c r="L39" s="3"/>
      <c r="M39" s="3">
        <f>+I17</f>
        <v>78.795731715655506</v>
      </c>
      <c r="N39" s="3"/>
      <c r="O39" s="3">
        <f>+J17</f>
        <v>5751.3298121490752</v>
      </c>
      <c r="P39" s="3"/>
      <c r="Q39" s="3">
        <f>+K17</f>
        <v>1387.13708545856</v>
      </c>
      <c r="R39" s="3"/>
      <c r="S39" s="3">
        <f>+L17</f>
        <v>80.428617947512038</v>
      </c>
      <c r="T39" s="3"/>
      <c r="U39" s="3">
        <f>+M17</f>
        <v>2.9062430357355948</v>
      </c>
      <c r="V39" s="3"/>
      <c r="W39" s="3">
        <f>+N17</f>
        <v>282.26857448602351</v>
      </c>
      <c r="X39" s="11">
        <f>+W39+U39+S39+Q39+O39+M39+K39+I39+G39+E39</f>
        <v>14392.772792327578</v>
      </c>
      <c r="AA39" s="5" t="s">
        <v>104</v>
      </c>
      <c r="AB39" s="3">
        <f t="shared" si="2"/>
        <v>3728.0230178302331</v>
      </c>
      <c r="AC39" s="3">
        <f t="shared" si="3"/>
        <v>1842.9713678082928</v>
      </c>
      <c r="AD39" s="3">
        <f t="shared" si="4"/>
        <v>772.03118639607965</v>
      </c>
      <c r="AE39" s="3">
        <f t="shared" si="5"/>
        <v>466.88115550040908</v>
      </c>
      <c r="AF39" s="3">
        <f t="shared" si="6"/>
        <v>78.795731715655506</v>
      </c>
      <c r="AG39" s="3">
        <f t="shared" si="7"/>
        <v>5751.3298121490752</v>
      </c>
      <c r="AH39" s="3">
        <f t="shared" si="8"/>
        <v>1387.13708545856</v>
      </c>
      <c r="AI39" s="3">
        <f t="shared" si="9"/>
        <v>80.428617947512038</v>
      </c>
      <c r="AJ39" s="3">
        <f t="shared" si="10"/>
        <v>2.9062430357355948</v>
      </c>
      <c r="AK39" s="3">
        <f t="shared" si="11"/>
        <v>282.26857448602351</v>
      </c>
      <c r="AL39" s="3">
        <f>SUM(AB39:AK39)</f>
        <v>14392.772792327574</v>
      </c>
      <c r="AM39" s="5" t="s">
        <v>104</v>
      </c>
    </row>
    <row r="40" spans="1:39" ht="15.5" x14ac:dyDescent="0.35">
      <c r="A40" s="17" t="s">
        <v>85</v>
      </c>
      <c r="E40" s="3">
        <f>+E18</f>
        <v>3449.3886069098794</v>
      </c>
      <c r="F40" s="3"/>
      <c r="G40" s="3">
        <f>+F18</f>
        <v>1725.7268863975651</v>
      </c>
      <c r="H40" s="3"/>
      <c r="I40" s="3">
        <f>+G18</f>
        <v>548.59071371966536</v>
      </c>
      <c r="J40" s="3"/>
      <c r="K40" s="3">
        <f>+H18</f>
        <v>332.74852330394151</v>
      </c>
      <c r="L40" s="3"/>
      <c r="M40" s="3">
        <f>+I18</f>
        <v>82.161302406645689</v>
      </c>
      <c r="N40" s="3"/>
      <c r="O40" s="3">
        <f>+J18</f>
        <v>4410.9569638878338</v>
      </c>
      <c r="P40" s="3"/>
      <c r="Q40" s="3">
        <f>+K18</f>
        <v>1217.6439667253649</v>
      </c>
      <c r="R40" s="3"/>
      <c r="S40" s="3">
        <f>+L18</f>
        <v>78.775861947743252</v>
      </c>
      <c r="T40" s="3"/>
      <c r="U40" s="3">
        <f>+M18</f>
        <v>4.8405735968361601</v>
      </c>
      <c r="V40" s="3"/>
      <c r="W40" s="3">
        <f>+N18</f>
        <v>262.71485306371113</v>
      </c>
      <c r="X40" s="11">
        <f>+W40+U40+S40+Q40+O40+M40+K40+I40+G40+E40</f>
        <v>12113.548251959186</v>
      </c>
      <c r="AA40" s="5" t="s">
        <v>85</v>
      </c>
      <c r="AB40" s="3">
        <f t="shared" si="2"/>
        <v>3449.3886069098794</v>
      </c>
      <c r="AC40" s="3">
        <f t="shared" si="3"/>
        <v>1725.7268863975651</v>
      </c>
      <c r="AD40" s="3">
        <f t="shared" si="4"/>
        <v>548.59071371966536</v>
      </c>
      <c r="AE40" s="3">
        <f t="shared" si="5"/>
        <v>332.74852330394151</v>
      </c>
      <c r="AF40" s="3">
        <f t="shared" si="6"/>
        <v>82.161302406645689</v>
      </c>
      <c r="AG40" s="3">
        <f t="shared" si="7"/>
        <v>4410.9569638878338</v>
      </c>
      <c r="AH40" s="3">
        <f t="shared" si="8"/>
        <v>1217.6439667253649</v>
      </c>
      <c r="AI40" s="3">
        <f t="shared" si="9"/>
        <v>78.775861947743252</v>
      </c>
      <c r="AJ40" s="3">
        <f t="shared" si="10"/>
        <v>4.8405735968361601</v>
      </c>
      <c r="AK40" s="3">
        <f t="shared" si="11"/>
        <v>262.71485306371113</v>
      </c>
      <c r="AL40" s="3">
        <f t="shared" ref="AL40:AL43" si="12">SUM(AB40:AK40)</f>
        <v>12113.548251959186</v>
      </c>
      <c r="AM40" s="5" t="s">
        <v>85</v>
      </c>
    </row>
    <row r="41" spans="1:39" ht="15.5" x14ac:dyDescent="0.35">
      <c r="A41" s="17" t="s">
        <v>86</v>
      </c>
      <c r="B41">
        <f>+E41/E42</f>
        <v>0.69602332123946975</v>
      </c>
      <c r="D41" s="3"/>
      <c r="E41" s="3">
        <f>+E19</f>
        <v>7898.1549644417673</v>
      </c>
      <c r="F41" s="3"/>
      <c r="G41" s="3">
        <f>+F19</f>
        <v>3887.2807216841561</v>
      </c>
      <c r="H41" s="3"/>
      <c r="I41" s="3">
        <f>+G19</f>
        <v>1003.8531637589591</v>
      </c>
      <c r="J41" s="3"/>
      <c r="K41" s="3">
        <f>+H19</f>
        <v>767.53662944050916</v>
      </c>
      <c r="L41" s="3"/>
      <c r="M41" s="3">
        <f>+I19</f>
        <v>148.91417152093581</v>
      </c>
      <c r="N41" s="3"/>
      <c r="O41" s="3">
        <f>+J19</f>
        <v>8688.5250286146784</v>
      </c>
      <c r="P41" s="3"/>
      <c r="Q41" s="3">
        <f>+K19</f>
        <v>3020.638661352798</v>
      </c>
      <c r="R41" s="3"/>
      <c r="S41" s="3">
        <f>+L19</f>
        <v>232.74412633330695</v>
      </c>
      <c r="T41" s="3"/>
      <c r="U41" s="3">
        <f>+M19</f>
        <v>2.2553413035659888</v>
      </c>
      <c r="V41" s="3"/>
      <c r="W41" s="3">
        <f>+N19</f>
        <v>702.32238157268523</v>
      </c>
      <c r="X41" s="11">
        <f>+W41+U41+S41+Q41+O41+M41+K41+I41+G41+E41</f>
        <v>26352.22519002336</v>
      </c>
      <c r="Y41" s="3">
        <f>SUM(E41:W41)</f>
        <v>26352.22519002336</v>
      </c>
      <c r="Z41">
        <f>0.95*Y41</f>
        <v>25034.613930522191</v>
      </c>
      <c r="AA41" s="5" t="s">
        <v>86</v>
      </c>
      <c r="AB41" s="3">
        <f t="shared" si="2"/>
        <v>7898.1549644417673</v>
      </c>
      <c r="AC41" s="3">
        <f t="shared" si="3"/>
        <v>3887.2807216841561</v>
      </c>
      <c r="AD41" s="3">
        <f t="shared" si="4"/>
        <v>1003.8531637589591</v>
      </c>
      <c r="AE41" s="3">
        <f t="shared" si="5"/>
        <v>767.53662944050916</v>
      </c>
      <c r="AF41" s="3">
        <f t="shared" si="6"/>
        <v>148.91417152093581</v>
      </c>
      <c r="AG41" s="3">
        <f t="shared" si="7"/>
        <v>8688.5250286146784</v>
      </c>
      <c r="AH41" s="3">
        <f t="shared" si="8"/>
        <v>3020.638661352798</v>
      </c>
      <c r="AI41" s="3">
        <f t="shared" si="9"/>
        <v>232.74412633330695</v>
      </c>
      <c r="AJ41" s="3">
        <f t="shared" si="10"/>
        <v>2.2553413035659888</v>
      </c>
      <c r="AK41" s="3">
        <f t="shared" si="11"/>
        <v>702.32238157268523</v>
      </c>
      <c r="AL41" s="3">
        <f t="shared" si="12"/>
        <v>26352.22519002336</v>
      </c>
      <c r="AM41" s="5" t="s">
        <v>86</v>
      </c>
    </row>
    <row r="42" spans="1:39" ht="23.5" x14ac:dyDescent="0.55000000000000004">
      <c r="A42" s="4" t="s">
        <v>67</v>
      </c>
      <c r="D42" s="3"/>
      <c r="E42" s="18">
        <f>+E39*$N$2+E40+E41</f>
        <v>11347.543571351647</v>
      </c>
      <c r="F42" s="18"/>
      <c r="G42" s="18">
        <f>+G39*$N$2+G40+G41</f>
        <v>5613.0076080817216</v>
      </c>
      <c r="H42" s="18"/>
      <c r="I42" s="18">
        <f>+I39*$N$2+I40+I41</f>
        <v>1552.4438774786245</v>
      </c>
      <c r="J42" s="18"/>
      <c r="K42" s="18">
        <f>+K39*$N$2+K40+K41</f>
        <v>1100.2851527444507</v>
      </c>
      <c r="L42" s="18"/>
      <c r="M42" s="18">
        <f>+M39*$N$2+M40+M41</f>
        <v>231.0754739275815</v>
      </c>
      <c r="N42" s="18"/>
      <c r="O42" s="18">
        <f>+O39*$N$2+O40+O41</f>
        <v>13099.481992502511</v>
      </c>
      <c r="P42" s="18"/>
      <c r="Q42" s="18">
        <f>+Q39*$N$2+Q40+Q41</f>
        <v>4238.2826280781628</v>
      </c>
      <c r="R42" s="18"/>
      <c r="S42" s="18">
        <f>+S39*$N$2+S40+S41</f>
        <v>311.51998828105019</v>
      </c>
      <c r="T42" s="18"/>
      <c r="U42" s="18">
        <f>+U39*$N$2+U40+U41</f>
        <v>7.0959149004021489</v>
      </c>
      <c r="V42" s="18"/>
      <c r="W42" s="18">
        <f>+W39*$N$2+W40+W41</f>
        <v>965.03723463639631</v>
      </c>
      <c r="X42" s="18">
        <f>+X39*$N$2+X40+X41</f>
        <v>38465.773441982543</v>
      </c>
      <c r="Y42" s="19">
        <f>0.0028*X42</f>
        <v>107.70416563755111</v>
      </c>
      <c r="AA42" s="4" t="s">
        <v>67</v>
      </c>
      <c r="AB42" s="3">
        <f t="shared" si="2"/>
        <v>11347.543571351647</v>
      </c>
      <c r="AC42" s="3">
        <f t="shared" si="3"/>
        <v>5613.0076080817216</v>
      </c>
      <c r="AD42" s="3">
        <f t="shared" si="4"/>
        <v>1552.4438774786245</v>
      </c>
      <c r="AE42" s="3">
        <f t="shared" si="5"/>
        <v>1100.2851527444507</v>
      </c>
      <c r="AF42" s="3">
        <f t="shared" si="6"/>
        <v>231.0754739275815</v>
      </c>
      <c r="AG42" s="3">
        <f t="shared" si="7"/>
        <v>13099.481992502511</v>
      </c>
      <c r="AH42" s="3">
        <f t="shared" si="8"/>
        <v>4238.2826280781628</v>
      </c>
      <c r="AI42" s="3">
        <f t="shared" si="9"/>
        <v>311.51998828105019</v>
      </c>
      <c r="AJ42" s="3">
        <f t="shared" si="10"/>
        <v>7.0959149004021489</v>
      </c>
      <c r="AK42" s="3">
        <f t="shared" si="11"/>
        <v>965.03723463639631</v>
      </c>
      <c r="AL42" s="3">
        <f t="shared" si="12"/>
        <v>38465.773441982543</v>
      </c>
      <c r="AM42" s="4" t="s">
        <v>67</v>
      </c>
    </row>
    <row r="43" spans="1:39" ht="15.5" x14ac:dyDescent="0.35">
      <c r="A43" s="4" t="s">
        <v>68</v>
      </c>
      <c r="B43" s="20">
        <f>+E43/(E43+E45+E46)</f>
        <v>0.39872598202163667</v>
      </c>
      <c r="E43" s="3">
        <f>+E21</f>
        <v>4483.1842672559305</v>
      </c>
      <c r="F43" s="3"/>
      <c r="G43" s="3">
        <f>+F21</f>
        <v>1752.49036411202</v>
      </c>
      <c r="H43" s="3"/>
      <c r="I43" s="3">
        <f>+G21</f>
        <v>1176.2778950702814</v>
      </c>
      <c r="J43" s="3"/>
      <c r="K43" s="3">
        <f>+H21</f>
        <v>716.2939455276761</v>
      </c>
      <c r="L43" s="3"/>
      <c r="M43" s="3">
        <f>+I21</f>
        <v>68.130845758368167</v>
      </c>
      <c r="N43" s="3"/>
      <c r="O43" s="3">
        <f>+J21</f>
        <v>7481.6706032780939</v>
      </c>
      <c r="P43" s="3"/>
      <c r="Q43" s="3">
        <f>+K21</f>
        <v>1258.4272385636305</v>
      </c>
      <c r="R43" s="3"/>
      <c r="S43" s="3">
        <f>+L21</f>
        <v>50.195552618969359</v>
      </c>
      <c r="T43" s="3"/>
      <c r="U43" s="3">
        <f>+M21</f>
        <v>0</v>
      </c>
      <c r="V43" s="3"/>
      <c r="W43" s="3">
        <f>+N21</f>
        <v>0</v>
      </c>
      <c r="X43" s="11">
        <f>+W43+U43+S43+Q43+O43+M43+K43+I43+G43+E43</f>
        <v>16986.670712184969</v>
      </c>
      <c r="AA43" s="4" t="s">
        <v>68</v>
      </c>
      <c r="AB43" s="3">
        <f t="shared" si="2"/>
        <v>4483.1842672559305</v>
      </c>
      <c r="AC43" s="3">
        <f t="shared" si="3"/>
        <v>1752.49036411202</v>
      </c>
      <c r="AD43" s="3">
        <f t="shared" si="4"/>
        <v>1176.2778950702814</v>
      </c>
      <c r="AE43" s="3">
        <f t="shared" si="5"/>
        <v>716.2939455276761</v>
      </c>
      <c r="AF43" s="3">
        <f t="shared" si="6"/>
        <v>68.130845758368167</v>
      </c>
      <c r="AG43" s="3">
        <f t="shared" si="7"/>
        <v>7481.6706032780939</v>
      </c>
      <c r="AH43" s="3">
        <f t="shared" si="8"/>
        <v>1258.4272385636305</v>
      </c>
      <c r="AI43" s="3">
        <f t="shared" si="9"/>
        <v>50.195552618969359</v>
      </c>
      <c r="AJ43" s="3">
        <f t="shared" si="10"/>
        <v>0</v>
      </c>
      <c r="AK43" s="3">
        <f t="shared" si="11"/>
        <v>0</v>
      </c>
      <c r="AL43" s="3">
        <f t="shared" si="12"/>
        <v>16986.670712184969</v>
      </c>
      <c r="AM43" s="4" t="s">
        <v>68</v>
      </c>
    </row>
    <row r="44" spans="1:39" ht="15.5" x14ac:dyDescent="0.35">
      <c r="A44" s="21" t="s">
        <v>105</v>
      </c>
      <c r="B44" s="22"/>
      <c r="C44" s="23"/>
      <c r="D44" s="23"/>
      <c r="E44" s="24">
        <f>+E43/(E40+E41)</f>
        <v>0.39507971386638369</v>
      </c>
      <c r="F44" s="24"/>
      <c r="G44" s="24">
        <f t="shared" ref="G44:X44" si="13">+G43/(G40+G41)</f>
        <v>0.31221948845904807</v>
      </c>
      <c r="H44" s="24"/>
      <c r="I44" s="24">
        <f t="shared" si="13"/>
        <v>0.75769431161705714</v>
      </c>
      <c r="J44" s="24"/>
      <c r="K44" s="24">
        <f t="shared" si="13"/>
        <v>0.65100755357919537</v>
      </c>
      <c r="L44" s="24"/>
      <c r="M44" s="24">
        <f t="shared" si="13"/>
        <v>0.29484239326809825</v>
      </c>
      <c r="N44" s="24"/>
      <c r="O44" s="24">
        <f t="shared" si="13"/>
        <v>0.57114247781402561</v>
      </c>
      <c r="P44" s="24"/>
      <c r="Q44" s="24">
        <f t="shared" si="13"/>
        <v>0.29691914131131475</v>
      </c>
      <c r="R44" s="24"/>
      <c r="S44" s="24">
        <f t="shared" si="13"/>
        <v>0.16113108149478819</v>
      </c>
      <c r="T44" s="24"/>
      <c r="U44" s="24">
        <f t="shared" si="13"/>
        <v>0</v>
      </c>
      <c r="V44" s="24"/>
      <c r="W44" s="24">
        <f t="shared" si="13"/>
        <v>0</v>
      </c>
      <c r="X44" s="24">
        <f t="shared" si="13"/>
        <v>0.44160481363531551</v>
      </c>
      <c r="AA44" s="4" t="s">
        <v>105</v>
      </c>
      <c r="AB44" s="16">
        <f t="shared" si="2"/>
        <v>0.39507971386638369</v>
      </c>
      <c r="AC44" s="16">
        <f t="shared" si="3"/>
        <v>0.31221948845904807</v>
      </c>
      <c r="AD44" s="15">
        <f t="shared" si="4"/>
        <v>0.75769431161705714</v>
      </c>
      <c r="AE44" s="15">
        <f t="shared" si="5"/>
        <v>0.65100755357919537</v>
      </c>
      <c r="AF44" s="16">
        <f t="shared" si="6"/>
        <v>0.29484239326809825</v>
      </c>
      <c r="AG44" s="16">
        <f t="shared" si="7"/>
        <v>0.57114247781402561</v>
      </c>
      <c r="AH44" s="16">
        <f t="shared" si="8"/>
        <v>0.29691914131131475</v>
      </c>
      <c r="AI44" s="16">
        <f t="shared" si="9"/>
        <v>0.16113108149478819</v>
      </c>
      <c r="AJ44" s="16">
        <f t="shared" si="10"/>
        <v>0</v>
      </c>
      <c r="AK44" s="16">
        <f t="shared" si="11"/>
        <v>0</v>
      </c>
      <c r="AL44" s="16">
        <f>+X44</f>
        <v>0.44160481363531551</v>
      </c>
      <c r="AM44" s="4" t="s">
        <v>105</v>
      </c>
    </row>
    <row r="45" spans="1:39" ht="15.5" x14ac:dyDescent="0.35">
      <c r="A45" s="4" t="s">
        <v>106</v>
      </c>
      <c r="B45" s="20">
        <f>1-B43</f>
        <v>0.60127401797836333</v>
      </c>
      <c r="E45" s="3">
        <f t="shared" ref="E45:E52" si="14">+E22</f>
        <v>6442.8071719420132</v>
      </c>
      <c r="F45" s="3"/>
      <c r="G45" s="3">
        <f t="shared" ref="G45:G52" si="15">+F22</f>
        <v>3452.3881455755777</v>
      </c>
      <c r="H45" s="3"/>
      <c r="I45" s="3">
        <f t="shared" ref="I45:I52" si="16">+G22</f>
        <v>250.85067481382367</v>
      </c>
      <c r="J45" s="3"/>
      <c r="K45" s="3">
        <f t="shared" ref="K45:K52" si="17">+H22</f>
        <v>263.3135274680568</v>
      </c>
      <c r="L45" s="3"/>
      <c r="M45" s="3">
        <f t="shared" ref="M45:M52" si="18">+I22</f>
        <v>152.54378008396006</v>
      </c>
      <c r="N45" s="3"/>
      <c r="O45" s="3">
        <f t="shared" ref="O45:O52" si="19">+J22</f>
        <v>4176.8452452634237</v>
      </c>
      <c r="P45" s="3"/>
      <c r="Q45" s="3">
        <f t="shared" ref="Q45:Q52" si="20">+K22</f>
        <v>2365.7774288103833</v>
      </c>
      <c r="R45" s="3"/>
      <c r="S45" s="3">
        <f t="shared" ref="S45:S52" si="21">+L22</f>
        <v>185.06856526839903</v>
      </c>
      <c r="T45" s="3"/>
      <c r="U45" s="3">
        <f t="shared" ref="U45:U52" si="22">+M22</f>
        <v>6.118300890125278</v>
      </c>
      <c r="V45" s="3"/>
      <c r="W45" s="3">
        <f t="shared" ref="W45:W52" si="23">+N22</f>
        <v>0</v>
      </c>
      <c r="X45" s="11">
        <f>+W45+U45+S45+Q45+O45+M45+K45+I45+G45+E45</f>
        <v>17295.712840115761</v>
      </c>
      <c r="AA45" s="4" t="s">
        <v>69</v>
      </c>
      <c r="AB45" s="3">
        <f t="shared" si="2"/>
        <v>6442.8071719420132</v>
      </c>
      <c r="AC45" s="3">
        <f t="shared" si="3"/>
        <v>3452.3881455755777</v>
      </c>
      <c r="AD45" s="3">
        <f t="shared" si="4"/>
        <v>250.85067481382367</v>
      </c>
      <c r="AE45" s="3">
        <f t="shared" si="5"/>
        <v>263.3135274680568</v>
      </c>
      <c r="AF45" s="3">
        <f t="shared" si="6"/>
        <v>152.54378008396006</v>
      </c>
      <c r="AG45" s="3">
        <f t="shared" si="7"/>
        <v>4176.8452452634237</v>
      </c>
      <c r="AH45" s="3">
        <f t="shared" si="8"/>
        <v>2365.7774288103833</v>
      </c>
      <c r="AI45" s="3">
        <f t="shared" si="9"/>
        <v>185.06856526839903</v>
      </c>
      <c r="AJ45" s="3">
        <f t="shared" si="10"/>
        <v>6.118300890125278</v>
      </c>
      <c r="AK45" s="3">
        <f t="shared" si="11"/>
        <v>0</v>
      </c>
      <c r="AL45" s="3">
        <f>SUM(AB45:AK45)</f>
        <v>17295.712840115764</v>
      </c>
      <c r="AM45" s="4" t="s">
        <v>69</v>
      </c>
    </row>
    <row r="46" spans="1:39" ht="15.5" x14ac:dyDescent="0.35">
      <c r="A46" s="4" t="s">
        <v>87</v>
      </c>
      <c r="B46" s="3"/>
      <c r="E46" s="3">
        <f t="shared" si="14"/>
        <v>317.78115000004931</v>
      </c>
      <c r="F46" s="3"/>
      <c r="G46" s="3">
        <f t="shared" si="15"/>
        <v>210.91067766819944</v>
      </c>
      <c r="H46" s="3"/>
      <c r="I46" s="3">
        <f t="shared" si="16"/>
        <v>114.27206392003464</v>
      </c>
      <c r="J46" s="3"/>
      <c r="K46" s="3">
        <f t="shared" si="17"/>
        <v>85.895366771581749</v>
      </c>
      <c r="L46" s="3"/>
      <c r="M46" s="3">
        <f t="shared" si="18"/>
        <v>10.067722442151489</v>
      </c>
      <c r="N46" s="3"/>
      <c r="O46" s="3">
        <f t="shared" si="19"/>
        <v>1189.1494296277194</v>
      </c>
      <c r="P46" s="3"/>
      <c r="Q46" s="3">
        <f t="shared" si="20"/>
        <v>392.77381695520427</v>
      </c>
      <c r="R46" s="3"/>
      <c r="S46" s="3">
        <f t="shared" si="21"/>
        <v>14.038888946748528</v>
      </c>
      <c r="T46" s="3"/>
      <c r="U46" s="3">
        <f t="shared" si="22"/>
        <v>0</v>
      </c>
      <c r="V46" s="3"/>
      <c r="W46" s="3">
        <f t="shared" si="23"/>
        <v>0</v>
      </c>
      <c r="X46" s="11">
        <f>+W46+U46+S46+Q46+O46+M46+K46+I46+G46+E46</f>
        <v>2334.8891163316889</v>
      </c>
      <c r="Y46">
        <f>+X46/X42</f>
        <v>6.0700433330773233E-2</v>
      </c>
      <c r="AA46" s="4" t="s">
        <v>87</v>
      </c>
      <c r="AB46" s="3">
        <f t="shared" si="2"/>
        <v>317.78115000004931</v>
      </c>
      <c r="AC46" s="3">
        <f t="shared" si="3"/>
        <v>210.91067766819944</v>
      </c>
      <c r="AD46" s="3">
        <f t="shared" si="4"/>
        <v>114.27206392003464</v>
      </c>
      <c r="AE46" s="3">
        <f t="shared" si="5"/>
        <v>85.895366771581749</v>
      </c>
      <c r="AF46" s="3">
        <f t="shared" si="6"/>
        <v>10.067722442151489</v>
      </c>
      <c r="AG46" s="3">
        <f t="shared" si="7"/>
        <v>1189.1494296277194</v>
      </c>
      <c r="AH46" s="3">
        <f t="shared" si="8"/>
        <v>392.77381695520427</v>
      </c>
      <c r="AI46" s="3">
        <f t="shared" si="9"/>
        <v>14.038888946748528</v>
      </c>
      <c r="AJ46" s="3">
        <f t="shared" si="10"/>
        <v>0</v>
      </c>
      <c r="AK46" s="3">
        <f t="shared" si="11"/>
        <v>0</v>
      </c>
      <c r="AL46" s="3">
        <f>SUM(AB46:AK46)</f>
        <v>2334.8891163316889</v>
      </c>
      <c r="AM46" s="4" t="s">
        <v>70</v>
      </c>
    </row>
    <row r="47" spans="1:39" ht="15.5" x14ac:dyDescent="0.35">
      <c r="A47" s="21" t="s">
        <v>107</v>
      </c>
      <c r="E47" s="25">
        <f t="shared" si="14"/>
        <v>30.468201084430007</v>
      </c>
      <c r="F47" s="25"/>
      <c r="G47" s="25">
        <f t="shared" si="15"/>
        <v>26.533725834653936</v>
      </c>
      <c r="H47" s="25"/>
      <c r="I47" s="25">
        <f t="shared" si="16"/>
        <v>20.597256246299242</v>
      </c>
      <c r="J47" s="25"/>
      <c r="K47" s="25">
        <f t="shared" si="17"/>
        <v>26.196108817959789</v>
      </c>
      <c r="L47" s="25"/>
      <c r="M47" s="25">
        <f t="shared" si="18"/>
        <v>27.309329173099716</v>
      </c>
      <c r="N47" s="25"/>
      <c r="O47" s="25">
        <f t="shared" si="19"/>
        <v>24.502130386997713</v>
      </c>
      <c r="P47" s="25"/>
      <c r="Q47" s="25">
        <f t="shared" si="20"/>
        <v>26.485249359801188</v>
      </c>
      <c r="R47" s="25"/>
      <c r="S47" s="25">
        <f t="shared" si="21"/>
        <v>47.017353473279265</v>
      </c>
      <c r="T47" s="25"/>
      <c r="U47" s="25">
        <f t="shared" si="22"/>
        <v>0</v>
      </c>
      <c r="V47" s="25"/>
      <c r="W47" s="25">
        <f t="shared" si="23"/>
        <v>19.310076665476846</v>
      </c>
      <c r="X47" s="26">
        <f>+O24</f>
        <v>26.79208691858345</v>
      </c>
      <c r="AA47" s="4" t="s">
        <v>107</v>
      </c>
      <c r="AB47" s="18">
        <f t="shared" si="2"/>
        <v>30.468201084430007</v>
      </c>
      <c r="AC47" s="18">
        <f t="shared" si="3"/>
        <v>26.533725834653936</v>
      </c>
      <c r="AD47" s="3">
        <f t="shared" si="4"/>
        <v>20.597256246299242</v>
      </c>
      <c r="AE47" s="3">
        <f t="shared" si="5"/>
        <v>26.196108817959789</v>
      </c>
      <c r="AF47" s="18">
        <f t="shared" si="6"/>
        <v>27.309329173099716</v>
      </c>
      <c r="AG47" s="18">
        <f t="shared" si="7"/>
        <v>24.502130386997713</v>
      </c>
      <c r="AH47" s="18">
        <f t="shared" si="8"/>
        <v>26.485249359801188</v>
      </c>
      <c r="AI47" s="18">
        <f t="shared" si="9"/>
        <v>47.017353473279265</v>
      </c>
      <c r="AJ47" s="18">
        <f t="shared" si="10"/>
        <v>0</v>
      </c>
      <c r="AK47" s="18">
        <f t="shared" si="11"/>
        <v>19.310076665476846</v>
      </c>
      <c r="AL47" s="18">
        <f>+X47</f>
        <v>26.79208691858345</v>
      </c>
      <c r="AM47" s="4" t="s">
        <v>107</v>
      </c>
    </row>
    <row r="48" spans="1:39" ht="15.5" x14ac:dyDescent="0.35">
      <c r="A48" s="4" t="s">
        <v>89</v>
      </c>
      <c r="E48" s="3">
        <f t="shared" si="14"/>
        <v>4946.3197764059196</v>
      </c>
      <c r="F48" s="3"/>
      <c r="G48" s="3">
        <f t="shared" si="15"/>
        <v>2373.1355265789139</v>
      </c>
      <c r="H48" s="3"/>
      <c r="I48" s="3">
        <f t="shared" si="16"/>
        <v>622.86098744447941</v>
      </c>
      <c r="J48" s="3"/>
      <c r="K48" s="3">
        <f t="shared" si="17"/>
        <v>419.57827238853457</v>
      </c>
      <c r="L48" s="3"/>
      <c r="M48" s="3">
        <f t="shared" si="18"/>
        <v>82.646166066209673</v>
      </c>
      <c r="N48" s="3"/>
      <c r="O48" s="3">
        <f t="shared" si="19"/>
        <v>5460.1240703421936</v>
      </c>
      <c r="P48" s="3"/>
      <c r="Q48" s="3">
        <f t="shared" si="20"/>
        <v>1861.7429885010349</v>
      </c>
      <c r="R48" s="3"/>
      <c r="S48" s="3">
        <f t="shared" si="21"/>
        <v>165.26103593596352</v>
      </c>
      <c r="T48" s="3"/>
      <c r="U48" s="3">
        <f t="shared" si="22"/>
        <v>0</v>
      </c>
      <c r="V48" s="3"/>
      <c r="W48" s="3">
        <f t="shared" si="23"/>
        <v>258.62329883192024</v>
      </c>
      <c r="X48" s="11">
        <f>+W48+U48+S48+Q48+O48+M48+K48+I48+G48+E48</f>
        <v>16190.292122495168</v>
      </c>
      <c r="AA48" s="4" t="s">
        <v>89</v>
      </c>
      <c r="AB48" s="3">
        <f t="shared" si="2"/>
        <v>4946.3197764059196</v>
      </c>
      <c r="AC48" s="3">
        <f t="shared" si="3"/>
        <v>2373.1355265789139</v>
      </c>
      <c r="AD48" s="3">
        <f t="shared" si="4"/>
        <v>622.86098744447941</v>
      </c>
      <c r="AE48" s="3">
        <f t="shared" si="5"/>
        <v>419.57827238853457</v>
      </c>
      <c r="AF48" s="3">
        <f t="shared" si="6"/>
        <v>82.646166066209673</v>
      </c>
      <c r="AG48" s="3">
        <f t="shared" si="7"/>
        <v>5460.1240703421936</v>
      </c>
      <c r="AH48" s="3">
        <f t="shared" si="8"/>
        <v>1861.7429885010349</v>
      </c>
      <c r="AI48" s="3">
        <f t="shared" si="9"/>
        <v>165.26103593596352</v>
      </c>
      <c r="AJ48" s="3">
        <f t="shared" si="10"/>
        <v>0</v>
      </c>
      <c r="AK48" s="3">
        <f t="shared" si="11"/>
        <v>258.62329883192024</v>
      </c>
      <c r="AL48" s="3">
        <f t="shared" ref="AL48:AL53" si="24">SUM(AB48:AK48)</f>
        <v>16190.292122495171</v>
      </c>
      <c r="AM48" s="4" t="s">
        <v>89</v>
      </c>
    </row>
    <row r="49" spans="1:39" ht="15.5" x14ac:dyDescent="0.35">
      <c r="A49" s="21" t="s">
        <v>90</v>
      </c>
      <c r="E49" s="3">
        <f t="shared" si="14"/>
        <v>2406.4257365260091</v>
      </c>
      <c r="F49" s="3"/>
      <c r="G49" s="3">
        <f t="shared" si="15"/>
        <v>1031.4404091150309</v>
      </c>
      <c r="H49" s="3"/>
      <c r="I49" s="3">
        <f t="shared" si="16"/>
        <v>206.76620847601475</v>
      </c>
      <c r="J49" s="3"/>
      <c r="K49" s="3">
        <f t="shared" si="17"/>
        <v>201.06473066593657</v>
      </c>
      <c r="L49" s="3"/>
      <c r="M49" s="3">
        <f t="shared" si="18"/>
        <v>40.667461286046674</v>
      </c>
      <c r="N49" s="3"/>
      <c r="O49" s="3">
        <f t="shared" si="19"/>
        <v>2128.8737312180988</v>
      </c>
      <c r="P49" s="3"/>
      <c r="Q49" s="3">
        <f t="shared" si="20"/>
        <v>800.02368171784906</v>
      </c>
      <c r="R49" s="3"/>
      <c r="S49" s="3">
        <f t="shared" si="21"/>
        <v>109.43012856642657</v>
      </c>
      <c r="T49" s="3"/>
      <c r="U49" s="3">
        <f t="shared" si="22"/>
        <v>0</v>
      </c>
      <c r="V49" s="3"/>
      <c r="W49" s="3">
        <f t="shared" si="23"/>
        <v>135.61899032048834</v>
      </c>
      <c r="X49" s="11">
        <f>+W49+U49+S49+Q49+O49+M49+K49+I49+G49+E49</f>
        <v>7060.3110778919008</v>
      </c>
      <c r="AA49" s="4" t="s">
        <v>90</v>
      </c>
      <c r="AB49" s="3">
        <f t="shared" si="2"/>
        <v>2406.4257365260091</v>
      </c>
      <c r="AC49" s="3">
        <f t="shared" si="3"/>
        <v>1031.4404091150309</v>
      </c>
      <c r="AD49" s="3">
        <f t="shared" si="4"/>
        <v>206.76620847601475</v>
      </c>
      <c r="AE49" s="3">
        <f t="shared" si="5"/>
        <v>201.06473066593657</v>
      </c>
      <c r="AF49" s="3">
        <f t="shared" si="6"/>
        <v>40.667461286046674</v>
      </c>
      <c r="AG49" s="3">
        <f t="shared" si="7"/>
        <v>2128.8737312180988</v>
      </c>
      <c r="AH49" s="3">
        <f t="shared" si="8"/>
        <v>800.02368171784906</v>
      </c>
      <c r="AI49" s="3">
        <f t="shared" si="9"/>
        <v>109.43012856642657</v>
      </c>
      <c r="AJ49" s="3">
        <f t="shared" si="10"/>
        <v>0</v>
      </c>
      <c r="AK49" s="3">
        <f t="shared" si="11"/>
        <v>135.61899032048834</v>
      </c>
      <c r="AL49" s="3">
        <f t="shared" si="24"/>
        <v>7060.3110778919017</v>
      </c>
      <c r="AM49" s="4" t="s">
        <v>90</v>
      </c>
    </row>
    <row r="50" spans="1:39" ht="15.5" x14ac:dyDescent="0.35">
      <c r="A50" s="4" t="s">
        <v>91</v>
      </c>
      <c r="E50" s="3">
        <f t="shared" si="14"/>
        <v>5491.7292279157582</v>
      </c>
      <c r="F50" s="3"/>
      <c r="G50" s="3">
        <f t="shared" si="15"/>
        <v>2855.8403125691252</v>
      </c>
      <c r="H50" s="3"/>
      <c r="I50" s="3">
        <f t="shared" si="16"/>
        <v>797.08695528294436</v>
      </c>
      <c r="J50" s="3"/>
      <c r="K50" s="3">
        <f t="shared" si="17"/>
        <v>566.47189877457254</v>
      </c>
      <c r="L50" s="3"/>
      <c r="M50" s="3">
        <f t="shared" si="18"/>
        <v>108.24671023488914</v>
      </c>
      <c r="N50" s="3"/>
      <c r="O50" s="3">
        <f t="shared" si="19"/>
        <v>6559.65129739658</v>
      </c>
      <c r="P50" s="3"/>
      <c r="Q50" s="3">
        <f t="shared" si="20"/>
        <v>2220.6149796349491</v>
      </c>
      <c r="R50" s="3"/>
      <c r="S50" s="3">
        <f t="shared" si="21"/>
        <v>123.31399776688038</v>
      </c>
      <c r="T50" s="3"/>
      <c r="U50" s="3">
        <f t="shared" si="22"/>
        <v>2.2553413035659888</v>
      </c>
      <c r="V50" s="3"/>
      <c r="W50" s="3">
        <f t="shared" si="23"/>
        <v>0</v>
      </c>
      <c r="X50" s="11">
        <f>+W50+U50+S50+Q50+O50+M50+K50+I50+G50+E50</f>
        <v>18725.210720879266</v>
      </c>
      <c r="AA50" s="4" t="s">
        <v>91</v>
      </c>
      <c r="AB50" s="18">
        <f t="shared" si="2"/>
        <v>5491.7292279157582</v>
      </c>
      <c r="AC50" s="18">
        <f t="shared" si="3"/>
        <v>2855.8403125691252</v>
      </c>
      <c r="AD50" s="3">
        <f t="shared" si="4"/>
        <v>797.08695528294436</v>
      </c>
      <c r="AE50" s="3">
        <f t="shared" si="5"/>
        <v>566.47189877457254</v>
      </c>
      <c r="AF50" s="18">
        <f t="shared" si="6"/>
        <v>108.24671023488914</v>
      </c>
      <c r="AG50" s="18">
        <f t="shared" si="7"/>
        <v>6559.65129739658</v>
      </c>
      <c r="AH50" s="18">
        <f t="shared" si="8"/>
        <v>2220.6149796349491</v>
      </c>
      <c r="AI50" s="18">
        <f t="shared" si="9"/>
        <v>123.31399776688038</v>
      </c>
      <c r="AJ50" s="18">
        <f t="shared" si="10"/>
        <v>2.2553413035659888</v>
      </c>
      <c r="AK50" s="18">
        <f t="shared" si="11"/>
        <v>0</v>
      </c>
      <c r="AL50" s="18">
        <f t="shared" si="24"/>
        <v>18725.210720879266</v>
      </c>
      <c r="AM50" s="4" t="s">
        <v>91</v>
      </c>
    </row>
    <row r="51" spans="1:39" ht="15.5" x14ac:dyDescent="0.35">
      <c r="A51" s="4" t="s">
        <v>71</v>
      </c>
      <c r="E51" s="3">
        <f t="shared" si="14"/>
        <v>388.1</v>
      </c>
      <c r="F51" s="3"/>
      <c r="G51" s="3">
        <f t="shared" si="15"/>
        <v>192.3</v>
      </c>
      <c r="H51" s="3"/>
      <c r="I51" s="3">
        <f t="shared" si="16"/>
        <v>127.8</v>
      </c>
      <c r="J51" s="3"/>
      <c r="K51" s="3">
        <f t="shared" si="17"/>
        <v>180.4</v>
      </c>
      <c r="L51" s="3"/>
      <c r="M51" s="3">
        <f t="shared" si="18"/>
        <v>4.5999999999999996</v>
      </c>
      <c r="N51" s="3"/>
      <c r="O51" s="3">
        <f t="shared" si="19"/>
        <v>1192.4000000000001</v>
      </c>
      <c r="P51" s="3"/>
      <c r="Q51" s="3">
        <f t="shared" si="20"/>
        <v>109.1</v>
      </c>
      <c r="R51" s="3"/>
      <c r="S51" s="3">
        <f t="shared" si="21"/>
        <v>12.4</v>
      </c>
      <c r="T51" s="3"/>
      <c r="U51" s="3">
        <f t="shared" si="22"/>
        <v>0</v>
      </c>
      <c r="V51" s="3"/>
      <c r="W51" s="3">
        <f t="shared" si="23"/>
        <v>7.1</v>
      </c>
      <c r="X51" s="11">
        <f>+W51+U51+S51+Q51+O51+M51+K51+I51+G51+E51</f>
        <v>2214.1999999999998</v>
      </c>
      <c r="AA51" s="4" t="s">
        <v>71</v>
      </c>
      <c r="AB51" s="3">
        <f t="shared" si="2"/>
        <v>388.1</v>
      </c>
      <c r="AC51" s="3">
        <f t="shared" si="3"/>
        <v>192.3</v>
      </c>
      <c r="AD51" s="3">
        <f t="shared" si="4"/>
        <v>127.8</v>
      </c>
      <c r="AE51" s="3">
        <f t="shared" si="5"/>
        <v>180.4</v>
      </c>
      <c r="AF51" s="3">
        <f t="shared" si="6"/>
        <v>4.5999999999999996</v>
      </c>
      <c r="AG51" s="3">
        <f t="shared" si="7"/>
        <v>1192.4000000000001</v>
      </c>
      <c r="AH51" s="3">
        <f t="shared" si="8"/>
        <v>109.1</v>
      </c>
      <c r="AI51" s="3">
        <f t="shared" si="9"/>
        <v>12.4</v>
      </c>
      <c r="AJ51" s="3">
        <f t="shared" si="10"/>
        <v>0</v>
      </c>
      <c r="AK51" s="3">
        <f t="shared" si="11"/>
        <v>7.1</v>
      </c>
      <c r="AL51" s="3">
        <f t="shared" si="24"/>
        <v>2214.2000000000003</v>
      </c>
      <c r="AM51" s="4" t="s">
        <v>71</v>
      </c>
    </row>
    <row r="52" spans="1:39" ht="15.5" x14ac:dyDescent="0.35">
      <c r="A52" s="4" t="s">
        <v>72</v>
      </c>
      <c r="E52" s="3">
        <f t="shared" si="14"/>
        <v>6501.9417373323331</v>
      </c>
      <c r="F52" s="3"/>
      <c r="G52" s="3">
        <f t="shared" si="15"/>
        <v>3326.0974942101439</v>
      </c>
      <c r="H52" s="3"/>
      <c r="I52" s="3">
        <f t="shared" si="16"/>
        <v>545.99512242389744</v>
      </c>
      <c r="J52" s="3"/>
      <c r="K52" s="3">
        <f t="shared" si="17"/>
        <v>368.19478294324983</v>
      </c>
      <c r="L52" s="3"/>
      <c r="M52" s="3">
        <f t="shared" si="18"/>
        <v>60.415191940878721</v>
      </c>
      <c r="N52" s="3"/>
      <c r="O52" s="3">
        <f t="shared" si="19"/>
        <v>5252.6175252362864</v>
      </c>
      <c r="P52" s="3"/>
      <c r="Q52" s="3">
        <f t="shared" si="20"/>
        <v>2278.4222541303884</v>
      </c>
      <c r="R52" s="3"/>
      <c r="S52" s="3">
        <f t="shared" si="21"/>
        <v>175.32847546876869</v>
      </c>
      <c r="T52" s="3"/>
      <c r="U52" s="3">
        <f t="shared" si="22"/>
        <v>0</v>
      </c>
      <c r="V52" s="3"/>
      <c r="W52" s="3">
        <f t="shared" si="23"/>
        <v>633.53026887913757</v>
      </c>
      <c r="X52" s="11">
        <f>+W52+U52+S52+Q52+O52+M52+K52+I52+G52+E52</f>
        <v>19142.542852565086</v>
      </c>
      <c r="AA52" s="4" t="s">
        <v>72</v>
      </c>
      <c r="AB52" s="3">
        <f t="shared" si="2"/>
        <v>6501.9417373323331</v>
      </c>
      <c r="AC52" s="3">
        <f t="shared" si="3"/>
        <v>3326.0974942101439</v>
      </c>
      <c r="AD52" s="3">
        <f t="shared" si="4"/>
        <v>545.99512242389744</v>
      </c>
      <c r="AE52" s="3">
        <f t="shared" si="5"/>
        <v>368.19478294324983</v>
      </c>
      <c r="AF52" s="3">
        <f t="shared" si="6"/>
        <v>60.415191940878721</v>
      </c>
      <c r="AG52" s="3">
        <f t="shared" si="7"/>
        <v>5252.6175252362864</v>
      </c>
      <c r="AH52" s="3">
        <f t="shared" si="8"/>
        <v>2278.4222541303884</v>
      </c>
      <c r="AI52" s="3">
        <f t="shared" si="9"/>
        <v>175.32847546876869</v>
      </c>
      <c r="AJ52" s="3">
        <f t="shared" si="10"/>
        <v>0</v>
      </c>
      <c r="AK52" s="3">
        <f t="shared" si="11"/>
        <v>633.53026887913757</v>
      </c>
      <c r="AL52" s="3">
        <f t="shared" si="24"/>
        <v>19142.542852565086</v>
      </c>
      <c r="AM52" s="4" t="s">
        <v>72</v>
      </c>
    </row>
    <row r="53" spans="1:39" ht="15.5" x14ac:dyDescent="0.35">
      <c r="A53" s="4" t="s">
        <v>108</v>
      </c>
      <c r="E53" s="2">
        <f>0.001*(35*E43+25*E45+25*E46)</f>
        <v>325.92615740250915</v>
      </c>
      <c r="F53" s="2"/>
      <c r="G53" s="2">
        <f>0.001*(35*G43+25*G45+25*G46+35*G44*G39+25*(1-G44)*G39)</f>
        <v>204.74803329724023</v>
      </c>
      <c r="H53" s="2"/>
      <c r="I53" s="2">
        <f>0.001*(35*I43+25*I45+25*I46+35*I44*I39+25*(1-I44)*I39)</f>
        <v>75.44821083894108</v>
      </c>
      <c r="J53" s="2"/>
      <c r="K53" s="2">
        <f>0.001*(35*K43+25*K45+25*K46+35*K44*K39+25*(1-K44)*K39)</f>
        <v>48.51197092551535</v>
      </c>
      <c r="L53" s="2"/>
      <c r="M53" s="2">
        <f>0.001*(35*M43+25*M45+25*M46+35*M44*M39+25*(1-M44)*M39)</f>
        <v>8.6520836787706124</v>
      </c>
      <c r="N53" s="2"/>
      <c r="O53" s="2">
        <f>0.001*(35*O43+25*O45+25*O46+35*O44*O39+25*(1-O44)*O39)</f>
        <v>572.63987088710371</v>
      </c>
      <c r="P53" s="2"/>
      <c r="Q53" s="2">
        <f>0.001*(35*Q43+25*Q45+25*Q46+35*Q44*Q39+25*(1-Q44)*Q39)</f>
        <v>151.8058371532851</v>
      </c>
      <c r="R53" s="2"/>
      <c r="S53" s="2">
        <f>0.001*(35*S43+25*S45+25*S46+35*S44*S39+25*(1-S44)*S39)</f>
        <v>8.8748416476605545</v>
      </c>
      <c r="T53" s="2"/>
      <c r="U53" s="2">
        <f>0.001*(35*U43+25*U45+25*U46+35*U44*U39+25*(1-U44)*U39)</f>
        <v>0.22561359814652182</v>
      </c>
      <c r="V53" s="2"/>
      <c r="W53" s="2">
        <f>0.001*(35*W43+25*W45+25*W46+35*W44*W39+25*(1-W44)*W39)</f>
        <v>7.0567143621505872</v>
      </c>
      <c r="X53" s="2">
        <f>SUM(E53:W53)</f>
        <v>1403.8893337913232</v>
      </c>
      <c r="AA53" s="4" t="s">
        <v>109</v>
      </c>
      <c r="AB53" s="2">
        <f>+E54</f>
        <v>328.52043195635048</v>
      </c>
      <c r="AC53" s="2">
        <f>+G54</f>
        <v>157.85009384316322</v>
      </c>
      <c r="AD53" s="2">
        <f>+I54</f>
        <v>50.573875887668429</v>
      </c>
      <c r="AE53" s="2">
        <f>+K54</f>
        <v>34.670068273888027</v>
      </c>
      <c r="AF53" s="2">
        <f>+M54</f>
        <v>6.4581953057732191</v>
      </c>
      <c r="AG53" s="2">
        <f>+O54</f>
        <v>402.30375584534369</v>
      </c>
      <c r="AH53" s="2">
        <f>+Q54</f>
        <v>118.54133808759035</v>
      </c>
      <c r="AI53" s="2">
        <f>+S54</f>
        <v>8.289955233215947</v>
      </c>
      <c r="AJ53" s="2">
        <f>+U54</f>
        <v>0.17739787251005373</v>
      </c>
      <c r="AK53" s="2">
        <f>+W54</f>
        <v>24.125930865909908</v>
      </c>
      <c r="AL53" s="3">
        <f t="shared" si="24"/>
        <v>1131.5110431714131</v>
      </c>
      <c r="AM53" s="4" t="s">
        <v>109</v>
      </c>
    </row>
    <row r="54" spans="1:39" ht="15.5" x14ac:dyDescent="0.35">
      <c r="A54" s="4" t="s">
        <v>110</v>
      </c>
      <c r="E54" s="2">
        <f>+(E44*E42*35+(1-E44)*E42*25)/1000</f>
        <v>328.52043195635048</v>
      </c>
      <c r="F54" s="3"/>
      <c r="G54" s="2">
        <f>+(G44*G42*35+(1-G44)*G42*25)/1000</f>
        <v>157.85009384316322</v>
      </c>
      <c r="H54" s="3"/>
      <c r="I54" s="2">
        <f>+(I44*I42*35+(1-I44)*I42*25)/1000</f>
        <v>50.573875887668429</v>
      </c>
      <c r="J54" s="3"/>
      <c r="K54" s="2">
        <f>+(K44*K42*35+(1-K44)*K42*25)/1000</f>
        <v>34.670068273888027</v>
      </c>
      <c r="L54" s="3"/>
      <c r="M54" s="2">
        <f>+(M44*M42*35+(1-M44)*M42*25)/1000</f>
        <v>6.4581953057732191</v>
      </c>
      <c r="N54" s="3"/>
      <c r="O54" s="2">
        <f>+(O44*O42*35+(1-O44)*O42*25)/1000</f>
        <v>402.30375584534369</v>
      </c>
      <c r="P54" s="3"/>
      <c r="Q54" s="2">
        <f>+(Q44*Q42*35+(1-Q44)*Q42*25)/1000</f>
        <v>118.54133808759035</v>
      </c>
      <c r="R54" s="3"/>
      <c r="S54" s="2">
        <f>+(S44*S42*35+(1-S44)*S42*25)/1000</f>
        <v>8.289955233215947</v>
      </c>
      <c r="T54" s="3"/>
      <c r="U54" s="2">
        <f>+(U44*U42*35+(1-U44)*U42*25)/1000</f>
        <v>0.17739787251005373</v>
      </c>
      <c r="V54" s="3"/>
      <c r="W54" s="2">
        <f>+(W44*W42*35+(1-W44)*W42*25)/1000</f>
        <v>24.125930865909908</v>
      </c>
      <c r="X54" s="39">
        <f>+E54+G54+I54+K54+M54+O54+Q54+S54+U54+W54</f>
        <v>1131.5110431714131</v>
      </c>
    </row>
    <row r="55" spans="1:39" ht="15.5" x14ac:dyDescent="0.35">
      <c r="A55" s="4" t="s">
        <v>111</v>
      </c>
    </row>
    <row r="56" spans="1:39" ht="15.5" x14ac:dyDescent="0.35">
      <c r="A56" s="4" t="s">
        <v>218</v>
      </c>
      <c r="E56" s="3">
        <f>0.0028*E41</f>
        <v>22.114833900436949</v>
      </c>
      <c r="F56" s="3"/>
      <c r="G56" s="3">
        <f>0.0028*G41</f>
        <v>10.884386020715636</v>
      </c>
      <c r="H56" s="3"/>
      <c r="I56" s="3">
        <f>0.0028*I41</f>
        <v>2.8107888585250853</v>
      </c>
      <c r="J56" s="3"/>
      <c r="K56" s="3">
        <f>0.0028*K41</f>
        <v>2.1491025624334257</v>
      </c>
      <c r="L56" s="3"/>
      <c r="M56" s="3">
        <f>0.0028*M41</f>
        <v>0.41695968025862024</v>
      </c>
      <c r="N56" s="3"/>
      <c r="O56" s="3">
        <f>0.0028*O41</f>
        <v>24.327870080121098</v>
      </c>
      <c r="P56" s="3"/>
      <c r="Q56" s="3">
        <f>0.0028*Q41</f>
        <v>8.457788251787834</v>
      </c>
      <c r="R56" s="3"/>
      <c r="S56" s="3">
        <f>0.0028*S41</f>
        <v>0.65168355373325948</v>
      </c>
      <c r="T56" s="3"/>
      <c r="U56" s="3">
        <f>0.0028*U41</f>
        <v>6.3149556499847688E-3</v>
      </c>
      <c r="V56" s="3"/>
      <c r="W56" s="3">
        <f>0.0028*W41</f>
        <v>1.9665026684035187</v>
      </c>
      <c r="X56" s="3">
        <f>0.0028*X41</f>
        <v>73.786230532065403</v>
      </c>
    </row>
    <row r="57" spans="1:39" ht="15.5" x14ac:dyDescent="0.35">
      <c r="A57" s="4" t="s">
        <v>113</v>
      </c>
      <c r="B57" s="20">
        <f>+E57/(E57+E58)</f>
        <v>0.30468201084430008</v>
      </c>
      <c r="E57" s="27">
        <f>E47/100*E56</f>
        <v>6.7379920622728253</v>
      </c>
      <c r="F57" s="27"/>
      <c r="G57" s="27">
        <f t="shared" ref="G57:W57" si="25">G47/100*G56</f>
        <v>2.8880331455220865</v>
      </c>
      <c r="H57" s="27"/>
      <c r="I57" s="27">
        <f t="shared" si="25"/>
        <v>0.57894538373284132</v>
      </c>
      <c r="J57" s="27"/>
      <c r="K57" s="27">
        <f t="shared" si="25"/>
        <v>0.56298124586462239</v>
      </c>
      <c r="L57" s="27"/>
      <c r="M57" s="27">
        <f t="shared" si="25"/>
        <v>0.11386889160093068</v>
      </c>
      <c r="N57" s="27"/>
      <c r="O57" s="27">
        <f t="shared" si="25"/>
        <v>5.9608464474106766</v>
      </c>
      <c r="P57" s="27"/>
      <c r="Q57" s="27">
        <f t="shared" si="25"/>
        <v>2.2400663088099773</v>
      </c>
      <c r="R57" s="27"/>
      <c r="S57" s="27">
        <f>S47/100*S56</f>
        <v>0.30640435998599441</v>
      </c>
      <c r="T57" s="27"/>
      <c r="U57" s="27">
        <f t="shared" si="25"/>
        <v>0</v>
      </c>
      <c r="V57" s="27"/>
      <c r="W57" s="27">
        <f t="shared" si="25"/>
        <v>0.37973317289736741</v>
      </c>
      <c r="X57" s="27">
        <f>+W57+U57+S57+Q57+O57+M57+K57+I57+G57+E57</f>
        <v>19.768871018097322</v>
      </c>
      <c r="Y57" s="3"/>
    </row>
    <row r="58" spans="1:39" ht="15.5" x14ac:dyDescent="0.35">
      <c r="A58" s="28" t="s">
        <v>114</v>
      </c>
      <c r="B58" s="20">
        <f>1-B57</f>
        <v>0.69531798915569998</v>
      </c>
      <c r="E58" s="29">
        <f>E56-E57</f>
        <v>15.376841838164124</v>
      </c>
      <c r="F58" s="29"/>
      <c r="G58" s="29">
        <f t="shared" ref="G58:W58" si="26">G56-G57</f>
        <v>7.9963528751935495</v>
      </c>
      <c r="H58" s="29"/>
      <c r="I58" s="29">
        <f t="shared" si="26"/>
        <v>2.2318434747922442</v>
      </c>
      <c r="J58" s="29"/>
      <c r="K58" s="29">
        <f t="shared" si="26"/>
        <v>1.5861213165688033</v>
      </c>
      <c r="L58" s="29"/>
      <c r="M58" s="29">
        <f t="shared" si="26"/>
        <v>0.30309078865768957</v>
      </c>
      <c r="N58" s="29"/>
      <c r="O58" s="29">
        <f t="shared" si="26"/>
        <v>18.367023632710421</v>
      </c>
      <c r="P58" s="29"/>
      <c r="Q58" s="29">
        <f t="shared" si="26"/>
        <v>6.2177219429778567</v>
      </c>
      <c r="R58" s="29"/>
      <c r="S58" s="29">
        <f t="shared" si="26"/>
        <v>0.34527919374726507</v>
      </c>
      <c r="T58" s="29"/>
      <c r="U58" s="29">
        <f t="shared" si="26"/>
        <v>6.3149556499847688E-3</v>
      </c>
      <c r="V58" s="29"/>
      <c r="W58" s="29">
        <f t="shared" si="26"/>
        <v>1.5867694955061513</v>
      </c>
      <c r="X58" s="27">
        <f t="shared" ref="X58:X60" si="27">+W58+U58+S58+Q58+O58+M58+K58+I58+G58+E58</f>
        <v>54.017359513968096</v>
      </c>
    </row>
    <row r="59" spans="1:39" ht="15.5" x14ac:dyDescent="0.35">
      <c r="A59" s="28" t="s">
        <v>115</v>
      </c>
      <c r="E59" s="3">
        <f t="shared" ref="E59:U59" si="28">+E41-E56</f>
        <v>7876.0401305413307</v>
      </c>
      <c r="F59" s="3"/>
      <c r="G59" s="3">
        <f t="shared" si="28"/>
        <v>3876.3963356634404</v>
      </c>
      <c r="H59" s="3"/>
      <c r="I59" s="3">
        <f t="shared" si="28"/>
        <v>1001.0423749004341</v>
      </c>
      <c r="J59" s="3"/>
      <c r="K59" s="3">
        <f t="shared" si="28"/>
        <v>765.38752687807573</v>
      </c>
      <c r="L59" s="3"/>
      <c r="M59" s="3">
        <f t="shared" si="28"/>
        <v>148.49721184067718</v>
      </c>
      <c r="N59" s="3"/>
      <c r="O59" s="3">
        <f t="shared" si="28"/>
        <v>8664.1971585345582</v>
      </c>
      <c r="P59" s="3"/>
      <c r="Q59" s="3">
        <f t="shared" si="28"/>
        <v>3012.1808731010101</v>
      </c>
      <c r="R59" s="3"/>
      <c r="S59" s="3">
        <f t="shared" si="28"/>
        <v>232.0924427795737</v>
      </c>
      <c r="T59" s="3"/>
      <c r="U59" s="3">
        <f t="shared" si="28"/>
        <v>2.2490263479160042</v>
      </c>
      <c r="V59" s="3"/>
      <c r="W59" s="3">
        <f t="shared" ref="W59" si="29">+W41-W56</f>
        <v>700.35587890428167</v>
      </c>
      <c r="X59" s="27">
        <f t="shared" si="27"/>
        <v>26278.438959491301</v>
      </c>
    </row>
    <row r="60" spans="1:39" ht="15.5" x14ac:dyDescent="0.35">
      <c r="A60" s="4" t="s">
        <v>116</v>
      </c>
      <c r="B60" s="20">
        <f>+E60/(E60+E61)</f>
        <v>0.30468201084430008</v>
      </c>
      <c r="E60" s="27">
        <f>E47/100*E59</f>
        <v>2399.6877444637362</v>
      </c>
      <c r="F60" s="27"/>
      <c r="G60" s="27">
        <f t="shared" ref="G60:W60" si="30">G47/100*G59</f>
        <v>1028.5523759695088</v>
      </c>
      <c r="H60" s="27"/>
      <c r="I60" s="27">
        <f t="shared" si="30"/>
        <v>206.18726309228194</v>
      </c>
      <c r="J60" s="27"/>
      <c r="K60" s="27">
        <f t="shared" si="30"/>
        <v>200.50174942007195</v>
      </c>
      <c r="L60" s="27"/>
      <c r="M60" s="27">
        <f t="shared" si="30"/>
        <v>40.553592394445744</v>
      </c>
      <c r="N60" s="27"/>
      <c r="O60" s="27">
        <f t="shared" si="30"/>
        <v>2122.9128847706884</v>
      </c>
      <c r="P60" s="27"/>
      <c r="Q60" s="27">
        <f t="shared" si="30"/>
        <v>797.78361540903916</v>
      </c>
      <c r="R60" s="27"/>
      <c r="S60" s="27">
        <f t="shared" si="30"/>
        <v>109.12372420644058</v>
      </c>
      <c r="T60" s="27"/>
      <c r="U60" s="27">
        <f t="shared" si="30"/>
        <v>0</v>
      </c>
      <c r="V60" s="27"/>
      <c r="W60" s="27">
        <f t="shared" si="30"/>
        <v>135.23925714759099</v>
      </c>
      <c r="X60" s="27">
        <f t="shared" si="27"/>
        <v>7040.5422068738044</v>
      </c>
    </row>
    <row r="61" spans="1:39" ht="15.5" x14ac:dyDescent="0.35">
      <c r="A61" s="28" t="s">
        <v>114</v>
      </c>
      <c r="B61" s="20">
        <f>1-B60</f>
        <v>0.69531798915569998</v>
      </c>
      <c r="E61" s="29">
        <f>E59-E60</f>
        <v>5476.3523860775949</v>
      </c>
      <c r="F61" s="29"/>
      <c r="G61" s="29">
        <f t="shared" ref="G61:W61" si="31">G59-G60</f>
        <v>2847.8439596939315</v>
      </c>
      <c r="H61" s="29"/>
      <c r="I61" s="29">
        <f t="shared" si="31"/>
        <v>794.85511180815217</v>
      </c>
      <c r="J61" s="29"/>
      <c r="K61" s="29">
        <f t="shared" si="31"/>
        <v>564.88577745800376</v>
      </c>
      <c r="L61" s="29"/>
      <c r="M61" s="29">
        <f t="shared" si="31"/>
        <v>107.94361944623144</v>
      </c>
      <c r="N61" s="29"/>
      <c r="O61" s="29">
        <f t="shared" si="31"/>
        <v>6541.2842737638694</v>
      </c>
      <c r="P61" s="29"/>
      <c r="Q61" s="29">
        <f t="shared" si="31"/>
        <v>2214.3972576919709</v>
      </c>
      <c r="R61" s="29"/>
      <c r="S61" s="29">
        <f t="shared" si="31"/>
        <v>122.96871857313312</v>
      </c>
      <c r="T61" s="29"/>
      <c r="U61" s="29">
        <f t="shared" si="31"/>
        <v>2.2490263479160042</v>
      </c>
      <c r="V61" s="29"/>
      <c r="W61" s="29">
        <f t="shared" si="31"/>
        <v>565.11662175669062</v>
      </c>
      <c r="X61" s="29">
        <f>X59-X60</f>
        <v>19237.896752617497</v>
      </c>
      <c r="Y61" s="3"/>
    </row>
    <row r="62" spans="1:39" ht="15.5" x14ac:dyDescent="0.35">
      <c r="A62" s="28" t="s">
        <v>219</v>
      </c>
      <c r="B62" s="20"/>
      <c r="E62" s="3">
        <f>0.0028*E40</f>
        <v>9.6582880993476614</v>
      </c>
      <c r="F62" s="3"/>
      <c r="G62" s="3">
        <f>0.0028*G40</f>
        <v>4.832035281913182</v>
      </c>
      <c r="H62" s="3"/>
      <c r="I62" s="3">
        <f>0.0028*I40</f>
        <v>1.536053998415063</v>
      </c>
      <c r="J62" s="3"/>
      <c r="K62" s="3">
        <f>0.0028*K40</f>
        <v>0.9316958652510362</v>
      </c>
      <c r="L62" s="3"/>
      <c r="M62" s="3">
        <f>0.0028*M40</f>
        <v>0.23005164673860792</v>
      </c>
      <c r="N62" s="3"/>
      <c r="O62" s="3">
        <f>0.0028*O40</f>
        <v>12.350679498885935</v>
      </c>
      <c r="P62" s="3"/>
      <c r="Q62" s="3">
        <f>0.0028*Q40</f>
        <v>3.4094031068310215</v>
      </c>
      <c r="R62" s="3"/>
      <c r="S62" s="3">
        <f>0.0028*S40</f>
        <v>0.22057241345368112</v>
      </c>
      <c r="T62" s="3"/>
      <c r="U62" s="3">
        <f>0.0028*U40</f>
        <v>1.3553606071141248E-2</v>
      </c>
      <c r="V62" s="3"/>
      <c r="W62" s="3">
        <f>0.0028*W40</f>
        <v>0.7356015885783912</v>
      </c>
      <c r="X62" s="3">
        <f>0.0028*X40</f>
        <v>33.917935105485718</v>
      </c>
      <c r="Y62" s="3"/>
    </row>
    <row r="63" spans="1:39" ht="15.5" x14ac:dyDescent="0.35">
      <c r="A63" s="28" t="s">
        <v>220</v>
      </c>
      <c r="B63" s="20"/>
      <c r="E63" s="3">
        <f>0.0028*E39</f>
        <v>10.438464449924652</v>
      </c>
      <c r="F63" s="3"/>
      <c r="G63" s="3">
        <f>0.0028*G39</f>
        <v>5.1603198298632202</v>
      </c>
      <c r="H63" s="3"/>
      <c r="I63" s="3">
        <f>0.0028*I39</f>
        <v>2.1616873219090231</v>
      </c>
      <c r="J63" s="3"/>
      <c r="K63" s="3">
        <f>0.0028*K39</f>
        <v>1.3072672354011454</v>
      </c>
      <c r="L63" s="3"/>
      <c r="M63" s="3">
        <f>0.0028*M39</f>
        <v>0.22062804880383541</v>
      </c>
      <c r="N63" s="3"/>
      <c r="O63" s="3">
        <f>0.0028*O39</f>
        <v>16.103723474017411</v>
      </c>
      <c r="P63" s="3"/>
      <c r="Q63" s="3">
        <f>0.0028*Q39</f>
        <v>3.8839838392839678</v>
      </c>
      <c r="R63" s="3"/>
      <c r="S63" s="3">
        <f>0.0028*S39</f>
        <v>0.2252001302530337</v>
      </c>
      <c r="T63" s="3"/>
      <c r="U63" s="3">
        <f>0.0028*U39</f>
        <v>8.1374805000596663E-3</v>
      </c>
      <c r="V63" s="3"/>
      <c r="W63" s="3">
        <f>0.0028*W39</f>
        <v>0.79035200856086585</v>
      </c>
      <c r="X63" s="3">
        <f>0.0028*X39</f>
        <v>40.299763818517221</v>
      </c>
      <c r="Y63" s="3"/>
    </row>
    <row r="64" spans="1:39" ht="15.5" x14ac:dyDescent="0.35">
      <c r="A64" s="28" t="s">
        <v>119</v>
      </c>
      <c r="B64" s="20"/>
      <c r="E64" s="3">
        <f>+E62+E56+E63</f>
        <v>42.211586449709259</v>
      </c>
      <c r="F64" s="3"/>
      <c r="G64" s="3">
        <f>+G62+G56+G63</f>
        <v>20.87674113249204</v>
      </c>
      <c r="H64" s="3"/>
      <c r="I64" s="3">
        <f>+I62+I56+I63</f>
        <v>6.5085301788491705</v>
      </c>
      <c r="J64" s="3"/>
      <c r="K64" s="3">
        <f>+K62+K56+K63</f>
        <v>4.388065663085607</v>
      </c>
      <c r="L64" s="3"/>
      <c r="M64" s="3">
        <f>+M62+M56+M63</f>
        <v>0.86763937580106365</v>
      </c>
      <c r="N64" s="3"/>
      <c r="O64" s="3">
        <f>+O62+O56+O63</f>
        <v>52.78227305302444</v>
      </c>
      <c r="P64" s="3"/>
      <c r="Q64" s="3">
        <f>+Q62+Q56+Q63</f>
        <v>15.751175197902823</v>
      </c>
      <c r="R64" s="3"/>
      <c r="S64" s="3">
        <f>+S62+S56+S63</f>
        <v>1.0974560974399743</v>
      </c>
      <c r="T64" s="3"/>
      <c r="U64" s="3">
        <f>+U62+U56+U63</f>
        <v>2.8006042221185683E-2</v>
      </c>
      <c r="V64" s="3"/>
      <c r="W64" s="3">
        <f>+W62+W56+W63</f>
        <v>3.4924562655427756</v>
      </c>
      <c r="X64" s="3">
        <f>+X62+X56+X63</f>
        <v>148.00392945606833</v>
      </c>
      <c r="Y64" s="1">
        <f>+X64/X42</f>
        <v>3.8476784999345159E-3</v>
      </c>
    </row>
    <row r="65" spans="1:52" ht="15.5" x14ac:dyDescent="0.35">
      <c r="A65" s="28" t="s">
        <v>120</v>
      </c>
      <c r="B65" s="20"/>
      <c r="E65" s="34">
        <v>2.8E-3</v>
      </c>
      <c r="F65" s="3"/>
      <c r="G65" s="34">
        <v>2.8E-3</v>
      </c>
      <c r="H65" s="3"/>
      <c r="I65" s="34">
        <v>2.8E-3</v>
      </c>
      <c r="J65" s="3"/>
      <c r="K65" s="34">
        <v>2.8E-3</v>
      </c>
      <c r="L65" s="3"/>
      <c r="M65" s="34">
        <v>2.8E-3</v>
      </c>
      <c r="N65" s="3"/>
      <c r="O65" s="34">
        <v>2.8E-3</v>
      </c>
      <c r="P65" s="3"/>
      <c r="Q65" s="34">
        <v>2.8E-3</v>
      </c>
      <c r="R65" s="3"/>
      <c r="S65" s="34">
        <v>2.8E-3</v>
      </c>
      <c r="T65" s="3"/>
      <c r="U65" s="34">
        <v>2.8E-3</v>
      </c>
      <c r="V65" s="3"/>
      <c r="W65" s="34">
        <v>2.8E-3</v>
      </c>
      <c r="X65" s="34">
        <v>2.8E-3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247</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6.7379920622728253</v>
      </c>
      <c r="F73" s="15">
        <v>1</v>
      </c>
      <c r="G73" s="3">
        <f>+$D73*G57</f>
        <v>2.8880331455220865</v>
      </c>
      <c r="H73" s="15">
        <v>1</v>
      </c>
      <c r="I73" s="3">
        <f>+$D73*I57</f>
        <v>0.57894538373284132</v>
      </c>
      <c r="J73" s="15">
        <v>1</v>
      </c>
      <c r="K73" s="3">
        <f>+$D73*K57</f>
        <v>0.56298124586462239</v>
      </c>
      <c r="L73" s="15">
        <v>1</v>
      </c>
      <c r="M73" s="3">
        <f>+$D73*M57</f>
        <v>0.11386889160093068</v>
      </c>
      <c r="N73" s="15">
        <v>1</v>
      </c>
      <c r="O73" s="3">
        <f>+$D73*O57</f>
        <v>5.9608464474106766</v>
      </c>
      <c r="P73" s="15">
        <v>1</v>
      </c>
      <c r="Q73" s="3">
        <f>+$D73*Q57</f>
        <v>2.2400663088099773</v>
      </c>
      <c r="R73" s="15">
        <v>1</v>
      </c>
      <c r="S73" s="3">
        <f>+$D73*S57</f>
        <v>0.30640435998599441</v>
      </c>
      <c r="T73" s="15">
        <v>1</v>
      </c>
      <c r="U73" s="3">
        <f>+$D73*U57</f>
        <v>0</v>
      </c>
      <c r="V73" s="15">
        <v>1</v>
      </c>
      <c r="W73" s="3">
        <f>+$D73*W57</f>
        <v>0.37973317289736741</v>
      </c>
      <c r="X73" s="3">
        <f>+E73+G73+I73+K73+M73+O73+Q73+S73+U73+W73</f>
        <v>19.768871018097318</v>
      </c>
      <c r="AA73" s="5" t="s">
        <v>131</v>
      </c>
      <c r="AB73" s="3">
        <f>+E73</f>
        <v>6.7379920622728253</v>
      </c>
      <c r="AC73" s="3">
        <f>+G73</f>
        <v>2.8880331455220865</v>
      </c>
      <c r="AD73" s="3">
        <f>+I73</f>
        <v>0.57894538373284132</v>
      </c>
      <c r="AE73" s="3">
        <f>+K73</f>
        <v>0.56298124586462239</v>
      </c>
      <c r="AF73" s="3">
        <f>+M73</f>
        <v>0.11386889160093068</v>
      </c>
      <c r="AG73" s="3">
        <f>+O73</f>
        <v>5.9608464474106766</v>
      </c>
      <c r="AH73" s="3">
        <f>+Q73</f>
        <v>2.2400663088099773</v>
      </c>
      <c r="AI73" s="3">
        <f>+S73</f>
        <v>0.30640435998599441</v>
      </c>
      <c r="AJ73" s="3">
        <f>+U73</f>
        <v>0</v>
      </c>
      <c r="AK73" s="3">
        <f>+W73</f>
        <v>0.37973317289736741</v>
      </c>
      <c r="AL73" s="3">
        <f>SUM(AB73:AK73)</f>
        <v>19.768871018097318</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6.7379920622728253</v>
      </c>
      <c r="F77" s="15">
        <f t="shared" si="33"/>
        <v>1</v>
      </c>
      <c r="G77" s="27">
        <f>SUM(G73:G76)</f>
        <v>2.8880331455220865</v>
      </c>
      <c r="H77" s="15">
        <f t="shared" si="33"/>
        <v>1</v>
      </c>
      <c r="I77" s="27">
        <f>SUM(I73:I76)</f>
        <v>0.57894538373284132</v>
      </c>
      <c r="J77" s="15">
        <f t="shared" si="33"/>
        <v>1</v>
      </c>
      <c r="K77" s="27">
        <f>SUM(K73:K76)</f>
        <v>0.56298124586462239</v>
      </c>
      <c r="L77" s="15">
        <f t="shared" si="33"/>
        <v>1</v>
      </c>
      <c r="M77" s="27">
        <f>SUM(M73:M76)</f>
        <v>0.11386889160093068</v>
      </c>
      <c r="N77" s="15">
        <f t="shared" si="33"/>
        <v>1</v>
      </c>
      <c r="O77" s="27">
        <f>SUM(O73:O76)</f>
        <v>5.9608464474106766</v>
      </c>
      <c r="P77" s="15">
        <f t="shared" si="33"/>
        <v>1</v>
      </c>
      <c r="Q77" s="27">
        <f>SUM(Q73:Q76)</f>
        <v>2.2400663088099773</v>
      </c>
      <c r="R77" s="15">
        <f t="shared" si="33"/>
        <v>1</v>
      </c>
      <c r="S77" s="27">
        <f>SUM(S73:S76)</f>
        <v>0.30640435998599441</v>
      </c>
      <c r="T77" s="15">
        <f t="shared" si="33"/>
        <v>1</v>
      </c>
      <c r="U77" s="27">
        <f>SUM(U73:U76)</f>
        <v>0</v>
      </c>
      <c r="V77" s="15">
        <f t="shared" si="33"/>
        <v>1</v>
      </c>
      <c r="W77" s="27">
        <f>SUM(W73:W76)</f>
        <v>0.37973317289736741</v>
      </c>
      <c r="X77" s="3">
        <f t="shared" si="32"/>
        <v>19.768871018097318</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2399.6877444637362</v>
      </c>
      <c r="AC78" s="3">
        <f>+G60</f>
        <v>1028.5523759695088</v>
      </c>
      <c r="AD78" s="3">
        <f>+I60</f>
        <v>206.18726309228194</v>
      </c>
      <c r="AE78" s="3">
        <f>+K60</f>
        <v>200.50174942007195</v>
      </c>
      <c r="AF78" s="3">
        <f>+M60</f>
        <v>40.553592394445744</v>
      </c>
      <c r="AG78" s="3">
        <f>+O60</f>
        <v>2122.9128847706884</v>
      </c>
      <c r="AH78" s="3">
        <f>+Q60</f>
        <v>797.78361540903916</v>
      </c>
      <c r="AI78" s="3">
        <f>+S60</f>
        <v>109.12372420644058</v>
      </c>
      <c r="AJ78" s="3">
        <f>+U60</f>
        <v>0</v>
      </c>
      <c r="AK78" s="3">
        <f>+W60</f>
        <v>135.23925714759099</v>
      </c>
      <c r="AL78" s="3">
        <f>+X60</f>
        <v>7040.5422068738044</v>
      </c>
      <c r="AN78" t="s">
        <v>238</v>
      </c>
      <c r="AO78" s="3">
        <f>+AB78</f>
        <v>2399.6877444637362</v>
      </c>
      <c r="AP78" s="3">
        <f t="shared" ref="AP78:AX78" si="34">+AC78</f>
        <v>1028.5523759695088</v>
      </c>
      <c r="AQ78" s="3">
        <f t="shared" si="34"/>
        <v>206.18726309228194</v>
      </c>
      <c r="AR78" s="3">
        <f t="shared" si="34"/>
        <v>200.50174942007195</v>
      </c>
      <c r="AS78" s="3">
        <f t="shared" si="34"/>
        <v>40.553592394445744</v>
      </c>
      <c r="AT78" s="3">
        <f t="shared" si="34"/>
        <v>2122.9128847706884</v>
      </c>
      <c r="AU78" s="3">
        <f t="shared" si="34"/>
        <v>797.78361540903916</v>
      </c>
      <c r="AV78" s="3">
        <f t="shared" si="34"/>
        <v>109.12372420644058</v>
      </c>
      <c r="AW78" s="3">
        <f t="shared" si="34"/>
        <v>0</v>
      </c>
      <c r="AX78" s="3">
        <f t="shared" si="34"/>
        <v>135.23925714759099</v>
      </c>
      <c r="AY78" s="3">
        <f>SUM(AO78:AX78)</f>
        <v>7040.5422068738044</v>
      </c>
      <c r="AZ78" t="s">
        <v>138</v>
      </c>
    </row>
    <row r="79" spans="1:52" ht="15.5" x14ac:dyDescent="0.35">
      <c r="A79" s="5" t="s">
        <v>139</v>
      </c>
      <c r="B79" t="s">
        <v>140</v>
      </c>
      <c r="C79">
        <v>3</v>
      </c>
      <c r="D79" s="15">
        <v>0.3</v>
      </c>
      <c r="E79" s="3">
        <f t="shared" ref="E79:E84" si="35">+$D79*E$60</f>
        <v>719.90632333912083</v>
      </c>
      <c r="F79" s="15">
        <v>0.3</v>
      </c>
      <c r="G79" s="3">
        <f>+$F79*G$60</f>
        <v>308.56571279085261</v>
      </c>
      <c r="H79" s="15">
        <v>0.2</v>
      </c>
      <c r="I79" s="3">
        <f t="shared" ref="I79:I84" si="36">+$H79*I$60</f>
        <v>41.237452618456388</v>
      </c>
      <c r="J79" s="15">
        <v>0.2</v>
      </c>
      <c r="K79" s="3">
        <f t="shared" ref="K79:K84" si="37">+$J79*K$60</f>
        <v>40.100349884014392</v>
      </c>
      <c r="L79" s="15">
        <v>0.3</v>
      </c>
      <c r="M79" s="3">
        <f t="shared" ref="M79:M84" si="38">+$L79*M$60</f>
        <v>12.166077718333723</v>
      </c>
      <c r="N79" s="15">
        <v>0.2</v>
      </c>
      <c r="O79" s="3">
        <f t="shared" ref="O79:O84" si="39">+$N79*O$60</f>
        <v>424.58257695413772</v>
      </c>
      <c r="P79" s="15">
        <v>0.3</v>
      </c>
      <c r="Q79" s="3">
        <f t="shared" ref="Q79:Q84" si="40">+$P79*Q$60</f>
        <v>239.33508462271175</v>
      </c>
      <c r="R79" s="15">
        <v>0.3</v>
      </c>
      <c r="S79" s="3">
        <f t="shared" ref="S79:S84" si="41">+$R79*S$60</f>
        <v>32.737117261932177</v>
      </c>
      <c r="T79" s="15">
        <v>0.3</v>
      </c>
      <c r="U79" s="3">
        <f t="shared" ref="U79:U84" si="42">+$T79*U$60</f>
        <v>0</v>
      </c>
      <c r="V79" s="15">
        <v>0.3</v>
      </c>
      <c r="W79" s="3">
        <f t="shared" ref="W79:W84" si="43">+$V79*W$60</f>
        <v>40.571777144277299</v>
      </c>
      <c r="X79" s="3">
        <f t="shared" ref="X79:X85" si="44">+E79+G79+I79+K79+M79+O79+Q79+S79+U79+W79</f>
        <v>1859.202472333837</v>
      </c>
      <c r="AA79" t="s">
        <v>139</v>
      </c>
      <c r="AB79" s="15">
        <f t="shared" ref="AB79:AB84" si="45">+D79</f>
        <v>0.3</v>
      </c>
      <c r="AC79" s="15">
        <f t="shared" ref="AC79:AC84" si="46">+F79</f>
        <v>0.3</v>
      </c>
      <c r="AD79" s="15">
        <f t="shared" ref="AD79:AD84" si="47">+H79</f>
        <v>0.2</v>
      </c>
      <c r="AE79" s="15">
        <f t="shared" ref="AE79:AE84" si="48">+J79</f>
        <v>0.2</v>
      </c>
      <c r="AF79" s="15">
        <f t="shared" ref="AF79:AF84" si="49">+L79</f>
        <v>0.3</v>
      </c>
      <c r="AG79" s="15">
        <f t="shared" ref="AG79:AG84" si="50">+N79</f>
        <v>0.2</v>
      </c>
      <c r="AH79" s="15">
        <f t="shared" ref="AH79:AH84" si="51">+P79</f>
        <v>0.3</v>
      </c>
      <c r="AI79" s="15">
        <f t="shared" ref="AI79:AI84" si="52">+R79</f>
        <v>0.3</v>
      </c>
      <c r="AJ79" s="15">
        <f t="shared" ref="AJ79:AJ84" si="53">+T79</f>
        <v>0.3</v>
      </c>
      <c r="AK79" s="15">
        <f t="shared" ref="AK79:AK84" si="54">+V79</f>
        <v>0.3</v>
      </c>
      <c r="AN79" t="s">
        <v>141</v>
      </c>
      <c r="AO79" s="3">
        <f t="shared" ref="AO79:AX84" si="55">+AB79*AO$78</f>
        <v>719.90632333912083</v>
      </c>
      <c r="AP79" s="3">
        <f t="shared" si="55"/>
        <v>308.56571279085261</v>
      </c>
      <c r="AQ79" s="3">
        <f t="shared" si="55"/>
        <v>41.237452618456388</v>
      </c>
      <c r="AR79" s="3">
        <f t="shared" si="55"/>
        <v>40.100349884014392</v>
      </c>
      <c r="AS79" s="3">
        <f t="shared" si="55"/>
        <v>12.166077718333723</v>
      </c>
      <c r="AT79" s="3">
        <f t="shared" si="55"/>
        <v>424.58257695413772</v>
      </c>
      <c r="AU79" s="3">
        <f t="shared" si="55"/>
        <v>239.33508462271175</v>
      </c>
      <c r="AV79" s="3">
        <f t="shared" si="55"/>
        <v>32.737117261932177</v>
      </c>
      <c r="AW79" s="3">
        <f t="shared" si="55"/>
        <v>0</v>
      </c>
      <c r="AX79" s="3">
        <f t="shared" si="55"/>
        <v>40.571777144277299</v>
      </c>
      <c r="AY79" s="3">
        <f t="shared" ref="AY79:AY84" si="56">SUM(AO79:AX79)</f>
        <v>1859.202472333837</v>
      </c>
      <c r="AZ79" t="s">
        <v>141</v>
      </c>
    </row>
    <row r="80" spans="1:52" ht="15.5" x14ac:dyDescent="0.35">
      <c r="A80" s="5" t="s">
        <v>142</v>
      </c>
      <c r="B80" t="s">
        <v>143</v>
      </c>
      <c r="C80">
        <v>15</v>
      </c>
      <c r="D80" s="15">
        <v>0.5</v>
      </c>
      <c r="E80" s="3">
        <f t="shared" si="35"/>
        <v>1199.8438722318681</v>
      </c>
      <c r="F80" s="15">
        <v>0.5</v>
      </c>
      <c r="G80" s="3">
        <f>+$F80*G$60</f>
        <v>514.27618798475442</v>
      </c>
      <c r="H80" s="15">
        <v>0</v>
      </c>
      <c r="I80" s="3">
        <f t="shared" si="36"/>
        <v>0</v>
      </c>
      <c r="J80" s="15">
        <v>0</v>
      </c>
      <c r="K80" s="3">
        <f t="shared" si="37"/>
        <v>0</v>
      </c>
      <c r="L80" s="15">
        <v>0.5</v>
      </c>
      <c r="M80" s="3">
        <f t="shared" si="38"/>
        <v>20.276796197222872</v>
      </c>
      <c r="N80" s="15">
        <v>0</v>
      </c>
      <c r="O80" s="3">
        <f t="shared" si="39"/>
        <v>0</v>
      </c>
      <c r="P80" s="15">
        <v>0</v>
      </c>
      <c r="Q80" s="3">
        <f t="shared" si="40"/>
        <v>0</v>
      </c>
      <c r="R80" s="15">
        <v>0</v>
      </c>
      <c r="S80" s="3">
        <f t="shared" si="41"/>
        <v>0</v>
      </c>
      <c r="T80" s="15">
        <v>0</v>
      </c>
      <c r="U80" s="3">
        <f t="shared" si="42"/>
        <v>0</v>
      </c>
      <c r="V80" s="15">
        <v>0</v>
      </c>
      <c r="W80" s="3">
        <f t="shared" si="43"/>
        <v>0</v>
      </c>
      <c r="X80" s="3">
        <f t="shared" si="44"/>
        <v>1734.3968564138454</v>
      </c>
      <c r="AA80" t="s">
        <v>142</v>
      </c>
      <c r="AB80" s="15">
        <f t="shared" si="45"/>
        <v>0.5</v>
      </c>
      <c r="AC80" s="15">
        <f t="shared" si="46"/>
        <v>0.5</v>
      </c>
      <c r="AD80" s="15">
        <f t="shared" si="47"/>
        <v>0</v>
      </c>
      <c r="AE80" s="15">
        <f t="shared" si="48"/>
        <v>0</v>
      </c>
      <c r="AF80" s="15">
        <f t="shared" si="49"/>
        <v>0.5</v>
      </c>
      <c r="AG80" s="15">
        <f t="shared" si="50"/>
        <v>0</v>
      </c>
      <c r="AH80" s="15">
        <f t="shared" si="51"/>
        <v>0</v>
      </c>
      <c r="AI80" s="15">
        <f t="shared" si="52"/>
        <v>0</v>
      </c>
      <c r="AJ80" s="15">
        <f t="shared" si="53"/>
        <v>0</v>
      </c>
      <c r="AK80" s="15">
        <f t="shared" si="54"/>
        <v>0</v>
      </c>
      <c r="AN80" t="s">
        <v>144</v>
      </c>
      <c r="AO80" s="3">
        <f t="shared" si="55"/>
        <v>1199.8438722318681</v>
      </c>
      <c r="AP80" s="3">
        <f t="shared" si="55"/>
        <v>514.27618798475442</v>
      </c>
      <c r="AQ80" s="3">
        <f t="shared" si="55"/>
        <v>0</v>
      </c>
      <c r="AR80" s="3">
        <f t="shared" si="55"/>
        <v>0</v>
      </c>
      <c r="AS80" s="3">
        <f t="shared" si="55"/>
        <v>20.276796197222872</v>
      </c>
      <c r="AT80" s="3">
        <f t="shared" si="55"/>
        <v>0</v>
      </c>
      <c r="AU80" s="3">
        <f t="shared" si="55"/>
        <v>0</v>
      </c>
      <c r="AV80" s="3">
        <f t="shared" si="55"/>
        <v>0</v>
      </c>
      <c r="AW80" s="3">
        <f t="shared" si="55"/>
        <v>0</v>
      </c>
      <c r="AX80" s="3">
        <f t="shared" si="55"/>
        <v>0</v>
      </c>
      <c r="AY80" s="3">
        <f t="shared" si="56"/>
        <v>1734.3968564138454</v>
      </c>
      <c r="AZ80" t="s">
        <v>144</v>
      </c>
    </row>
    <row r="81" spans="1:52" ht="15.5" x14ac:dyDescent="0.35">
      <c r="A81" s="5" t="s">
        <v>145</v>
      </c>
      <c r="B81" t="s">
        <v>146</v>
      </c>
      <c r="C81">
        <v>20</v>
      </c>
      <c r="D81" s="15">
        <v>0</v>
      </c>
      <c r="E81" s="3">
        <f t="shared" si="35"/>
        <v>0</v>
      </c>
      <c r="F81" s="15">
        <v>0</v>
      </c>
      <c r="G81" s="3">
        <f>+$F81*G$60</f>
        <v>0</v>
      </c>
      <c r="H81" s="15">
        <v>0.5</v>
      </c>
      <c r="I81" s="3">
        <f t="shared" si="36"/>
        <v>103.09363154614097</v>
      </c>
      <c r="J81" s="15">
        <v>0.5</v>
      </c>
      <c r="K81" s="3">
        <f t="shared" si="37"/>
        <v>100.25087471003597</v>
      </c>
      <c r="L81" s="15">
        <v>0</v>
      </c>
      <c r="M81" s="3">
        <f t="shared" si="38"/>
        <v>0</v>
      </c>
      <c r="N81" s="15">
        <v>0.5</v>
      </c>
      <c r="O81" s="3">
        <f t="shared" si="39"/>
        <v>1061.4564423853442</v>
      </c>
      <c r="P81" s="15">
        <v>0.2</v>
      </c>
      <c r="Q81" s="3">
        <f t="shared" si="40"/>
        <v>159.55672308180783</v>
      </c>
      <c r="R81" s="15">
        <v>0.2</v>
      </c>
      <c r="S81" s="3">
        <f t="shared" si="41"/>
        <v>21.824744841288119</v>
      </c>
      <c r="T81" s="15">
        <v>0.2</v>
      </c>
      <c r="U81" s="3">
        <f t="shared" si="42"/>
        <v>0</v>
      </c>
      <c r="V81" s="15">
        <v>0.2</v>
      </c>
      <c r="W81" s="3">
        <f t="shared" si="43"/>
        <v>27.0478514295182</v>
      </c>
      <c r="X81" s="3">
        <f t="shared" si="44"/>
        <v>1473.2302679941354</v>
      </c>
      <c r="AA81" t="s">
        <v>145</v>
      </c>
      <c r="AB81" s="15">
        <f t="shared" si="45"/>
        <v>0</v>
      </c>
      <c r="AC81" s="15">
        <f t="shared" si="46"/>
        <v>0</v>
      </c>
      <c r="AD81" s="15">
        <f t="shared" si="47"/>
        <v>0.5</v>
      </c>
      <c r="AE81" s="15">
        <f t="shared" si="48"/>
        <v>0.5</v>
      </c>
      <c r="AF81" s="15">
        <f t="shared" si="49"/>
        <v>0</v>
      </c>
      <c r="AG81" s="15">
        <f t="shared" si="50"/>
        <v>0.5</v>
      </c>
      <c r="AH81" s="15">
        <f t="shared" si="51"/>
        <v>0.2</v>
      </c>
      <c r="AI81" s="15">
        <f t="shared" si="52"/>
        <v>0.2</v>
      </c>
      <c r="AJ81" s="15">
        <f t="shared" si="53"/>
        <v>0.2</v>
      </c>
      <c r="AK81" s="15">
        <f t="shared" si="54"/>
        <v>0.2</v>
      </c>
      <c r="AN81" t="s">
        <v>145</v>
      </c>
      <c r="AO81" s="3">
        <f t="shared" si="55"/>
        <v>0</v>
      </c>
      <c r="AP81" s="3">
        <f t="shared" si="55"/>
        <v>0</v>
      </c>
      <c r="AQ81" s="3">
        <f t="shared" si="55"/>
        <v>103.09363154614097</v>
      </c>
      <c r="AR81" s="3">
        <f t="shared" si="55"/>
        <v>100.25087471003597</v>
      </c>
      <c r="AS81" s="3">
        <f t="shared" si="55"/>
        <v>0</v>
      </c>
      <c r="AT81" s="3">
        <f t="shared" si="55"/>
        <v>1061.4564423853442</v>
      </c>
      <c r="AU81" s="3">
        <f t="shared" si="55"/>
        <v>159.55672308180783</v>
      </c>
      <c r="AV81" s="3">
        <f t="shared" si="55"/>
        <v>21.824744841288119</v>
      </c>
      <c r="AW81" s="3">
        <f t="shared" si="55"/>
        <v>0</v>
      </c>
      <c r="AX81" s="3">
        <f t="shared" si="55"/>
        <v>27.0478514295182</v>
      </c>
      <c r="AY81" s="3">
        <f t="shared" si="56"/>
        <v>1473.2302679941354</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0.2</v>
      </c>
      <c r="I83" s="3">
        <f t="shared" si="36"/>
        <v>41.237452618456388</v>
      </c>
      <c r="J83" s="15">
        <v>0.2</v>
      </c>
      <c r="K83" s="3">
        <f t="shared" si="37"/>
        <v>40.100349884014392</v>
      </c>
      <c r="L83" s="15">
        <v>0</v>
      </c>
      <c r="M83" s="3">
        <f t="shared" si="38"/>
        <v>0</v>
      </c>
      <c r="N83" s="15">
        <v>0.2</v>
      </c>
      <c r="O83" s="3">
        <f t="shared" si="39"/>
        <v>424.58257695413772</v>
      </c>
      <c r="P83" s="15">
        <v>0.1</v>
      </c>
      <c r="Q83" s="3">
        <f t="shared" si="40"/>
        <v>79.778361540903916</v>
      </c>
      <c r="R83" s="15">
        <v>0.1</v>
      </c>
      <c r="S83" s="3">
        <f t="shared" si="41"/>
        <v>10.91237242064406</v>
      </c>
      <c r="T83" s="15">
        <v>0.1</v>
      </c>
      <c r="U83" s="3">
        <f t="shared" si="42"/>
        <v>0</v>
      </c>
      <c r="V83" s="15">
        <v>0.1</v>
      </c>
      <c r="W83" s="3">
        <f t="shared" si="43"/>
        <v>13.5239257147591</v>
      </c>
      <c r="X83" s="3">
        <f t="shared" si="44"/>
        <v>610.13503913291561</v>
      </c>
      <c r="AA83" t="s">
        <v>148</v>
      </c>
      <c r="AB83" s="15">
        <f t="shared" si="45"/>
        <v>0</v>
      </c>
      <c r="AC83" s="15">
        <f t="shared" si="46"/>
        <v>0</v>
      </c>
      <c r="AD83" s="15">
        <f t="shared" si="47"/>
        <v>0.2</v>
      </c>
      <c r="AE83" s="15">
        <f t="shared" si="48"/>
        <v>0.2</v>
      </c>
      <c r="AF83" s="15">
        <f t="shared" si="49"/>
        <v>0</v>
      </c>
      <c r="AG83" s="15">
        <f t="shared" si="50"/>
        <v>0.2</v>
      </c>
      <c r="AH83" s="15">
        <f t="shared" si="51"/>
        <v>0.1</v>
      </c>
      <c r="AI83" s="15">
        <f t="shared" si="52"/>
        <v>0.1</v>
      </c>
      <c r="AJ83" s="15">
        <f t="shared" si="53"/>
        <v>0.1</v>
      </c>
      <c r="AK83" s="15">
        <f t="shared" si="54"/>
        <v>0.1</v>
      </c>
      <c r="AN83" t="s">
        <v>148</v>
      </c>
      <c r="AO83" s="3">
        <f t="shared" si="55"/>
        <v>0</v>
      </c>
      <c r="AP83" s="3">
        <f t="shared" si="55"/>
        <v>0</v>
      </c>
      <c r="AQ83" s="3">
        <f t="shared" si="55"/>
        <v>41.237452618456388</v>
      </c>
      <c r="AR83" s="3">
        <f t="shared" si="55"/>
        <v>40.100349884014392</v>
      </c>
      <c r="AS83" s="3">
        <f t="shared" si="55"/>
        <v>0</v>
      </c>
      <c r="AT83" s="3">
        <f t="shared" si="55"/>
        <v>424.58257695413772</v>
      </c>
      <c r="AU83" s="3">
        <f t="shared" si="55"/>
        <v>79.778361540903916</v>
      </c>
      <c r="AV83" s="3">
        <f t="shared" si="55"/>
        <v>10.91237242064406</v>
      </c>
      <c r="AW83" s="3">
        <f t="shared" si="55"/>
        <v>0</v>
      </c>
      <c r="AX83" s="3">
        <f t="shared" si="55"/>
        <v>13.5239257147591</v>
      </c>
      <c r="AY83" s="3">
        <f t="shared" si="56"/>
        <v>610.13503913291561</v>
      </c>
      <c r="AZ83" t="s">
        <v>148</v>
      </c>
    </row>
    <row r="84" spans="1:52" ht="15.5" x14ac:dyDescent="0.35">
      <c r="A84" s="5" t="s">
        <v>149</v>
      </c>
      <c r="B84" t="s">
        <v>143</v>
      </c>
      <c r="C84">
        <v>25</v>
      </c>
      <c r="D84" s="15">
        <v>0.2</v>
      </c>
      <c r="E84" s="3">
        <f t="shared" si="35"/>
        <v>479.93754889274726</v>
      </c>
      <c r="F84" s="15">
        <v>0.2</v>
      </c>
      <c r="G84" s="3">
        <f t="shared" ref="G84" si="57">+$F84*G$60</f>
        <v>205.71047519390177</v>
      </c>
      <c r="H84" s="15">
        <v>0.1</v>
      </c>
      <c r="I84" s="3">
        <f t="shared" si="36"/>
        <v>20.618726309228194</v>
      </c>
      <c r="J84" s="15">
        <v>0.1</v>
      </c>
      <c r="K84" s="3">
        <f t="shared" si="37"/>
        <v>20.050174942007196</v>
      </c>
      <c r="L84" s="15">
        <v>0.2</v>
      </c>
      <c r="M84" s="3">
        <f t="shared" si="38"/>
        <v>8.1107184788891491</v>
      </c>
      <c r="N84" s="15">
        <v>0.1</v>
      </c>
      <c r="O84" s="3">
        <f t="shared" si="39"/>
        <v>212.29128847706886</v>
      </c>
      <c r="P84" s="15">
        <v>0.4</v>
      </c>
      <c r="Q84" s="3">
        <f t="shared" si="40"/>
        <v>319.11344616361566</v>
      </c>
      <c r="R84" s="15">
        <v>0.4</v>
      </c>
      <c r="S84" s="3">
        <f t="shared" si="41"/>
        <v>43.649489682576238</v>
      </c>
      <c r="T84" s="15">
        <v>0.4</v>
      </c>
      <c r="U84" s="3">
        <f t="shared" si="42"/>
        <v>0</v>
      </c>
      <c r="V84" s="15">
        <v>0.4</v>
      </c>
      <c r="W84" s="3">
        <f t="shared" si="43"/>
        <v>54.0957028590364</v>
      </c>
      <c r="X84" s="3">
        <f t="shared" si="44"/>
        <v>1363.5775709990708</v>
      </c>
      <c r="AA84" t="s">
        <v>149</v>
      </c>
      <c r="AB84" s="15">
        <f t="shared" si="45"/>
        <v>0.2</v>
      </c>
      <c r="AC84" s="15">
        <f t="shared" si="46"/>
        <v>0.2</v>
      </c>
      <c r="AD84" s="15">
        <f t="shared" si="47"/>
        <v>0.1</v>
      </c>
      <c r="AE84" s="15">
        <f t="shared" si="48"/>
        <v>0.1</v>
      </c>
      <c r="AF84" s="15">
        <f t="shared" si="49"/>
        <v>0.2</v>
      </c>
      <c r="AG84" s="15">
        <f t="shared" si="50"/>
        <v>0.1</v>
      </c>
      <c r="AH84" s="15">
        <f t="shared" si="51"/>
        <v>0.4</v>
      </c>
      <c r="AI84" s="15">
        <f t="shared" si="52"/>
        <v>0.4</v>
      </c>
      <c r="AJ84" s="15">
        <f t="shared" si="53"/>
        <v>0.4</v>
      </c>
      <c r="AK84" s="15">
        <f t="shared" si="54"/>
        <v>0.4</v>
      </c>
      <c r="AN84" t="s">
        <v>149</v>
      </c>
      <c r="AO84" s="3">
        <f t="shared" si="55"/>
        <v>479.93754889274726</v>
      </c>
      <c r="AP84" s="3">
        <f t="shared" si="55"/>
        <v>205.71047519390177</v>
      </c>
      <c r="AQ84" s="3">
        <f t="shared" si="55"/>
        <v>20.618726309228194</v>
      </c>
      <c r="AR84" s="3">
        <f t="shared" si="55"/>
        <v>20.050174942007196</v>
      </c>
      <c r="AS84" s="3">
        <f t="shared" si="55"/>
        <v>8.1107184788891491</v>
      </c>
      <c r="AT84" s="3">
        <f t="shared" si="55"/>
        <v>212.29128847706886</v>
      </c>
      <c r="AU84" s="3">
        <f t="shared" si="55"/>
        <v>319.11344616361566</v>
      </c>
      <c r="AV84" s="3">
        <f t="shared" si="55"/>
        <v>43.649489682576238</v>
      </c>
      <c r="AW84" s="3">
        <f t="shared" si="55"/>
        <v>0</v>
      </c>
      <c r="AX84" s="3">
        <f t="shared" si="55"/>
        <v>54.0957028590364</v>
      </c>
      <c r="AY84" s="3">
        <f t="shared" si="56"/>
        <v>1363.5775709990708</v>
      </c>
      <c r="AZ84" t="s">
        <v>149</v>
      </c>
    </row>
    <row r="85" spans="1:52" ht="15.5" x14ac:dyDescent="0.35">
      <c r="A85" s="5" t="s">
        <v>150</v>
      </c>
      <c r="D85" s="15">
        <f>SUM(D79:D84)</f>
        <v>1</v>
      </c>
      <c r="E85" s="27">
        <f>SUM(E79:E84)</f>
        <v>2399.6877444637362</v>
      </c>
      <c r="F85" s="15">
        <f>SUM(F79:F84)</f>
        <v>1</v>
      </c>
      <c r="G85" s="27">
        <f t="shared" ref="G85:U85" si="58">SUM(G79:G84)</f>
        <v>1028.5523759695088</v>
      </c>
      <c r="H85" s="15">
        <f>SUM(H79:H84)</f>
        <v>0.99999999999999989</v>
      </c>
      <c r="I85" s="27">
        <f t="shared" si="58"/>
        <v>206.18726309228197</v>
      </c>
      <c r="J85" s="15">
        <f>SUM(J79:J84)</f>
        <v>0.99999999999999989</v>
      </c>
      <c r="K85" s="27">
        <f t="shared" si="58"/>
        <v>200.50174942007195</v>
      </c>
      <c r="L85" s="15">
        <f>SUM(L79:L84)</f>
        <v>1</v>
      </c>
      <c r="M85" s="27">
        <f>SUM(M79:M84)</f>
        <v>40.553592394445744</v>
      </c>
      <c r="N85" s="15">
        <f>SUM(N79:N84)</f>
        <v>0.99999999999999989</v>
      </c>
      <c r="O85" s="27">
        <f t="shared" si="58"/>
        <v>2122.9128847706884</v>
      </c>
      <c r="P85" s="15">
        <f>SUM(P79:P84)</f>
        <v>1</v>
      </c>
      <c r="Q85" s="27">
        <f t="shared" si="58"/>
        <v>797.78361540903916</v>
      </c>
      <c r="R85" s="15">
        <f>SUM(R79:R84)</f>
        <v>1</v>
      </c>
      <c r="S85" s="27">
        <f t="shared" si="58"/>
        <v>109.12372420644058</v>
      </c>
      <c r="T85" s="15">
        <f>SUM(T79:T84)</f>
        <v>1</v>
      </c>
      <c r="U85" s="27">
        <f t="shared" si="58"/>
        <v>0</v>
      </c>
      <c r="V85" s="15">
        <f>SUM(V79:V84)</f>
        <v>1</v>
      </c>
      <c r="W85" s="27">
        <f t="shared" ref="W85" si="59">SUM(W79:W84)</f>
        <v>135.23925714759099</v>
      </c>
      <c r="X85" s="3">
        <f t="shared" si="44"/>
        <v>7040.5422068738044</v>
      </c>
      <c r="AA85" t="s">
        <v>150</v>
      </c>
      <c r="AB85" s="15">
        <f>SUM(AB79:AB84)</f>
        <v>1</v>
      </c>
      <c r="AC85" s="15">
        <f t="shared" ref="AC85:AK85" si="60">SUM(AC79:AC84)</f>
        <v>1</v>
      </c>
      <c r="AD85" s="15">
        <f t="shared" si="60"/>
        <v>0.99999999999999989</v>
      </c>
      <c r="AE85" s="15">
        <f t="shared" si="60"/>
        <v>0.99999999999999989</v>
      </c>
      <c r="AF85" s="15">
        <f t="shared" si="60"/>
        <v>1</v>
      </c>
      <c r="AG85" s="15">
        <f t="shared" si="60"/>
        <v>0.99999999999999989</v>
      </c>
      <c r="AH85" s="15">
        <f t="shared" si="60"/>
        <v>1</v>
      </c>
      <c r="AI85" s="15">
        <f t="shared" si="60"/>
        <v>1</v>
      </c>
      <c r="AJ85" s="15">
        <f t="shared" si="60"/>
        <v>1</v>
      </c>
      <c r="AK85" s="15">
        <f t="shared" si="60"/>
        <v>1</v>
      </c>
      <c r="AN85" t="s">
        <v>150</v>
      </c>
      <c r="AO85" s="3">
        <f>SUM(AO79:AO84)</f>
        <v>2399.6877444637362</v>
      </c>
      <c r="AP85" s="3">
        <f t="shared" ref="AP85:AX85" si="61">SUM(AP79:AP84)</f>
        <v>1028.5523759695088</v>
      </c>
      <c r="AQ85" s="3">
        <f t="shared" si="61"/>
        <v>206.18726309228197</v>
      </c>
      <c r="AR85" s="3">
        <f t="shared" si="61"/>
        <v>200.50174942007195</v>
      </c>
      <c r="AS85" s="3">
        <f t="shared" si="61"/>
        <v>40.553592394445744</v>
      </c>
      <c r="AT85" s="3">
        <f t="shared" si="61"/>
        <v>2122.9128847706884</v>
      </c>
      <c r="AU85" s="3">
        <f t="shared" si="61"/>
        <v>797.78361540903916</v>
      </c>
      <c r="AV85" s="3">
        <f t="shared" si="61"/>
        <v>109.12372420644058</v>
      </c>
      <c r="AW85" s="3">
        <f t="shared" si="61"/>
        <v>0</v>
      </c>
      <c r="AX85" s="3">
        <f t="shared" si="61"/>
        <v>135.23925714759099</v>
      </c>
      <c r="AY85" s="3">
        <f>SUM(AO85:AX85)</f>
        <v>7040.5422068738044</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12.301473470531299</v>
      </c>
      <c r="F88" s="15">
        <v>0.8</v>
      </c>
      <c r="G88" s="3">
        <f>+$F88*G$58</f>
        <v>6.3970823001548398</v>
      </c>
      <c r="H88" s="15">
        <v>0.8</v>
      </c>
      <c r="I88" s="3">
        <f>+$H88*I$58</f>
        <v>1.7854747798337955</v>
      </c>
      <c r="J88" s="15">
        <v>0.8</v>
      </c>
      <c r="K88" s="3">
        <f>+$J88*K$58</f>
        <v>1.2688970532550428</v>
      </c>
      <c r="L88" s="15">
        <v>0.8</v>
      </c>
      <c r="M88" s="3">
        <f>+$L88*M$58</f>
        <v>0.24247263092615168</v>
      </c>
      <c r="N88" s="15">
        <v>0.8</v>
      </c>
      <c r="O88" s="3">
        <f>+$N88*O$58</f>
        <v>14.693618906168338</v>
      </c>
      <c r="P88" s="15">
        <v>0.8</v>
      </c>
      <c r="Q88" s="3">
        <f>+$P88*Q$58</f>
        <v>4.9741775543822859</v>
      </c>
      <c r="R88" s="15">
        <v>0.8</v>
      </c>
      <c r="S88" s="3">
        <f>+$R88*S$58</f>
        <v>0.27622335499781209</v>
      </c>
      <c r="T88" s="15">
        <v>0.8</v>
      </c>
      <c r="U88" s="3">
        <f>+$T88*U$58</f>
        <v>5.0519645199878158E-3</v>
      </c>
      <c r="V88" s="15">
        <v>0.8</v>
      </c>
      <c r="W88" s="3">
        <f>+$V88*W$58</f>
        <v>1.2694155964049212</v>
      </c>
      <c r="X88" s="3">
        <f>+E88+G88+I88+K88+M88+O88+Q88+S88+U88+W88</f>
        <v>43.213887611174464</v>
      </c>
    </row>
    <row r="89" spans="1:52" ht="15.5" x14ac:dyDescent="0.35">
      <c r="A89" s="5" t="s">
        <v>153</v>
      </c>
      <c r="C89">
        <v>18</v>
      </c>
      <c r="D89" s="15">
        <v>0.2</v>
      </c>
      <c r="E89" s="3">
        <f>+$D89*E$58</f>
        <v>3.0753683676328247</v>
      </c>
      <c r="F89" s="15">
        <v>0.2</v>
      </c>
      <c r="G89" s="3">
        <f>+$F89*G$58</f>
        <v>1.59927057503871</v>
      </c>
      <c r="H89" s="15">
        <v>0.2</v>
      </c>
      <c r="I89" s="3">
        <f>+$H89*I$58</f>
        <v>0.44636869495844889</v>
      </c>
      <c r="J89" s="15">
        <v>0.2</v>
      </c>
      <c r="K89" s="3">
        <f>+$J89*K$58</f>
        <v>0.31722426331376069</v>
      </c>
      <c r="L89" s="15">
        <v>0.2</v>
      </c>
      <c r="M89" s="3">
        <f>+$L89*M$58</f>
        <v>6.0618157731537919E-2</v>
      </c>
      <c r="N89" s="15">
        <v>0.2</v>
      </c>
      <c r="O89" s="3">
        <f>+$N89*O$58</f>
        <v>3.6734047265420844</v>
      </c>
      <c r="P89" s="15">
        <v>0.2</v>
      </c>
      <c r="Q89" s="3">
        <f>+$P89*Q$58</f>
        <v>1.2435443885955715</v>
      </c>
      <c r="R89" s="15">
        <v>0.2</v>
      </c>
      <c r="S89" s="3">
        <f>+$R89*S$58</f>
        <v>6.9055838749453022E-2</v>
      </c>
      <c r="T89" s="15">
        <v>0.2</v>
      </c>
      <c r="U89" s="3">
        <f>+$T89*U$58</f>
        <v>1.2629911299969539E-3</v>
      </c>
      <c r="V89" s="15">
        <v>0.2</v>
      </c>
      <c r="W89" s="3">
        <f>+$V89*W$58</f>
        <v>0.3173538991012303</v>
      </c>
      <c r="X89" s="3">
        <f>+E89+G89+I89+K89+M89+O89+Q89+S89+U89+W89</f>
        <v>10.803471902793616</v>
      </c>
    </row>
    <row r="90" spans="1:52" ht="15.5" x14ac:dyDescent="0.35">
      <c r="A90" s="5" t="s">
        <v>10</v>
      </c>
      <c r="D90" s="15">
        <f>SUM(D88:D89)</f>
        <v>1</v>
      </c>
      <c r="E90" s="29">
        <f>SUM(E88:E89)</f>
        <v>15.376841838164124</v>
      </c>
      <c r="F90" s="31">
        <f>SUM(F88:F89)</f>
        <v>1</v>
      </c>
      <c r="G90" s="29">
        <f t="shared" ref="G90:U90" si="62">SUM(G88:G89)</f>
        <v>7.9963528751935495</v>
      </c>
      <c r="H90" s="31">
        <f>SUM(H88:H89)</f>
        <v>1</v>
      </c>
      <c r="I90" s="29">
        <f t="shared" si="62"/>
        <v>2.2318434747922442</v>
      </c>
      <c r="J90" s="31">
        <f>SUM(J88:J89)</f>
        <v>1</v>
      </c>
      <c r="K90" s="29">
        <f t="shared" si="62"/>
        <v>1.5861213165688035</v>
      </c>
      <c r="L90" s="31">
        <f>SUM(L88:L89)</f>
        <v>1</v>
      </c>
      <c r="M90" s="29">
        <f t="shared" si="62"/>
        <v>0.30309078865768957</v>
      </c>
      <c r="N90" s="31">
        <f>SUM(N88:N89)</f>
        <v>1</v>
      </c>
      <c r="O90" s="29">
        <f t="shared" si="62"/>
        <v>18.367023632710421</v>
      </c>
      <c r="P90" s="31">
        <f>SUM(P88:P89)</f>
        <v>1</v>
      </c>
      <c r="Q90" s="29">
        <f t="shared" si="62"/>
        <v>6.2177219429778576</v>
      </c>
      <c r="R90" s="31">
        <f>SUM(R88:R89)</f>
        <v>1</v>
      </c>
      <c r="S90" s="29">
        <f t="shared" si="62"/>
        <v>0.34527919374726512</v>
      </c>
      <c r="T90" s="31">
        <f>SUM(T88:T89)</f>
        <v>1</v>
      </c>
      <c r="U90" s="29">
        <f t="shared" si="62"/>
        <v>6.3149556499847697E-3</v>
      </c>
      <c r="V90" s="31">
        <f>SUM(V88:V89)</f>
        <v>1</v>
      </c>
      <c r="W90" s="29">
        <f t="shared" ref="W90" si="63">SUM(W88:W89)</f>
        <v>1.5867694955061515</v>
      </c>
      <c r="X90" s="3">
        <f>+E90+G90+I90+K90+M90+O90+Q90+S90+U90+W90</f>
        <v>54.017359513968103</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5476.3523860775949</v>
      </c>
      <c r="AC91" s="3">
        <f>+G61</f>
        <v>2847.8439596939315</v>
      </c>
      <c r="AD91" s="3">
        <f>+I61</f>
        <v>794.85511180815217</v>
      </c>
      <c r="AE91" s="3">
        <f>+K61</f>
        <v>564.88577745800376</v>
      </c>
      <c r="AF91" s="3">
        <f>+M61</f>
        <v>107.94361944623144</v>
      </c>
      <c r="AG91" s="3">
        <f>+O61</f>
        <v>6541.2842737638694</v>
      </c>
      <c r="AH91" s="3">
        <f>+Q61</f>
        <v>2214.3972576919709</v>
      </c>
      <c r="AI91" s="3">
        <f>+S61</f>
        <v>122.96871857313312</v>
      </c>
      <c r="AJ91" s="3">
        <f>+U61</f>
        <v>2.2490263479160042</v>
      </c>
      <c r="AK91" s="3">
        <f>+W61</f>
        <v>565.11662175669062</v>
      </c>
      <c r="AL91" s="3">
        <f>SUM(AB91:AK91)</f>
        <v>19237.896752617497</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547.63523860775956</v>
      </c>
      <c r="F92" s="15">
        <v>0.1</v>
      </c>
      <c r="G92" s="3">
        <f>+$F92*G$61</f>
        <v>284.78439596939319</v>
      </c>
      <c r="H92" s="15">
        <v>0</v>
      </c>
      <c r="I92" s="3">
        <f t="shared" ref="I92:I97" si="65">+$H92*I$61</f>
        <v>0</v>
      </c>
      <c r="J92" s="15">
        <v>0</v>
      </c>
      <c r="K92" s="3">
        <f>+$J92*K$61</f>
        <v>0</v>
      </c>
      <c r="L92" s="15">
        <v>0.1</v>
      </c>
      <c r="M92" s="3">
        <f>+$L92*M$61</f>
        <v>10.794361944623144</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843.21399652177581</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547.63523860775956</v>
      </c>
      <c r="AP92" s="3">
        <f t="shared" ref="AP92:AP98" si="78">+G92</f>
        <v>284.78439596939319</v>
      </c>
      <c r="AQ92" s="3">
        <f t="shared" ref="AQ92:AQ98" si="79">+I92</f>
        <v>0</v>
      </c>
      <c r="AR92" s="3">
        <f t="shared" ref="AR92:AR98" si="80">+K92</f>
        <v>0</v>
      </c>
      <c r="AS92" s="3">
        <f t="shared" ref="AS92:AS98" si="81">+M92</f>
        <v>10.794361944623144</v>
      </c>
      <c r="AT92" s="3">
        <f t="shared" ref="AT92:AT98" si="82">+O92</f>
        <v>0</v>
      </c>
      <c r="AU92" s="3">
        <f t="shared" ref="AU92:AU98" si="83">+Q92</f>
        <v>0</v>
      </c>
      <c r="AV92" s="3">
        <f t="shared" ref="AV92:AV98" si="84">+S92</f>
        <v>0</v>
      </c>
      <c r="AW92" s="3">
        <f t="shared" ref="AW92:AW98" si="85">+U92</f>
        <v>0</v>
      </c>
      <c r="AX92" s="3">
        <f t="shared" ref="AX92:AX98" si="86">+W92</f>
        <v>0</v>
      </c>
      <c r="AY92" s="3">
        <f>SUM(AO92:AX92)</f>
        <v>843.21399652177581</v>
      </c>
    </row>
    <row r="93" spans="1:52" ht="15.5" x14ac:dyDescent="0.35">
      <c r="A93" s="5" t="s">
        <v>156</v>
      </c>
      <c r="B93" t="s">
        <v>140</v>
      </c>
      <c r="C93">
        <v>25</v>
      </c>
      <c r="D93" s="15">
        <v>0.1</v>
      </c>
      <c r="E93" s="3">
        <f t="shared" si="64"/>
        <v>547.63523860775956</v>
      </c>
      <c r="F93" s="15">
        <v>0.1</v>
      </c>
      <c r="G93" s="3">
        <f t="shared" ref="G93:G97" si="87">+$F93*G$61</f>
        <v>284.78439596939319</v>
      </c>
      <c r="H93" s="15">
        <v>0.15</v>
      </c>
      <c r="I93" s="3">
        <f t="shared" si="65"/>
        <v>119.22826677122282</v>
      </c>
      <c r="J93" s="15">
        <v>0.15</v>
      </c>
      <c r="K93" s="3">
        <f>+$J93*K$61</f>
        <v>84.732866618700555</v>
      </c>
      <c r="L93" s="15">
        <v>0.1</v>
      </c>
      <c r="M93" s="3">
        <f t="shared" ref="M93:M97" si="88">+$L93*M$61</f>
        <v>10.794361944623144</v>
      </c>
      <c r="N93" s="15">
        <v>0.3</v>
      </c>
      <c r="O93" s="3">
        <f t="shared" ref="O93:O97" si="89">+$N93*O$61</f>
        <v>1962.3852821291607</v>
      </c>
      <c r="P93" s="15">
        <v>0.3</v>
      </c>
      <c r="Q93" s="3">
        <f t="shared" ref="Q93:Q97" si="90">+$P93*Q$61</f>
        <v>664.3191773075913</v>
      </c>
      <c r="R93" s="15">
        <v>0.25</v>
      </c>
      <c r="S93" s="3">
        <f t="shared" ref="S93:S97" si="91">+$R93*S$61</f>
        <v>30.742179643283279</v>
      </c>
      <c r="T93" s="15">
        <v>0.25</v>
      </c>
      <c r="U93" s="3">
        <f t="shared" ref="U93:U97" si="92">+$T93*U$61</f>
        <v>0.56225658697900105</v>
      </c>
      <c r="V93" s="15">
        <v>0.25</v>
      </c>
      <c r="W93" s="3">
        <f t="shared" ref="W93:W97" si="93">+$V93*W$61</f>
        <v>141.27915543917265</v>
      </c>
      <c r="X93" s="3">
        <f t="shared" si="66"/>
        <v>3846.4631810178862</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547.63523860775956</v>
      </c>
      <c r="AP93" s="3">
        <f t="shared" si="78"/>
        <v>284.78439596939319</v>
      </c>
      <c r="AQ93" s="3">
        <f t="shared" si="79"/>
        <v>119.22826677122282</v>
      </c>
      <c r="AR93" s="3">
        <f t="shared" si="80"/>
        <v>84.732866618700555</v>
      </c>
      <c r="AS93" s="3">
        <f t="shared" si="81"/>
        <v>10.794361944623144</v>
      </c>
      <c r="AT93" s="3">
        <f t="shared" si="82"/>
        <v>1962.3852821291607</v>
      </c>
      <c r="AU93" s="3">
        <f t="shared" si="83"/>
        <v>664.3191773075913</v>
      </c>
      <c r="AV93" s="3">
        <f t="shared" si="84"/>
        <v>30.742179643283279</v>
      </c>
      <c r="AW93" s="3">
        <f t="shared" si="85"/>
        <v>0.56225658697900105</v>
      </c>
      <c r="AX93" s="3">
        <f t="shared" si="86"/>
        <v>141.27915543917265</v>
      </c>
      <c r="AY93" s="3">
        <f t="shared" ref="AY93:AY98" si="94">SUM(AO93:AX93)</f>
        <v>3846.4631810178862</v>
      </c>
    </row>
    <row r="94" spans="1:52" ht="15.5" x14ac:dyDescent="0.35">
      <c r="A94" s="5" t="s">
        <v>157</v>
      </c>
      <c r="B94" t="s">
        <v>143</v>
      </c>
      <c r="C94">
        <v>25</v>
      </c>
      <c r="D94" s="15">
        <v>0.15</v>
      </c>
      <c r="E94" s="3">
        <f t="shared" si="64"/>
        <v>821.45285791163917</v>
      </c>
      <c r="F94" s="15">
        <v>0.15</v>
      </c>
      <c r="G94" s="3">
        <f t="shared" si="87"/>
        <v>427.1765939540897</v>
      </c>
      <c r="H94" s="15">
        <v>0</v>
      </c>
      <c r="I94" s="3">
        <f t="shared" si="65"/>
        <v>0</v>
      </c>
      <c r="J94" s="15">
        <v>0</v>
      </c>
      <c r="K94" s="3">
        <f t="shared" ref="K94:K97" si="95">+$J94*K$61</f>
        <v>0</v>
      </c>
      <c r="L94" s="15">
        <v>0.15</v>
      </c>
      <c r="M94" s="3">
        <f t="shared" si="88"/>
        <v>16.191542916934715</v>
      </c>
      <c r="N94" s="15">
        <v>0.15</v>
      </c>
      <c r="O94" s="3">
        <f t="shared" si="89"/>
        <v>981.19264106458036</v>
      </c>
      <c r="P94" s="15">
        <v>0.25</v>
      </c>
      <c r="Q94" s="3">
        <f t="shared" si="90"/>
        <v>553.59931442299273</v>
      </c>
      <c r="R94" s="15">
        <v>0.3</v>
      </c>
      <c r="S94" s="3">
        <f t="shared" si="91"/>
        <v>36.890615571939932</v>
      </c>
      <c r="T94" s="15">
        <v>0.3</v>
      </c>
      <c r="U94" s="3">
        <f t="shared" si="92"/>
        <v>0.67470790437480122</v>
      </c>
      <c r="V94" s="15">
        <v>0.3</v>
      </c>
      <c r="W94" s="3">
        <f t="shared" si="93"/>
        <v>169.53498652700719</v>
      </c>
      <c r="X94" s="3">
        <f t="shared" si="66"/>
        <v>3006.7132602735587</v>
      </c>
      <c r="AA94" s="5" t="s">
        <v>157</v>
      </c>
      <c r="AB94" s="15">
        <f t="shared" si="67"/>
        <v>0.15</v>
      </c>
      <c r="AC94" s="15">
        <f t="shared" si="68"/>
        <v>0.15</v>
      </c>
      <c r="AD94" s="15">
        <f t="shared" si="69"/>
        <v>0</v>
      </c>
      <c r="AE94" s="15">
        <f t="shared" si="70"/>
        <v>0</v>
      </c>
      <c r="AF94" s="15">
        <f t="shared" si="71"/>
        <v>0.15</v>
      </c>
      <c r="AG94" s="15">
        <f t="shared" si="72"/>
        <v>0.15</v>
      </c>
      <c r="AH94" s="15">
        <f t="shared" si="73"/>
        <v>0.25</v>
      </c>
      <c r="AI94" s="15">
        <f t="shared" si="74"/>
        <v>0.3</v>
      </c>
      <c r="AJ94" s="15">
        <f t="shared" si="75"/>
        <v>0.3</v>
      </c>
      <c r="AK94" s="15">
        <f t="shared" si="76"/>
        <v>0.3</v>
      </c>
      <c r="AN94" s="5" t="s">
        <v>157</v>
      </c>
      <c r="AO94" s="3">
        <f t="shared" si="77"/>
        <v>821.45285791163917</v>
      </c>
      <c r="AP94" s="3">
        <f t="shared" si="78"/>
        <v>427.1765939540897</v>
      </c>
      <c r="AQ94" s="3">
        <f t="shared" si="79"/>
        <v>0</v>
      </c>
      <c r="AR94" s="3">
        <f t="shared" si="80"/>
        <v>0</v>
      </c>
      <c r="AS94" s="3">
        <f t="shared" si="81"/>
        <v>16.191542916934715</v>
      </c>
      <c r="AT94" s="3">
        <f t="shared" si="82"/>
        <v>981.19264106458036</v>
      </c>
      <c r="AU94" s="3">
        <f t="shared" si="83"/>
        <v>553.59931442299273</v>
      </c>
      <c r="AV94" s="3">
        <f t="shared" si="84"/>
        <v>36.890615571939932</v>
      </c>
      <c r="AW94" s="3">
        <f t="shared" si="85"/>
        <v>0.67470790437480122</v>
      </c>
      <c r="AX94" s="3">
        <f t="shared" si="86"/>
        <v>169.53498652700719</v>
      </c>
      <c r="AY94" s="3">
        <f t="shared" si="94"/>
        <v>3006.7132602735587</v>
      </c>
    </row>
    <row r="95" spans="1:52" ht="15.5" x14ac:dyDescent="0.35">
      <c r="A95" s="5" t="s">
        <v>158</v>
      </c>
      <c r="B95" t="s">
        <v>143</v>
      </c>
      <c r="C95">
        <v>25</v>
      </c>
      <c r="D95" s="15">
        <v>0.05</v>
      </c>
      <c r="E95" s="3">
        <f t="shared" si="64"/>
        <v>273.81761930387978</v>
      </c>
      <c r="F95" s="15">
        <v>0.1</v>
      </c>
      <c r="G95" s="3">
        <f t="shared" si="87"/>
        <v>284.78439596939319</v>
      </c>
      <c r="H95" s="15">
        <v>0</v>
      </c>
      <c r="I95" s="3">
        <f t="shared" si="65"/>
        <v>0</v>
      </c>
      <c r="J95" s="15">
        <v>0</v>
      </c>
      <c r="K95" s="3">
        <f t="shared" si="95"/>
        <v>0</v>
      </c>
      <c r="L95" s="15">
        <v>0</v>
      </c>
      <c r="M95" s="3">
        <f t="shared" si="88"/>
        <v>0</v>
      </c>
      <c r="N95" s="15">
        <v>0.02</v>
      </c>
      <c r="O95" s="3">
        <f t="shared" si="89"/>
        <v>130.8256854752774</v>
      </c>
      <c r="P95" s="15">
        <v>0.02</v>
      </c>
      <c r="Q95" s="3">
        <f t="shared" si="90"/>
        <v>44.287945153839416</v>
      </c>
      <c r="R95" s="15">
        <v>0.05</v>
      </c>
      <c r="S95" s="3">
        <f t="shared" si="91"/>
        <v>6.1484359286566566</v>
      </c>
      <c r="T95" s="15">
        <v>0.05</v>
      </c>
      <c r="U95" s="3">
        <f t="shared" si="92"/>
        <v>0.11245131739580022</v>
      </c>
      <c r="V95" s="15">
        <v>0.05</v>
      </c>
      <c r="W95" s="3">
        <f t="shared" si="93"/>
        <v>28.255831087834533</v>
      </c>
      <c r="X95" s="3">
        <f t="shared" si="66"/>
        <v>768.23236423627668</v>
      </c>
      <c r="AA95" s="5" t="s">
        <v>158</v>
      </c>
      <c r="AB95" s="15">
        <f t="shared" si="67"/>
        <v>0.05</v>
      </c>
      <c r="AC95" s="15">
        <f t="shared" si="68"/>
        <v>0.1</v>
      </c>
      <c r="AD95" s="15">
        <f t="shared" si="69"/>
        <v>0</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273.81761930387978</v>
      </c>
      <c r="AP95" s="3">
        <f t="shared" si="78"/>
        <v>284.78439596939319</v>
      </c>
      <c r="AQ95" s="3">
        <f t="shared" si="79"/>
        <v>0</v>
      </c>
      <c r="AR95" s="3">
        <f t="shared" si="80"/>
        <v>0</v>
      </c>
      <c r="AS95" s="3">
        <f t="shared" si="81"/>
        <v>0</v>
      </c>
      <c r="AT95" s="3">
        <f t="shared" si="82"/>
        <v>130.8256854752774</v>
      </c>
      <c r="AU95" s="3">
        <f t="shared" si="83"/>
        <v>44.287945153839416</v>
      </c>
      <c r="AV95" s="3">
        <f t="shared" si="84"/>
        <v>6.1484359286566566</v>
      </c>
      <c r="AW95" s="3">
        <f t="shared" si="85"/>
        <v>0.11245131739580022</v>
      </c>
      <c r="AX95" s="3">
        <f t="shared" si="86"/>
        <v>28.255831087834533</v>
      </c>
      <c r="AY95" s="3">
        <f t="shared" si="94"/>
        <v>768.23236423627668</v>
      </c>
    </row>
    <row r="96" spans="1:52" ht="15.5" x14ac:dyDescent="0.35">
      <c r="A96" s="5" t="s">
        <v>148</v>
      </c>
      <c r="B96" t="s">
        <v>146</v>
      </c>
      <c r="C96">
        <v>35</v>
      </c>
      <c r="D96" s="15">
        <v>0.4</v>
      </c>
      <c r="E96" s="3">
        <f t="shared" si="64"/>
        <v>2190.5409544310382</v>
      </c>
      <c r="F96" s="15">
        <v>0.35</v>
      </c>
      <c r="G96" s="3">
        <f t="shared" si="87"/>
        <v>996.74538589287602</v>
      </c>
      <c r="H96" s="15">
        <v>0.5</v>
      </c>
      <c r="I96" s="3">
        <f t="shared" si="65"/>
        <v>397.42755590407609</v>
      </c>
      <c r="J96" s="15">
        <v>0.5</v>
      </c>
      <c r="K96" s="3">
        <f t="shared" si="95"/>
        <v>282.44288872900188</v>
      </c>
      <c r="L96" s="15">
        <v>0.5</v>
      </c>
      <c r="M96" s="3">
        <f t="shared" si="88"/>
        <v>53.971809723115719</v>
      </c>
      <c r="N96" s="15">
        <v>0.5</v>
      </c>
      <c r="O96" s="3">
        <f t="shared" si="89"/>
        <v>3270.6421368819347</v>
      </c>
      <c r="P96" s="15">
        <v>0.4</v>
      </c>
      <c r="Q96" s="3">
        <f t="shared" si="90"/>
        <v>885.75890307678844</v>
      </c>
      <c r="R96" s="15">
        <v>0</v>
      </c>
      <c r="S96" s="3">
        <f t="shared" si="91"/>
        <v>0</v>
      </c>
      <c r="T96" s="15">
        <v>0</v>
      </c>
      <c r="U96" s="3">
        <f t="shared" si="92"/>
        <v>0</v>
      </c>
      <c r="V96" s="15">
        <v>0</v>
      </c>
      <c r="W96" s="3">
        <f t="shared" si="93"/>
        <v>0</v>
      </c>
      <c r="X96" s="3">
        <f t="shared" si="66"/>
        <v>8077.5296346388313</v>
      </c>
      <c r="AA96" s="5" t="s">
        <v>148</v>
      </c>
      <c r="AB96" s="15">
        <f t="shared" si="67"/>
        <v>0.4</v>
      </c>
      <c r="AC96" s="15">
        <f t="shared" si="68"/>
        <v>0.35</v>
      </c>
      <c r="AD96" s="15">
        <f t="shared" si="69"/>
        <v>0.5</v>
      </c>
      <c r="AE96" s="15">
        <f t="shared" si="70"/>
        <v>0.5</v>
      </c>
      <c r="AF96" s="15">
        <f t="shared" si="71"/>
        <v>0.5</v>
      </c>
      <c r="AG96" s="15">
        <f t="shared" si="72"/>
        <v>0.5</v>
      </c>
      <c r="AH96" s="15">
        <f t="shared" si="73"/>
        <v>0.4</v>
      </c>
      <c r="AI96" s="15">
        <f t="shared" si="74"/>
        <v>0</v>
      </c>
      <c r="AJ96" s="15">
        <f t="shared" si="75"/>
        <v>0</v>
      </c>
      <c r="AK96" s="15">
        <f t="shared" si="76"/>
        <v>0</v>
      </c>
      <c r="AN96" s="5" t="s">
        <v>148</v>
      </c>
      <c r="AO96" s="3">
        <f t="shared" si="77"/>
        <v>2190.5409544310382</v>
      </c>
      <c r="AP96" s="3">
        <f t="shared" si="78"/>
        <v>996.74538589287602</v>
      </c>
      <c r="AQ96" s="3">
        <f t="shared" si="79"/>
        <v>397.42755590407609</v>
      </c>
      <c r="AR96" s="3">
        <f t="shared" si="80"/>
        <v>282.44288872900188</v>
      </c>
      <c r="AS96" s="3">
        <f t="shared" si="81"/>
        <v>53.971809723115719</v>
      </c>
      <c r="AT96" s="3">
        <f t="shared" si="82"/>
        <v>3270.6421368819347</v>
      </c>
      <c r="AU96" s="3">
        <f t="shared" si="83"/>
        <v>885.75890307678844</v>
      </c>
      <c r="AV96" s="3">
        <f t="shared" si="84"/>
        <v>0</v>
      </c>
      <c r="AW96" s="3">
        <f t="shared" si="85"/>
        <v>0</v>
      </c>
      <c r="AX96" s="3">
        <f t="shared" si="86"/>
        <v>0</v>
      </c>
      <c r="AY96" s="3">
        <f t="shared" si="94"/>
        <v>8077.5296346388313</v>
      </c>
    </row>
    <row r="97" spans="1:51" ht="15.5" x14ac:dyDescent="0.35">
      <c r="A97" s="5" t="s">
        <v>149</v>
      </c>
      <c r="B97" t="s">
        <v>143</v>
      </c>
      <c r="C97">
        <v>25</v>
      </c>
      <c r="D97" s="15">
        <v>0.2</v>
      </c>
      <c r="E97" s="3">
        <f t="shared" si="64"/>
        <v>1095.2704772155191</v>
      </c>
      <c r="F97" s="15">
        <v>0.2</v>
      </c>
      <c r="G97" s="3">
        <f t="shared" si="87"/>
        <v>569.56879193878638</v>
      </c>
      <c r="H97" s="15">
        <v>0.35</v>
      </c>
      <c r="I97" s="3">
        <f t="shared" si="65"/>
        <v>278.19928913285327</v>
      </c>
      <c r="J97" s="15">
        <v>0.35</v>
      </c>
      <c r="K97" s="3">
        <f t="shared" si="95"/>
        <v>197.71002211030131</v>
      </c>
      <c r="L97" s="15">
        <v>0.15</v>
      </c>
      <c r="M97" s="3">
        <f t="shared" si="88"/>
        <v>16.191542916934715</v>
      </c>
      <c r="N97" s="15">
        <v>0.03</v>
      </c>
      <c r="O97" s="3">
        <f t="shared" si="89"/>
        <v>196.23852821291607</v>
      </c>
      <c r="P97" s="15">
        <v>0.03</v>
      </c>
      <c r="Q97" s="3">
        <f t="shared" si="90"/>
        <v>66.431917730759125</v>
      </c>
      <c r="R97" s="15">
        <v>0.4</v>
      </c>
      <c r="S97" s="3">
        <f t="shared" si="91"/>
        <v>49.187487429253252</v>
      </c>
      <c r="T97" s="15">
        <v>0.4</v>
      </c>
      <c r="U97" s="3">
        <f t="shared" si="92"/>
        <v>0.89961053916640177</v>
      </c>
      <c r="V97" s="15">
        <v>0.4</v>
      </c>
      <c r="W97" s="3">
        <f t="shared" si="93"/>
        <v>226.04664870267626</v>
      </c>
      <c r="X97" s="3">
        <f t="shared" si="66"/>
        <v>2695.7443159291665</v>
      </c>
      <c r="AA97" s="5" t="s">
        <v>149</v>
      </c>
      <c r="AB97" s="15">
        <f t="shared" si="67"/>
        <v>0.2</v>
      </c>
      <c r="AC97" s="15">
        <f t="shared" si="68"/>
        <v>0.2</v>
      </c>
      <c r="AD97" s="15">
        <f t="shared" si="69"/>
        <v>0.35</v>
      </c>
      <c r="AE97" s="15">
        <f t="shared" si="70"/>
        <v>0.35</v>
      </c>
      <c r="AF97" s="15">
        <f t="shared" si="71"/>
        <v>0.15</v>
      </c>
      <c r="AG97" s="15">
        <f t="shared" si="72"/>
        <v>0.03</v>
      </c>
      <c r="AH97" s="15">
        <f t="shared" si="73"/>
        <v>0.03</v>
      </c>
      <c r="AI97" s="15">
        <f t="shared" si="74"/>
        <v>0.4</v>
      </c>
      <c r="AJ97" s="15">
        <f t="shared" si="75"/>
        <v>0.4</v>
      </c>
      <c r="AK97" s="15">
        <f t="shared" si="76"/>
        <v>0.4</v>
      </c>
      <c r="AN97" s="5" t="s">
        <v>149</v>
      </c>
      <c r="AO97" s="3">
        <f t="shared" si="77"/>
        <v>1095.2704772155191</v>
      </c>
      <c r="AP97" s="3">
        <f t="shared" si="78"/>
        <v>569.56879193878638</v>
      </c>
      <c r="AQ97" s="3">
        <f t="shared" si="79"/>
        <v>278.19928913285327</v>
      </c>
      <c r="AR97" s="3">
        <f t="shared" si="80"/>
        <v>197.71002211030131</v>
      </c>
      <c r="AS97" s="3">
        <f t="shared" si="81"/>
        <v>16.191542916934715</v>
      </c>
      <c r="AT97" s="3">
        <f t="shared" si="82"/>
        <v>196.23852821291607</v>
      </c>
      <c r="AU97" s="3">
        <f t="shared" si="83"/>
        <v>66.431917730759125</v>
      </c>
      <c r="AV97" s="3">
        <f t="shared" si="84"/>
        <v>49.187487429253252</v>
      </c>
      <c r="AW97" s="3">
        <f t="shared" si="85"/>
        <v>0.89961053916640177</v>
      </c>
      <c r="AX97" s="3">
        <f t="shared" si="86"/>
        <v>226.04664870267626</v>
      </c>
      <c r="AY97" s="3">
        <f t="shared" si="94"/>
        <v>2695.7443159291665</v>
      </c>
    </row>
    <row r="98" spans="1:51" ht="15.5" x14ac:dyDescent="0.35">
      <c r="A98" s="5" t="s">
        <v>10</v>
      </c>
      <c r="D98" s="15">
        <f>SUM(D92:D97)</f>
        <v>1</v>
      </c>
      <c r="E98" s="29">
        <f t="shared" ref="E98:U98" si="96">SUM(E92:E97)</f>
        <v>5476.3523860775958</v>
      </c>
      <c r="F98" s="15">
        <f>SUM(F92:F97)</f>
        <v>1</v>
      </c>
      <c r="G98" s="29">
        <f t="shared" si="96"/>
        <v>2847.843959693932</v>
      </c>
      <c r="H98" s="15">
        <f>SUM(H92:H97)</f>
        <v>1</v>
      </c>
      <c r="I98" s="29">
        <f t="shared" si="96"/>
        <v>794.85511180815206</v>
      </c>
      <c r="J98" s="15">
        <f>SUM(J92:J97)</f>
        <v>1</v>
      </c>
      <c r="K98" s="29">
        <f t="shared" si="96"/>
        <v>564.88577745800376</v>
      </c>
      <c r="L98" s="15">
        <f>SUM(L92:L97)</f>
        <v>1</v>
      </c>
      <c r="M98" s="29">
        <f t="shared" si="96"/>
        <v>107.94361944623142</v>
      </c>
      <c r="N98" s="15">
        <f>SUM(N92:N97)</f>
        <v>1</v>
      </c>
      <c r="O98" s="29">
        <f t="shared" si="96"/>
        <v>6541.2842737638694</v>
      </c>
      <c r="P98" s="15">
        <f>SUM(P92:P97)</f>
        <v>1</v>
      </c>
      <c r="Q98" s="29">
        <f t="shared" si="96"/>
        <v>2214.3972576919714</v>
      </c>
      <c r="R98" s="15">
        <f>SUM(R92:R97)</f>
        <v>1</v>
      </c>
      <c r="S98" s="29">
        <f t="shared" si="96"/>
        <v>122.96871857313312</v>
      </c>
      <c r="T98" s="15">
        <f>SUM(T92:T97)</f>
        <v>1</v>
      </c>
      <c r="U98" s="29">
        <f t="shared" si="96"/>
        <v>2.2490263479160042</v>
      </c>
      <c r="V98" s="15">
        <f>SUM(V92:V97)</f>
        <v>1</v>
      </c>
      <c r="W98" s="29">
        <f t="shared" ref="W98" si="97">SUM(W92:W97)</f>
        <v>565.11662175669062</v>
      </c>
      <c r="X98" s="3">
        <f t="shared" si="66"/>
        <v>19237.896752617497</v>
      </c>
      <c r="AA98" s="5" t="s">
        <v>10</v>
      </c>
      <c r="AB98" s="15">
        <f t="shared" si="67"/>
        <v>1</v>
      </c>
      <c r="AC98" s="15">
        <f t="shared" si="68"/>
        <v>1</v>
      </c>
      <c r="AD98" s="15">
        <v>1</v>
      </c>
      <c r="AE98" s="15">
        <f>+H98</f>
        <v>1</v>
      </c>
      <c r="AF98" s="15">
        <f t="shared" si="71"/>
        <v>1</v>
      </c>
      <c r="AG98" s="15">
        <f t="shared" si="72"/>
        <v>1</v>
      </c>
      <c r="AH98" s="15">
        <f t="shared" si="73"/>
        <v>1</v>
      </c>
      <c r="AI98" s="15">
        <f t="shared" si="74"/>
        <v>1</v>
      </c>
      <c r="AJ98" s="15">
        <f t="shared" si="75"/>
        <v>1</v>
      </c>
      <c r="AK98" s="15">
        <f t="shared" si="76"/>
        <v>1</v>
      </c>
      <c r="AN98" s="5" t="s">
        <v>10</v>
      </c>
      <c r="AO98" s="3">
        <f t="shared" si="77"/>
        <v>5476.3523860775958</v>
      </c>
      <c r="AP98" s="3">
        <f t="shared" si="78"/>
        <v>2847.843959693932</v>
      </c>
      <c r="AQ98" s="3">
        <f t="shared" si="79"/>
        <v>794.85511180815206</v>
      </c>
      <c r="AR98" s="3">
        <f t="shared" si="80"/>
        <v>564.88577745800376</v>
      </c>
      <c r="AS98" s="3">
        <f t="shared" si="81"/>
        <v>107.94361944623142</v>
      </c>
      <c r="AT98" s="3">
        <f t="shared" si="82"/>
        <v>6541.2842737638694</v>
      </c>
      <c r="AU98" s="3">
        <f t="shared" si="83"/>
        <v>2214.3972576919714</v>
      </c>
      <c r="AV98" s="3">
        <f t="shared" si="84"/>
        <v>122.96871857313312</v>
      </c>
      <c r="AW98" s="3">
        <f t="shared" si="85"/>
        <v>2.2490263479160042</v>
      </c>
      <c r="AX98" s="3">
        <f t="shared" si="86"/>
        <v>565.11662175669062</v>
      </c>
      <c r="AY98" s="3">
        <f t="shared" si="94"/>
        <v>19237.896752617497</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7.7266304794781293</v>
      </c>
      <c r="F101" s="15">
        <v>0.8</v>
      </c>
      <c r="G101" s="3">
        <f>+F101*G$62</f>
        <v>3.8656282255305459</v>
      </c>
      <c r="H101" s="15">
        <v>0.8</v>
      </c>
      <c r="I101" s="3">
        <f>+H101*I$62</f>
        <v>1.2288431987320505</v>
      </c>
      <c r="J101" s="15">
        <v>0.8</v>
      </c>
      <c r="K101" s="3">
        <f>+J101*K$62</f>
        <v>0.74535669220082901</v>
      </c>
      <c r="L101" s="15">
        <v>0.8</v>
      </c>
      <c r="M101" s="3">
        <f>+L101*M$62</f>
        <v>0.18404131739088636</v>
      </c>
      <c r="N101" s="15">
        <v>0.8</v>
      </c>
      <c r="O101" s="3">
        <f>+N101*O$62</f>
        <v>9.8805435991087478</v>
      </c>
      <c r="P101" s="15">
        <v>0.8</v>
      </c>
      <c r="Q101" s="3">
        <f>+P101*Q$62</f>
        <v>2.7275224854648172</v>
      </c>
      <c r="R101" s="15">
        <v>0.2</v>
      </c>
      <c r="S101" s="3">
        <f>+R101*S$62</f>
        <v>4.4114482690736229E-2</v>
      </c>
      <c r="T101" s="15">
        <v>0.8</v>
      </c>
      <c r="U101" s="3">
        <f>+T101*U$62</f>
        <v>1.0842884856912999E-2</v>
      </c>
      <c r="V101" s="15">
        <v>0.8</v>
      </c>
      <c r="W101" s="3">
        <f>+V101*W$62</f>
        <v>0.58848127086271296</v>
      </c>
      <c r="X101" s="3">
        <f>+W101+U101+S101+Q101+O101+M101+K101+I101+G101+E101</f>
        <v>27.002004636316368</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1.9316576198695323</v>
      </c>
      <c r="F102" s="15">
        <v>0.2</v>
      </c>
      <c r="G102" s="3">
        <f>+F102*G$62</f>
        <v>0.96640705638263646</v>
      </c>
      <c r="H102" s="15">
        <v>0.2</v>
      </c>
      <c r="I102" s="3">
        <f>+H102*I$62</f>
        <v>0.30721079968301263</v>
      </c>
      <c r="J102" s="15">
        <v>0.2</v>
      </c>
      <c r="K102" s="3">
        <f>+J102*K$62</f>
        <v>0.18633917305020725</v>
      </c>
      <c r="L102" s="15">
        <v>0.2</v>
      </c>
      <c r="M102" s="3">
        <f>+L102*M$62</f>
        <v>4.601032934772159E-2</v>
      </c>
      <c r="N102" s="15">
        <v>0.2</v>
      </c>
      <c r="O102" s="3">
        <f>+N102*O$62</f>
        <v>2.4701358997771869</v>
      </c>
      <c r="P102" s="15">
        <v>0.2</v>
      </c>
      <c r="Q102" s="3">
        <f>+P102*Q$62</f>
        <v>0.68188062136620431</v>
      </c>
      <c r="R102" s="15">
        <v>0.8</v>
      </c>
      <c r="S102" s="3">
        <f>+R102*S$62</f>
        <v>0.17645793076294491</v>
      </c>
      <c r="T102" s="15">
        <v>0.2</v>
      </c>
      <c r="U102" s="3">
        <f>+T102*U$62</f>
        <v>2.7107212142282499E-3</v>
      </c>
      <c r="V102" s="15">
        <v>0.2</v>
      </c>
      <c r="W102" s="3">
        <f>+V102*W$62</f>
        <v>0.14712031771567824</v>
      </c>
      <c r="X102" s="3">
        <f>+W102+U102+S102+Q102+O102+M102+K102+I102+G102+E102</f>
        <v>6.9159304691693526</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9.6582880993476614</v>
      </c>
      <c r="F103" s="15">
        <f t="shared" si="98"/>
        <v>1</v>
      </c>
      <c r="G103" s="3">
        <f t="shared" si="98"/>
        <v>4.832035281913182</v>
      </c>
      <c r="H103" s="15">
        <f t="shared" si="98"/>
        <v>1</v>
      </c>
      <c r="I103" s="3">
        <f t="shared" si="98"/>
        <v>1.5360539984150632</v>
      </c>
      <c r="J103" s="15">
        <f t="shared" si="98"/>
        <v>1</v>
      </c>
      <c r="K103" s="3">
        <f t="shared" si="98"/>
        <v>0.93169586525103631</v>
      </c>
      <c r="L103" s="15">
        <f t="shared" si="98"/>
        <v>1</v>
      </c>
      <c r="M103" s="3">
        <f t="shared" si="98"/>
        <v>0.23005164673860795</v>
      </c>
      <c r="N103" s="15">
        <f t="shared" si="98"/>
        <v>1</v>
      </c>
      <c r="O103" s="3">
        <f t="shared" si="98"/>
        <v>12.350679498885935</v>
      </c>
      <c r="P103" s="15">
        <f t="shared" si="98"/>
        <v>1</v>
      </c>
      <c r="Q103" s="3">
        <f t="shared" si="98"/>
        <v>3.4094031068310215</v>
      </c>
      <c r="R103" s="15">
        <f t="shared" ref="R103" si="99">SUM(R101:R102)</f>
        <v>1</v>
      </c>
      <c r="S103" s="3">
        <f t="shared" si="98"/>
        <v>0.22057241345368114</v>
      </c>
      <c r="T103" s="15">
        <f t="shared" ref="T103" si="100">SUM(T101:T102)</f>
        <v>1</v>
      </c>
      <c r="U103" s="3">
        <f t="shared" si="98"/>
        <v>1.3553606071141248E-2</v>
      </c>
      <c r="V103" s="15">
        <f t="shared" ref="V103" si="101">SUM(V101:V102)</f>
        <v>1</v>
      </c>
      <c r="W103" s="3">
        <f t="shared" si="98"/>
        <v>0.7356015885783912</v>
      </c>
      <c r="X103" s="3">
        <f t="shared" si="98"/>
        <v>33.917935105485718</v>
      </c>
      <c r="AA103" s="5" t="s">
        <v>10</v>
      </c>
      <c r="AB103" s="15">
        <f>+D103</f>
        <v>1</v>
      </c>
      <c r="AC103" s="15">
        <f>+F103</f>
        <v>1</v>
      </c>
      <c r="AD103" s="15">
        <f>+G103</f>
        <v>4.832035281913182</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0.25</v>
      </c>
      <c r="E106" s="3">
        <f>+D106*(E$40-E$103)</f>
        <v>859.93257970263289</v>
      </c>
      <c r="F106" s="15">
        <v>0.25</v>
      </c>
      <c r="G106" s="3">
        <f t="shared" ref="G106:G113" si="102">+F106*(G$40-G$103)</f>
        <v>430.22371277891295</v>
      </c>
      <c r="H106" s="15">
        <v>0.1</v>
      </c>
      <c r="I106" s="3">
        <f t="shared" ref="I106:I113" si="103">+H106*(I$40-I$103)</f>
        <v>54.70546597212504</v>
      </c>
      <c r="J106" s="15">
        <v>0.1</v>
      </c>
      <c r="K106" s="3">
        <f t="shared" ref="K106:K113" si="104">+J106*(K$40-K$103)</f>
        <v>33.181682743869054</v>
      </c>
      <c r="L106" s="15">
        <v>0.3</v>
      </c>
      <c r="M106" s="3">
        <f t="shared" ref="M106:M113" si="105">+L106*(M$40-M$103)</f>
        <v>24.579375227972125</v>
      </c>
      <c r="N106" s="15">
        <v>0.05</v>
      </c>
      <c r="O106" s="3">
        <f t="shared" ref="O106:O113" si="106">+N106*(O$40-O$103)</f>
        <v>219.93031421944738</v>
      </c>
      <c r="P106" s="15">
        <v>0.05</v>
      </c>
      <c r="Q106" s="3">
        <f t="shared" ref="Q106:Q113" si="107">+P106*(Q$40-Q$103)</f>
        <v>60.711728180926698</v>
      </c>
      <c r="R106" s="15">
        <v>0.05</v>
      </c>
      <c r="S106" s="3">
        <f t="shared" ref="S106:S113" si="108">+R106*(S$40-S$103)</f>
        <v>3.9277644767144788</v>
      </c>
      <c r="T106" s="15">
        <v>0</v>
      </c>
      <c r="U106" s="3">
        <f t="shared" ref="U106:U113" si="109">+T106*(U$40-U$103)</f>
        <v>0</v>
      </c>
      <c r="V106" s="15">
        <v>0</v>
      </c>
      <c r="W106" s="3">
        <f t="shared" ref="W106:W113" si="110">+V106*(W$40-W$103)</f>
        <v>0</v>
      </c>
      <c r="X106" s="3">
        <f>+W106+U106+S106+Q106+O106+M106+K106+I106+G106+E106</f>
        <v>1687.1926233026006</v>
      </c>
      <c r="AA106" s="5" t="s">
        <v>164</v>
      </c>
      <c r="AB106" s="15">
        <f t="shared" ref="AB106:AB113" si="111">+D106</f>
        <v>0.25</v>
      </c>
      <c r="AC106" s="15">
        <f t="shared" ref="AC106:AC113" si="112">+F106</f>
        <v>0.25</v>
      </c>
      <c r="AD106" s="15">
        <f t="shared" ref="AD106:AD113" si="113">+H106</f>
        <v>0.1</v>
      </c>
      <c r="AE106" s="15">
        <f t="shared" ref="AE106:AE111" si="114">+J106</f>
        <v>0.1</v>
      </c>
      <c r="AF106" s="15">
        <f t="shared" ref="AF106:AF113" si="115">+L106</f>
        <v>0.3</v>
      </c>
      <c r="AG106" s="15">
        <f t="shared" ref="AG106:AG113" si="116">+N106</f>
        <v>0.05</v>
      </c>
      <c r="AH106" s="15">
        <f t="shared" ref="AH106:AH113" si="117">+P106</f>
        <v>0.05</v>
      </c>
      <c r="AI106" s="15">
        <f t="shared" ref="AI106:AI113" si="118">+R106</f>
        <v>0.05</v>
      </c>
      <c r="AJ106" s="15">
        <f t="shared" ref="AJ106:AJ113" si="119">+T106</f>
        <v>0</v>
      </c>
      <c r="AK106" s="15">
        <f t="shared" ref="AK106:AK113" si="120">+V106</f>
        <v>0</v>
      </c>
      <c r="AN106" s="5" t="s">
        <v>164</v>
      </c>
      <c r="AO106" s="3">
        <f t="shared" ref="AO106:AO113" si="121">+E106</f>
        <v>859.93257970263289</v>
      </c>
      <c r="AP106" s="3">
        <f t="shared" ref="AP106:AP113" si="122">+G106</f>
        <v>430.22371277891295</v>
      </c>
      <c r="AQ106" s="3">
        <f t="shared" ref="AQ106:AQ113" si="123">+I106</f>
        <v>54.70546597212504</v>
      </c>
      <c r="AR106" s="3">
        <f t="shared" ref="AR106:AR113" si="124">+K106</f>
        <v>33.181682743869054</v>
      </c>
      <c r="AS106" s="3">
        <f t="shared" ref="AS106:AS113" si="125">+M106</f>
        <v>24.579375227972125</v>
      </c>
      <c r="AT106" s="3">
        <f t="shared" ref="AT106:AT113" si="126">+O106</f>
        <v>219.93031421944738</v>
      </c>
      <c r="AU106" s="3">
        <f t="shared" ref="AU106:AU113" si="127">+Q106</f>
        <v>60.711728180926698</v>
      </c>
      <c r="AV106" s="3">
        <f t="shared" ref="AV106:AV113" si="128">+S106</f>
        <v>3.9277644767144788</v>
      </c>
      <c r="AW106" s="3">
        <f t="shared" ref="AW106:AW113" si="129">+U106</f>
        <v>0</v>
      </c>
      <c r="AX106" s="3">
        <f t="shared" ref="AX106:AX113" si="130">+W106</f>
        <v>0</v>
      </c>
      <c r="AY106" s="3">
        <f>SUM(AO106:AX106)</f>
        <v>1687.1926233026004</v>
      </c>
    </row>
    <row r="107" spans="1:51" ht="15.5" x14ac:dyDescent="0.35">
      <c r="A107" s="5" t="s">
        <v>166</v>
      </c>
      <c r="B107" t="s">
        <v>167</v>
      </c>
      <c r="C107">
        <v>25</v>
      </c>
      <c r="D107" s="15">
        <v>0</v>
      </c>
      <c r="E107" s="3">
        <f t="shared" ref="E107:E113" si="131">+D107*(E$40-E$103)</f>
        <v>0</v>
      </c>
      <c r="F107" s="15">
        <v>0</v>
      </c>
      <c r="G107" s="3">
        <f t="shared" si="102"/>
        <v>0</v>
      </c>
      <c r="H107" s="15">
        <v>0.1</v>
      </c>
      <c r="I107" s="3">
        <f t="shared" si="103"/>
        <v>54.70546597212504</v>
      </c>
      <c r="J107" s="15">
        <v>0.1</v>
      </c>
      <c r="K107" s="3">
        <f t="shared" si="104"/>
        <v>33.181682743869054</v>
      </c>
      <c r="L107" s="15">
        <v>0</v>
      </c>
      <c r="M107" s="3">
        <f t="shared" si="105"/>
        <v>0</v>
      </c>
      <c r="N107" s="15">
        <v>0.05</v>
      </c>
      <c r="O107" s="3">
        <f t="shared" si="106"/>
        <v>219.93031421944738</v>
      </c>
      <c r="P107" s="15">
        <v>0.05</v>
      </c>
      <c r="Q107" s="3">
        <f t="shared" si="107"/>
        <v>60.711728180926698</v>
      </c>
      <c r="R107" s="15">
        <v>0.05</v>
      </c>
      <c r="S107" s="3">
        <f t="shared" si="108"/>
        <v>3.9277644767144788</v>
      </c>
      <c r="T107" s="15">
        <v>0</v>
      </c>
      <c r="U107" s="3">
        <f t="shared" si="109"/>
        <v>0</v>
      </c>
      <c r="V107" s="15">
        <v>0</v>
      </c>
      <c r="W107" s="3">
        <f t="shared" si="110"/>
        <v>0</v>
      </c>
      <c r="X107" s="3">
        <f>+W107+U107+S107+Q107+O107+M107+K107+I107+G107+E107</f>
        <v>372.45695559308263</v>
      </c>
      <c r="Y107" s="3">
        <f>+X106+X107</f>
        <v>2059.6495788956831</v>
      </c>
      <c r="Z107" s="23">
        <f>+Y107/(X$48-X$49-X77-X85)</f>
        <v>0.99515846102187722</v>
      </c>
      <c r="AA107" s="5" t="s">
        <v>166</v>
      </c>
      <c r="AB107" s="15">
        <f t="shared" si="111"/>
        <v>0</v>
      </c>
      <c r="AC107" s="15">
        <f t="shared" si="112"/>
        <v>0</v>
      </c>
      <c r="AD107" s="15">
        <f t="shared" si="113"/>
        <v>0.1</v>
      </c>
      <c r="AE107" s="15">
        <f t="shared" si="114"/>
        <v>0.1</v>
      </c>
      <c r="AF107" s="15">
        <f t="shared" si="115"/>
        <v>0</v>
      </c>
      <c r="AG107" s="15">
        <f t="shared" si="116"/>
        <v>0.05</v>
      </c>
      <c r="AH107" s="15">
        <f t="shared" si="117"/>
        <v>0.05</v>
      </c>
      <c r="AI107" s="15">
        <f t="shared" si="118"/>
        <v>0.05</v>
      </c>
      <c r="AJ107" s="15">
        <f t="shared" si="119"/>
        <v>0</v>
      </c>
      <c r="AK107" s="15">
        <f t="shared" si="120"/>
        <v>0</v>
      </c>
      <c r="AN107" s="5" t="s">
        <v>166</v>
      </c>
      <c r="AO107" s="3">
        <f t="shared" si="121"/>
        <v>0</v>
      </c>
      <c r="AP107" s="3">
        <f t="shared" si="122"/>
        <v>0</v>
      </c>
      <c r="AQ107" s="3">
        <f t="shared" si="123"/>
        <v>54.70546597212504</v>
      </c>
      <c r="AR107" s="3">
        <f t="shared" si="124"/>
        <v>33.181682743869054</v>
      </c>
      <c r="AS107" s="3">
        <f t="shared" si="125"/>
        <v>0</v>
      </c>
      <c r="AT107" s="3">
        <f t="shared" si="126"/>
        <v>219.93031421944738</v>
      </c>
      <c r="AU107" s="3">
        <f t="shared" si="127"/>
        <v>60.711728180926698</v>
      </c>
      <c r="AV107" s="3">
        <f t="shared" si="128"/>
        <v>3.9277644767144788</v>
      </c>
      <c r="AW107" s="3">
        <f t="shared" si="129"/>
        <v>0</v>
      </c>
      <c r="AX107" s="3">
        <f t="shared" si="130"/>
        <v>0</v>
      </c>
      <c r="AY107" s="3">
        <f t="shared" ref="AY107:AY113" si="132">SUM(AO107:AX107)</f>
        <v>372.45695559308263</v>
      </c>
    </row>
    <row r="108" spans="1:51" ht="15.5" x14ac:dyDescent="0.35">
      <c r="A108" s="5" t="s">
        <v>155</v>
      </c>
      <c r="B108" t="s">
        <v>143</v>
      </c>
      <c r="C108">
        <v>25</v>
      </c>
      <c r="D108" s="15">
        <v>0.05</v>
      </c>
      <c r="E108" s="3">
        <f t="shared" si="131"/>
        <v>171.9865159405266</v>
      </c>
      <c r="F108" s="15">
        <v>0.1</v>
      </c>
      <c r="G108" s="3">
        <f t="shared" si="102"/>
        <v>172.08948511156518</v>
      </c>
      <c r="H108" s="15">
        <v>0</v>
      </c>
      <c r="I108" s="3">
        <f t="shared" si="103"/>
        <v>0</v>
      </c>
      <c r="J108" s="15">
        <v>0</v>
      </c>
      <c r="K108" s="3">
        <f t="shared" si="104"/>
        <v>0</v>
      </c>
      <c r="L108" s="15">
        <v>0.1</v>
      </c>
      <c r="M108" s="3">
        <f t="shared" si="105"/>
        <v>8.193125075990709</v>
      </c>
      <c r="N108" s="15">
        <v>0</v>
      </c>
      <c r="O108" s="3">
        <f t="shared" si="106"/>
        <v>0</v>
      </c>
      <c r="P108" s="15">
        <v>0.1</v>
      </c>
      <c r="Q108" s="3">
        <f t="shared" si="107"/>
        <v>121.4234563618534</v>
      </c>
      <c r="R108" s="15">
        <v>0.05</v>
      </c>
      <c r="S108" s="3">
        <f t="shared" si="108"/>
        <v>3.9277644767144788</v>
      </c>
      <c r="T108" s="15">
        <v>0.2</v>
      </c>
      <c r="U108" s="3">
        <f t="shared" si="109"/>
        <v>0.96540399815300371</v>
      </c>
      <c r="V108" s="15">
        <v>0.2</v>
      </c>
      <c r="W108" s="3">
        <f t="shared" si="110"/>
        <v>52.395850295026548</v>
      </c>
      <c r="X108" s="3">
        <f>+W108+U108+S108+Q108+O108+M108+K108+I108+G108+E108</f>
        <v>530.98160125982986</v>
      </c>
      <c r="AA108" s="5" t="s">
        <v>155</v>
      </c>
      <c r="AB108" s="15">
        <f t="shared" si="111"/>
        <v>0.05</v>
      </c>
      <c r="AC108" s="15">
        <f t="shared" si="112"/>
        <v>0.1</v>
      </c>
      <c r="AD108" s="15">
        <f t="shared" si="113"/>
        <v>0</v>
      </c>
      <c r="AE108" s="15">
        <f t="shared" si="114"/>
        <v>0</v>
      </c>
      <c r="AF108" s="15">
        <f t="shared" si="115"/>
        <v>0.1</v>
      </c>
      <c r="AG108" s="15">
        <f t="shared" si="116"/>
        <v>0</v>
      </c>
      <c r="AH108" s="15">
        <f t="shared" si="117"/>
        <v>0.1</v>
      </c>
      <c r="AI108" s="15">
        <f t="shared" si="118"/>
        <v>0.05</v>
      </c>
      <c r="AJ108" s="15">
        <f t="shared" si="119"/>
        <v>0.2</v>
      </c>
      <c r="AK108" s="15">
        <f t="shared" si="120"/>
        <v>0.2</v>
      </c>
      <c r="AN108" s="5" t="s">
        <v>155</v>
      </c>
      <c r="AO108" s="3">
        <f t="shared" si="121"/>
        <v>171.9865159405266</v>
      </c>
      <c r="AP108" s="3">
        <f t="shared" si="122"/>
        <v>172.08948511156518</v>
      </c>
      <c r="AQ108" s="3">
        <f t="shared" si="123"/>
        <v>0</v>
      </c>
      <c r="AR108" s="3">
        <f t="shared" si="124"/>
        <v>0</v>
      </c>
      <c r="AS108" s="3">
        <f t="shared" si="125"/>
        <v>8.193125075990709</v>
      </c>
      <c r="AT108" s="3">
        <f t="shared" si="126"/>
        <v>0</v>
      </c>
      <c r="AU108" s="3">
        <f t="shared" si="127"/>
        <v>121.4234563618534</v>
      </c>
      <c r="AV108" s="3">
        <f t="shared" si="128"/>
        <v>3.9277644767144788</v>
      </c>
      <c r="AW108" s="3">
        <f t="shared" si="129"/>
        <v>0.96540399815300371</v>
      </c>
      <c r="AX108" s="3">
        <f t="shared" si="130"/>
        <v>52.395850295026548</v>
      </c>
      <c r="AY108" s="3">
        <f t="shared" si="132"/>
        <v>530.98160125982997</v>
      </c>
    </row>
    <row r="109" spans="1:51" ht="15.5" x14ac:dyDescent="0.35">
      <c r="A109" s="5" t="s">
        <v>168</v>
      </c>
      <c r="B109" t="s">
        <v>140</v>
      </c>
      <c r="C109">
        <v>25</v>
      </c>
      <c r="D109" s="15">
        <v>0.05</v>
      </c>
      <c r="E109" s="3">
        <f t="shared" si="131"/>
        <v>171.9865159405266</v>
      </c>
      <c r="F109" s="15">
        <v>0</v>
      </c>
      <c r="G109" s="3">
        <f t="shared" si="102"/>
        <v>0</v>
      </c>
      <c r="H109" s="15">
        <v>0</v>
      </c>
      <c r="I109" s="3">
        <f t="shared" si="103"/>
        <v>0</v>
      </c>
      <c r="J109" s="15">
        <v>0</v>
      </c>
      <c r="K109" s="3">
        <f t="shared" si="104"/>
        <v>0</v>
      </c>
      <c r="L109" s="15">
        <v>0.1</v>
      </c>
      <c r="M109" s="3">
        <f t="shared" si="105"/>
        <v>8.193125075990709</v>
      </c>
      <c r="N109" s="15">
        <v>0</v>
      </c>
      <c r="O109" s="3">
        <f t="shared" si="106"/>
        <v>0</v>
      </c>
      <c r="P109" s="15">
        <v>0.05</v>
      </c>
      <c r="Q109" s="3">
        <f t="shared" si="107"/>
        <v>60.711728180926698</v>
      </c>
      <c r="R109" s="15">
        <v>0.05</v>
      </c>
      <c r="S109" s="3">
        <f t="shared" si="108"/>
        <v>3.9277644767144788</v>
      </c>
      <c r="T109" s="15">
        <v>0.1</v>
      </c>
      <c r="U109" s="3">
        <f t="shared" si="109"/>
        <v>0.48270199907650185</v>
      </c>
      <c r="V109" s="15">
        <v>0.1</v>
      </c>
      <c r="W109" s="3">
        <f t="shared" si="110"/>
        <v>26.197925147513274</v>
      </c>
      <c r="X109" s="3">
        <f t="shared" ref="X109:X113" si="133">+W109+U109+S109+Q109+O109+M109+K109+I109+G109+E109</f>
        <v>271.49976082074829</v>
      </c>
      <c r="AA109" s="5" t="s">
        <v>168</v>
      </c>
      <c r="AB109" s="15">
        <f t="shared" si="111"/>
        <v>0.05</v>
      </c>
      <c r="AC109" s="15">
        <f t="shared" si="112"/>
        <v>0</v>
      </c>
      <c r="AD109" s="15">
        <f t="shared" si="113"/>
        <v>0</v>
      </c>
      <c r="AE109" s="15">
        <f t="shared" si="114"/>
        <v>0</v>
      </c>
      <c r="AF109" s="15">
        <f t="shared" si="115"/>
        <v>0.1</v>
      </c>
      <c r="AG109" s="15">
        <f t="shared" si="116"/>
        <v>0</v>
      </c>
      <c r="AH109" s="15">
        <f t="shared" si="117"/>
        <v>0.05</v>
      </c>
      <c r="AI109" s="15">
        <f t="shared" si="118"/>
        <v>0.05</v>
      </c>
      <c r="AJ109" s="15">
        <f t="shared" si="119"/>
        <v>0.1</v>
      </c>
      <c r="AK109" s="15">
        <f t="shared" si="120"/>
        <v>0.1</v>
      </c>
      <c r="AN109" s="5" t="s">
        <v>168</v>
      </c>
      <c r="AO109" s="3">
        <f t="shared" si="121"/>
        <v>171.9865159405266</v>
      </c>
      <c r="AP109" s="3">
        <f t="shared" si="122"/>
        <v>0</v>
      </c>
      <c r="AQ109" s="3">
        <f t="shared" si="123"/>
        <v>0</v>
      </c>
      <c r="AR109" s="3">
        <f t="shared" si="124"/>
        <v>0</v>
      </c>
      <c r="AS109" s="3">
        <f t="shared" si="125"/>
        <v>8.193125075990709</v>
      </c>
      <c r="AT109" s="3">
        <f t="shared" si="126"/>
        <v>0</v>
      </c>
      <c r="AU109" s="3">
        <f t="shared" si="127"/>
        <v>60.711728180926698</v>
      </c>
      <c r="AV109" s="3">
        <f t="shared" si="128"/>
        <v>3.9277644767144788</v>
      </c>
      <c r="AW109" s="3">
        <f t="shared" si="129"/>
        <v>0.48270199907650185</v>
      </c>
      <c r="AX109" s="3">
        <f t="shared" si="130"/>
        <v>26.197925147513274</v>
      </c>
      <c r="AY109" s="3">
        <f t="shared" si="132"/>
        <v>271.49976082074829</v>
      </c>
    </row>
    <row r="110" spans="1:51" ht="15.5" x14ac:dyDescent="0.35">
      <c r="A110" s="5" t="s">
        <v>157</v>
      </c>
      <c r="B110" t="s">
        <v>143</v>
      </c>
      <c r="C110">
        <v>25</v>
      </c>
      <c r="D110" s="15">
        <v>0</v>
      </c>
      <c r="E110" s="3">
        <f t="shared" si="131"/>
        <v>0</v>
      </c>
      <c r="F110" s="15">
        <v>0</v>
      </c>
      <c r="G110" s="3">
        <f t="shared" si="102"/>
        <v>0</v>
      </c>
      <c r="H110" s="15">
        <v>0</v>
      </c>
      <c r="I110" s="3">
        <f t="shared" si="103"/>
        <v>0</v>
      </c>
      <c r="J110" s="15">
        <v>0</v>
      </c>
      <c r="K110" s="3">
        <f t="shared" si="104"/>
        <v>0</v>
      </c>
      <c r="L110" s="15">
        <v>0.1</v>
      </c>
      <c r="M110" s="3">
        <f t="shared" si="105"/>
        <v>8.193125075990709</v>
      </c>
      <c r="N110" s="15">
        <v>0</v>
      </c>
      <c r="O110" s="3">
        <f t="shared" si="106"/>
        <v>0</v>
      </c>
      <c r="P110" s="15">
        <v>0.05</v>
      </c>
      <c r="Q110" s="3">
        <f t="shared" si="107"/>
        <v>60.711728180926698</v>
      </c>
      <c r="R110" s="15">
        <v>0.1</v>
      </c>
      <c r="S110" s="3">
        <f t="shared" si="108"/>
        <v>7.8555289534289576</v>
      </c>
      <c r="T110" s="15">
        <v>0.1</v>
      </c>
      <c r="U110" s="3">
        <f t="shared" si="109"/>
        <v>0.48270199907650185</v>
      </c>
      <c r="V110" s="15">
        <v>0.1</v>
      </c>
      <c r="W110" s="3">
        <f t="shared" si="110"/>
        <v>26.197925147513274</v>
      </c>
      <c r="X110" s="3">
        <f t="shared" si="133"/>
        <v>103.44100935693614</v>
      </c>
      <c r="AA110" s="5" t="s">
        <v>157</v>
      </c>
      <c r="AB110" s="15">
        <f t="shared" si="111"/>
        <v>0</v>
      </c>
      <c r="AC110" s="15">
        <f t="shared" si="112"/>
        <v>0</v>
      </c>
      <c r="AD110" s="15">
        <f t="shared" si="113"/>
        <v>0</v>
      </c>
      <c r="AE110" s="15">
        <f t="shared" si="114"/>
        <v>0</v>
      </c>
      <c r="AF110" s="15">
        <f t="shared" si="115"/>
        <v>0.1</v>
      </c>
      <c r="AG110" s="15">
        <f t="shared" si="116"/>
        <v>0</v>
      </c>
      <c r="AH110" s="15">
        <f t="shared" si="117"/>
        <v>0.05</v>
      </c>
      <c r="AI110" s="15">
        <f t="shared" si="118"/>
        <v>0.1</v>
      </c>
      <c r="AJ110" s="15">
        <f t="shared" si="119"/>
        <v>0.1</v>
      </c>
      <c r="AK110" s="15">
        <f t="shared" si="120"/>
        <v>0.1</v>
      </c>
      <c r="AN110" s="5" t="s">
        <v>157</v>
      </c>
      <c r="AO110" s="3">
        <f t="shared" si="121"/>
        <v>0</v>
      </c>
      <c r="AP110" s="3">
        <f t="shared" si="122"/>
        <v>0</v>
      </c>
      <c r="AQ110" s="3">
        <f t="shared" si="123"/>
        <v>0</v>
      </c>
      <c r="AR110" s="3">
        <f t="shared" si="124"/>
        <v>0</v>
      </c>
      <c r="AS110" s="3">
        <f t="shared" si="125"/>
        <v>8.193125075990709</v>
      </c>
      <c r="AT110" s="3">
        <f t="shared" si="126"/>
        <v>0</v>
      </c>
      <c r="AU110" s="3">
        <f t="shared" si="127"/>
        <v>60.711728180926698</v>
      </c>
      <c r="AV110" s="3">
        <f t="shared" si="128"/>
        <v>7.8555289534289576</v>
      </c>
      <c r="AW110" s="3">
        <f t="shared" si="129"/>
        <v>0.48270199907650185</v>
      </c>
      <c r="AX110" s="3">
        <f t="shared" si="130"/>
        <v>26.197925147513274</v>
      </c>
      <c r="AY110" s="3">
        <f t="shared" si="132"/>
        <v>103.44100935693614</v>
      </c>
    </row>
    <row r="111" spans="1:51" ht="15.5" x14ac:dyDescent="0.35">
      <c r="A111" s="5" t="s">
        <v>158</v>
      </c>
      <c r="B111" t="s">
        <v>143</v>
      </c>
      <c r="C111">
        <v>25</v>
      </c>
      <c r="D111" s="15">
        <v>0</v>
      </c>
      <c r="E111" s="3">
        <f t="shared" si="131"/>
        <v>0</v>
      </c>
      <c r="F111" s="15">
        <v>0</v>
      </c>
      <c r="G111" s="3">
        <f t="shared" si="102"/>
        <v>0</v>
      </c>
      <c r="H111" s="15">
        <v>0</v>
      </c>
      <c r="I111" s="3">
        <f t="shared" si="103"/>
        <v>0</v>
      </c>
      <c r="J111" s="15">
        <v>0</v>
      </c>
      <c r="K111" s="3">
        <f t="shared" si="104"/>
        <v>0</v>
      </c>
      <c r="L111" s="15">
        <v>0</v>
      </c>
      <c r="M111" s="3">
        <f t="shared" si="105"/>
        <v>0</v>
      </c>
      <c r="N111" s="15">
        <v>0</v>
      </c>
      <c r="O111" s="3">
        <f t="shared" si="106"/>
        <v>0</v>
      </c>
      <c r="P111" s="15">
        <v>0.05</v>
      </c>
      <c r="Q111" s="3">
        <f t="shared" si="107"/>
        <v>60.711728180926698</v>
      </c>
      <c r="R111" s="15">
        <v>0</v>
      </c>
      <c r="S111" s="3">
        <f t="shared" si="108"/>
        <v>0</v>
      </c>
      <c r="T111" s="15">
        <v>0</v>
      </c>
      <c r="U111" s="3">
        <f t="shared" si="109"/>
        <v>0</v>
      </c>
      <c r="V111" s="15">
        <v>0</v>
      </c>
      <c r="W111" s="3">
        <f t="shared" si="110"/>
        <v>0</v>
      </c>
      <c r="X111" s="3">
        <f t="shared" si="133"/>
        <v>60.711728180926698</v>
      </c>
      <c r="AA111" s="5" t="s">
        <v>158</v>
      </c>
      <c r="AB111" s="15">
        <f t="shared" si="111"/>
        <v>0</v>
      </c>
      <c r="AC111" s="15">
        <f t="shared" si="112"/>
        <v>0</v>
      </c>
      <c r="AD111" s="15">
        <f t="shared" si="113"/>
        <v>0</v>
      </c>
      <c r="AE111" s="15">
        <f t="shared" si="114"/>
        <v>0</v>
      </c>
      <c r="AF111" s="15">
        <f t="shared" si="115"/>
        <v>0</v>
      </c>
      <c r="AG111" s="15">
        <f t="shared" si="116"/>
        <v>0</v>
      </c>
      <c r="AH111" s="15">
        <f t="shared" si="117"/>
        <v>0.05</v>
      </c>
      <c r="AI111" s="15">
        <f t="shared" si="118"/>
        <v>0</v>
      </c>
      <c r="AJ111" s="15">
        <f t="shared" si="119"/>
        <v>0</v>
      </c>
      <c r="AK111" s="15">
        <f t="shared" si="120"/>
        <v>0</v>
      </c>
      <c r="AN111" s="5" t="s">
        <v>158</v>
      </c>
      <c r="AO111" s="3">
        <f t="shared" si="121"/>
        <v>0</v>
      </c>
      <c r="AP111" s="3">
        <f t="shared" si="122"/>
        <v>0</v>
      </c>
      <c r="AQ111" s="3">
        <f t="shared" si="123"/>
        <v>0</v>
      </c>
      <c r="AR111" s="3">
        <f t="shared" si="124"/>
        <v>0</v>
      </c>
      <c r="AS111" s="3">
        <f t="shared" si="125"/>
        <v>0</v>
      </c>
      <c r="AT111" s="3">
        <f t="shared" si="126"/>
        <v>0</v>
      </c>
      <c r="AU111" s="3">
        <f t="shared" si="127"/>
        <v>60.711728180926698</v>
      </c>
      <c r="AV111" s="3">
        <f t="shared" si="128"/>
        <v>0</v>
      </c>
      <c r="AW111" s="3">
        <f t="shared" si="129"/>
        <v>0</v>
      </c>
      <c r="AX111" s="3">
        <f t="shared" si="130"/>
        <v>0</v>
      </c>
      <c r="AY111" s="3">
        <f t="shared" si="132"/>
        <v>60.711728180926698</v>
      </c>
    </row>
    <row r="112" spans="1:51" ht="15.5" x14ac:dyDescent="0.35">
      <c r="A112" s="5" t="s">
        <v>148</v>
      </c>
      <c r="B112" t="s">
        <v>146</v>
      </c>
      <c r="C112">
        <v>35</v>
      </c>
      <c r="D112" s="15">
        <v>0.2</v>
      </c>
      <c r="E112" s="3">
        <f>+D112*(E$40-E$103)</f>
        <v>687.94606376210641</v>
      </c>
      <c r="F112" s="15">
        <v>0.15</v>
      </c>
      <c r="G112" s="3">
        <f t="shared" si="102"/>
        <v>258.13422766734777</v>
      </c>
      <c r="H112" s="15">
        <v>0.6</v>
      </c>
      <c r="I112" s="3">
        <f t="shared" si="103"/>
        <v>328.23279583275018</v>
      </c>
      <c r="J112" s="15">
        <v>0.6</v>
      </c>
      <c r="K112" s="3">
        <f t="shared" si="104"/>
        <v>199.09009646321428</v>
      </c>
      <c r="L112" s="15">
        <v>0.1</v>
      </c>
      <c r="M112" s="3">
        <f t="shared" si="105"/>
        <v>8.193125075990709</v>
      </c>
      <c r="N112" s="15">
        <v>0.4</v>
      </c>
      <c r="O112" s="3">
        <f t="shared" si="106"/>
        <v>1759.4425137555791</v>
      </c>
      <c r="P112" s="15">
        <v>0.1</v>
      </c>
      <c r="Q112" s="3">
        <f t="shared" si="107"/>
        <v>121.4234563618534</v>
      </c>
      <c r="R112" s="15">
        <v>0.1</v>
      </c>
      <c r="S112" s="3">
        <f t="shared" si="108"/>
        <v>7.8555289534289576</v>
      </c>
      <c r="T112" s="15">
        <v>0</v>
      </c>
      <c r="U112" s="3">
        <f t="shared" si="109"/>
        <v>0</v>
      </c>
      <c r="V112" s="15">
        <v>0</v>
      </c>
      <c r="W112" s="3">
        <f t="shared" si="110"/>
        <v>0</v>
      </c>
      <c r="X112" s="3">
        <f>+W112+U112+S112+Q112+O112+M112+K112+I112+G112+E112</f>
        <v>3370.3178078722708</v>
      </c>
      <c r="AA112" s="5" t="s">
        <v>148</v>
      </c>
      <c r="AB112" s="15">
        <f t="shared" si="111"/>
        <v>0.2</v>
      </c>
      <c r="AC112" s="15">
        <f t="shared" si="112"/>
        <v>0.15</v>
      </c>
      <c r="AD112" s="15">
        <f t="shared" si="113"/>
        <v>0.6</v>
      </c>
      <c r="AE112" s="15">
        <f>+H112</f>
        <v>0.6</v>
      </c>
      <c r="AF112" s="15">
        <f t="shared" si="115"/>
        <v>0.1</v>
      </c>
      <c r="AG112" s="15">
        <f t="shared" si="116"/>
        <v>0.4</v>
      </c>
      <c r="AH112" s="15">
        <f t="shared" si="117"/>
        <v>0.1</v>
      </c>
      <c r="AI112" s="15">
        <f t="shared" si="118"/>
        <v>0.1</v>
      </c>
      <c r="AJ112" s="15">
        <f t="shared" si="119"/>
        <v>0</v>
      </c>
      <c r="AK112" s="15">
        <f t="shared" si="120"/>
        <v>0</v>
      </c>
      <c r="AN112" s="5" t="s">
        <v>148</v>
      </c>
      <c r="AO112" s="3">
        <f t="shared" si="121"/>
        <v>687.94606376210641</v>
      </c>
      <c r="AP112" s="3">
        <f t="shared" si="122"/>
        <v>258.13422766734777</v>
      </c>
      <c r="AQ112" s="3">
        <f t="shared" si="123"/>
        <v>328.23279583275018</v>
      </c>
      <c r="AR112" s="3">
        <f t="shared" si="124"/>
        <v>199.09009646321428</v>
      </c>
      <c r="AS112" s="3">
        <f t="shared" si="125"/>
        <v>8.193125075990709</v>
      </c>
      <c r="AT112" s="3">
        <f t="shared" si="126"/>
        <v>1759.4425137555791</v>
      </c>
      <c r="AU112" s="3">
        <f t="shared" si="127"/>
        <v>121.4234563618534</v>
      </c>
      <c r="AV112" s="3">
        <f t="shared" si="128"/>
        <v>7.8555289534289576</v>
      </c>
      <c r="AW112" s="3">
        <f t="shared" si="129"/>
        <v>0</v>
      </c>
      <c r="AX112" s="3">
        <f t="shared" si="130"/>
        <v>0</v>
      </c>
      <c r="AY112" s="3">
        <f t="shared" si="132"/>
        <v>3370.3178078722708</v>
      </c>
    </row>
    <row r="113" spans="1:53" ht="15.5" x14ac:dyDescent="0.35">
      <c r="A113" s="5" t="s">
        <v>149</v>
      </c>
      <c r="B113" t="s">
        <v>143</v>
      </c>
      <c r="C113">
        <v>25</v>
      </c>
      <c r="D113" s="15">
        <v>0.45</v>
      </c>
      <c r="E113" s="3">
        <f t="shared" si="131"/>
        <v>1547.8786434647393</v>
      </c>
      <c r="F113" s="15">
        <v>0.5</v>
      </c>
      <c r="G113" s="3">
        <f t="shared" si="102"/>
        <v>860.44742555782591</v>
      </c>
      <c r="H113" s="15">
        <v>0.2</v>
      </c>
      <c r="I113" s="3">
        <f t="shared" si="103"/>
        <v>109.41093194425008</v>
      </c>
      <c r="J113" s="15">
        <v>0.2</v>
      </c>
      <c r="K113" s="3">
        <f t="shared" si="104"/>
        <v>66.363365487738108</v>
      </c>
      <c r="L113" s="15">
        <v>0.3</v>
      </c>
      <c r="M113" s="3">
        <f t="shared" si="105"/>
        <v>24.579375227972125</v>
      </c>
      <c r="N113" s="15">
        <v>0.5</v>
      </c>
      <c r="O113" s="3">
        <f t="shared" si="106"/>
        <v>2199.3031421944738</v>
      </c>
      <c r="P113" s="15">
        <v>0.55000000000000004</v>
      </c>
      <c r="Q113" s="3">
        <f t="shared" si="107"/>
        <v>667.82900999019375</v>
      </c>
      <c r="R113" s="15">
        <v>0.6</v>
      </c>
      <c r="S113" s="3">
        <f t="shared" si="108"/>
        <v>47.133173720573744</v>
      </c>
      <c r="T113" s="15">
        <v>0.6</v>
      </c>
      <c r="U113" s="3">
        <f t="shared" si="109"/>
        <v>2.8962119944590108</v>
      </c>
      <c r="V113" s="15">
        <v>0.6</v>
      </c>
      <c r="W113" s="3">
        <f t="shared" si="110"/>
        <v>157.18755088507965</v>
      </c>
      <c r="X113" s="3">
        <f t="shared" si="133"/>
        <v>5683.0288304673049</v>
      </c>
      <c r="AA113" s="5" t="s">
        <v>149</v>
      </c>
      <c r="AB113" s="15">
        <f t="shared" si="111"/>
        <v>0.45</v>
      </c>
      <c r="AC113" s="15">
        <f t="shared" si="112"/>
        <v>0.5</v>
      </c>
      <c r="AD113" s="15">
        <f t="shared" si="113"/>
        <v>0.2</v>
      </c>
      <c r="AE113" s="15">
        <f>+H113</f>
        <v>0.2</v>
      </c>
      <c r="AF113" s="15">
        <f t="shared" si="115"/>
        <v>0.3</v>
      </c>
      <c r="AG113" s="15">
        <f t="shared" si="116"/>
        <v>0.5</v>
      </c>
      <c r="AH113" s="15">
        <f t="shared" si="117"/>
        <v>0.55000000000000004</v>
      </c>
      <c r="AI113" s="15">
        <f t="shared" si="118"/>
        <v>0.6</v>
      </c>
      <c r="AJ113" s="15">
        <f t="shared" si="119"/>
        <v>0.6</v>
      </c>
      <c r="AK113" s="15">
        <f t="shared" si="120"/>
        <v>0.6</v>
      </c>
      <c r="AN113" s="5" t="s">
        <v>149</v>
      </c>
      <c r="AO113" s="3">
        <f t="shared" si="121"/>
        <v>1547.8786434647393</v>
      </c>
      <c r="AP113" s="3">
        <f t="shared" si="122"/>
        <v>860.44742555782591</v>
      </c>
      <c r="AQ113" s="3">
        <f t="shared" si="123"/>
        <v>109.41093194425008</v>
      </c>
      <c r="AR113" s="3">
        <f t="shared" si="124"/>
        <v>66.363365487738108</v>
      </c>
      <c r="AS113" s="3">
        <f t="shared" si="125"/>
        <v>24.579375227972125</v>
      </c>
      <c r="AT113" s="3">
        <f t="shared" si="126"/>
        <v>2199.3031421944738</v>
      </c>
      <c r="AU113" s="3">
        <f t="shared" si="127"/>
        <v>667.82900999019375</v>
      </c>
      <c r="AV113" s="3">
        <f t="shared" si="128"/>
        <v>47.133173720573744</v>
      </c>
      <c r="AW113" s="3">
        <f t="shared" si="129"/>
        <v>2.8962119944590108</v>
      </c>
      <c r="AX113" s="3">
        <f t="shared" si="130"/>
        <v>157.18755088507965</v>
      </c>
      <c r="AY113" s="3">
        <f t="shared" si="132"/>
        <v>5683.0288304673049</v>
      </c>
    </row>
    <row r="114" spans="1:53" ht="15.5" x14ac:dyDescent="0.35">
      <c r="A114" s="5" t="s">
        <v>10</v>
      </c>
      <c r="D114" s="15">
        <f>SUM(D106:D113)</f>
        <v>1</v>
      </c>
      <c r="E114" s="29">
        <f t="shared" ref="E114:W114" si="134">SUM(E106:E113)</f>
        <v>3439.7303188105316</v>
      </c>
      <c r="F114" s="15">
        <f t="shared" si="134"/>
        <v>1</v>
      </c>
      <c r="G114" s="29">
        <f t="shared" si="134"/>
        <v>1720.8948511156518</v>
      </c>
      <c r="H114" s="15">
        <f t="shared" si="134"/>
        <v>1</v>
      </c>
      <c r="I114" s="29">
        <f t="shared" si="134"/>
        <v>547.05465972125035</v>
      </c>
      <c r="J114" s="15">
        <f t="shared" si="134"/>
        <v>1</v>
      </c>
      <c r="K114" s="29">
        <f t="shared" si="134"/>
        <v>331.8168274386905</v>
      </c>
      <c r="L114" s="15">
        <f t="shared" si="134"/>
        <v>1</v>
      </c>
      <c r="M114" s="29">
        <f t="shared" si="134"/>
        <v>81.931250759907087</v>
      </c>
      <c r="N114" s="15">
        <f t="shared" si="134"/>
        <v>1</v>
      </c>
      <c r="O114" s="29">
        <f t="shared" si="134"/>
        <v>4398.6062843889476</v>
      </c>
      <c r="P114" s="15">
        <f t="shared" si="134"/>
        <v>1</v>
      </c>
      <c r="Q114" s="29">
        <f t="shared" si="134"/>
        <v>1214.2345636185341</v>
      </c>
      <c r="R114" s="15">
        <f t="shared" si="134"/>
        <v>1</v>
      </c>
      <c r="S114" s="29">
        <f t="shared" si="134"/>
        <v>78.555289534289571</v>
      </c>
      <c r="T114" s="15">
        <f t="shared" si="134"/>
        <v>1</v>
      </c>
      <c r="U114" s="29">
        <f t="shared" si="134"/>
        <v>4.8270199907650184</v>
      </c>
      <c r="V114" s="15">
        <f t="shared" si="134"/>
        <v>1</v>
      </c>
      <c r="W114" s="29">
        <f t="shared" si="134"/>
        <v>261.97925147513274</v>
      </c>
      <c r="X114" s="3">
        <f>SUM(X106:X113)</f>
        <v>12079.6303168537</v>
      </c>
      <c r="Y114" s="3">
        <f>+X103+X114</f>
        <v>12113.548251959186</v>
      </c>
      <c r="Z114" s="3">
        <f>+E114+G114+I114+K114+M114+O114+Q114+S114+U114+W114</f>
        <v>12079.630316853703</v>
      </c>
      <c r="AA114" s="5" t="s">
        <v>10</v>
      </c>
      <c r="AB114" s="15">
        <f>SUM(AB106:AB113)</f>
        <v>1</v>
      </c>
      <c r="AC114" s="15">
        <f t="shared" ref="AC114:AK114" si="135">SUM(AC106:AC113)</f>
        <v>1</v>
      </c>
      <c r="AD114" s="15">
        <f t="shared" si="135"/>
        <v>1</v>
      </c>
      <c r="AE114" s="15">
        <f t="shared" si="135"/>
        <v>1</v>
      </c>
      <c r="AF114" s="15">
        <f t="shared" si="135"/>
        <v>1</v>
      </c>
      <c r="AG114" s="15">
        <f t="shared" si="135"/>
        <v>1</v>
      </c>
      <c r="AH114" s="15">
        <f t="shared" si="135"/>
        <v>1</v>
      </c>
      <c r="AI114" s="15">
        <f t="shared" si="135"/>
        <v>1</v>
      </c>
      <c r="AJ114" s="15">
        <f t="shared" si="135"/>
        <v>1</v>
      </c>
      <c r="AK114" s="15">
        <f t="shared" si="135"/>
        <v>1</v>
      </c>
      <c r="AN114" s="5" t="s">
        <v>10</v>
      </c>
      <c r="AO114" s="3">
        <f>SUM(AO106:AO113)</f>
        <v>3439.7303188105316</v>
      </c>
      <c r="AP114" s="3">
        <f t="shared" ref="AP114:AX114" si="136">SUM(AP106:AP113)</f>
        <v>1720.8948511156518</v>
      </c>
      <c r="AQ114" s="3">
        <f t="shared" si="136"/>
        <v>547.05465972125035</v>
      </c>
      <c r="AR114" s="3">
        <f t="shared" si="136"/>
        <v>331.8168274386905</v>
      </c>
      <c r="AS114" s="3">
        <f t="shared" si="136"/>
        <v>81.931250759907087</v>
      </c>
      <c r="AT114" s="3">
        <f t="shared" si="136"/>
        <v>4398.6062843889476</v>
      </c>
      <c r="AU114" s="3">
        <f t="shared" si="136"/>
        <v>1214.2345636185341</v>
      </c>
      <c r="AV114" s="3">
        <f t="shared" si="136"/>
        <v>78.555289534289571</v>
      </c>
      <c r="AW114" s="3">
        <f t="shared" si="136"/>
        <v>4.8270199907650184</v>
      </c>
      <c r="AX114" s="3">
        <f t="shared" si="136"/>
        <v>261.97925147513274</v>
      </c>
      <c r="AY114" s="3">
        <f>SUM(AY106:AY113)</f>
        <v>12079.6303168537</v>
      </c>
      <c r="BA114" s="3">
        <f>+AY106+AY107+AY108+AY109+AY110+AY111+AY112+AY113</f>
        <v>12079.6303168537</v>
      </c>
    </row>
    <row r="115" spans="1:53"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3"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3" ht="15.5" x14ac:dyDescent="0.35">
      <c r="A117" s="5" t="s">
        <v>152</v>
      </c>
      <c r="C117">
        <v>16</v>
      </c>
      <c r="D117" s="15">
        <v>0.2</v>
      </c>
      <c r="E117" s="3">
        <f>+D117*E$63</f>
        <v>2.0876928899849303</v>
      </c>
      <c r="F117" s="15">
        <v>0.2</v>
      </c>
      <c r="G117" s="3">
        <f>+F117*G$63</f>
        <v>1.032063965972644</v>
      </c>
      <c r="H117" s="15">
        <v>0.2</v>
      </c>
      <c r="I117" s="3">
        <f>+H117*I$63</f>
        <v>0.43233746438180465</v>
      </c>
      <c r="J117" s="15">
        <v>0.2</v>
      </c>
      <c r="K117" s="3">
        <f>+J117*K$63</f>
        <v>0.26145344708022911</v>
      </c>
      <c r="L117" s="15">
        <v>0.2</v>
      </c>
      <c r="M117" s="3">
        <f>+L117*M$63</f>
        <v>4.4125609760767084E-2</v>
      </c>
      <c r="N117" s="15">
        <v>0.2</v>
      </c>
      <c r="O117" s="3">
        <f>+N117*O$63</f>
        <v>3.2207446948034821</v>
      </c>
      <c r="P117" s="15">
        <v>0.2</v>
      </c>
      <c r="Q117" s="3">
        <f>+P117*Q$63</f>
        <v>0.77679676785679364</v>
      </c>
      <c r="R117" s="15">
        <v>0.8</v>
      </c>
      <c r="S117" s="3">
        <f>+R117*S$63</f>
        <v>0.18016010420242698</v>
      </c>
      <c r="T117" s="15">
        <v>0.2</v>
      </c>
      <c r="U117" s="3">
        <f>+T117*U$63</f>
        <v>1.6274961000119334E-3</v>
      </c>
      <c r="V117" s="15">
        <v>0.2</v>
      </c>
      <c r="W117" s="3">
        <f>+V117*W$63</f>
        <v>0.15807040171217318</v>
      </c>
      <c r="X117" s="3">
        <f>+W117+U117+S117+Q117+O117+M117+K117+I117+G117+E117</f>
        <v>8.1950728418552643</v>
      </c>
      <c r="Y117" s="3"/>
    </row>
    <row r="118" spans="1:53" ht="15.5" x14ac:dyDescent="0.35">
      <c r="A118" s="5" t="s">
        <v>153</v>
      </c>
      <c r="C118">
        <v>18</v>
      </c>
      <c r="D118" s="15">
        <v>0.8</v>
      </c>
      <c r="E118" s="29">
        <f>+D118*E$63</f>
        <v>8.3507715599397212</v>
      </c>
      <c r="F118" s="15">
        <v>0.8</v>
      </c>
      <c r="G118" s="29">
        <f>+F118*G$63</f>
        <v>4.1282558638905762</v>
      </c>
      <c r="H118" s="15">
        <v>0.8</v>
      </c>
      <c r="I118" s="29">
        <f>+H118*I$63</f>
        <v>1.7293498575272186</v>
      </c>
      <c r="J118" s="15">
        <v>0.8</v>
      </c>
      <c r="K118" s="29">
        <f>+J118*K$63</f>
        <v>1.0458137883209164</v>
      </c>
      <c r="L118" s="15">
        <v>0.8</v>
      </c>
      <c r="M118" s="29">
        <f>+L118*M$63</f>
        <v>0.17650243904306834</v>
      </c>
      <c r="N118" s="15">
        <v>0.8</v>
      </c>
      <c r="O118" s="29">
        <f>+N118*O$63</f>
        <v>12.882978779213929</v>
      </c>
      <c r="P118" s="15">
        <v>0.8</v>
      </c>
      <c r="Q118" s="29">
        <f>+P118*Q$63</f>
        <v>3.1071870714271745</v>
      </c>
      <c r="R118" s="15">
        <v>0.2</v>
      </c>
      <c r="S118" s="29">
        <f>+R118*S$63</f>
        <v>4.5040026050606745E-2</v>
      </c>
      <c r="T118" s="15">
        <v>0.8</v>
      </c>
      <c r="U118" s="29">
        <f>+T118*U$63</f>
        <v>6.5099844000477336E-3</v>
      </c>
      <c r="V118" s="15">
        <v>0.8</v>
      </c>
      <c r="W118" s="29">
        <f>+V118*W$63</f>
        <v>0.63228160684869272</v>
      </c>
      <c r="X118" s="3">
        <f>+W118+U118+S118+Q118+O118+M118+K118+I118+G118+E118</f>
        <v>32.104690976661949</v>
      </c>
      <c r="Y118" s="3"/>
    </row>
    <row r="119" spans="1:53" ht="15.5" x14ac:dyDescent="0.35">
      <c r="A119" s="5" t="s">
        <v>10</v>
      </c>
      <c r="D119" s="15">
        <f t="shared" ref="D119:V119" si="137">SUM(D117:D118)</f>
        <v>1</v>
      </c>
      <c r="E119" s="29">
        <f>SUM(E117:E118)</f>
        <v>10.438464449924652</v>
      </c>
      <c r="F119" s="15">
        <f t="shared" si="137"/>
        <v>1</v>
      </c>
      <c r="G119" s="29">
        <f>SUM(G117:G118)</f>
        <v>5.1603198298632202</v>
      </c>
      <c r="H119" s="15">
        <f t="shared" si="137"/>
        <v>1</v>
      </c>
      <c r="I119" s="29">
        <f>SUM(I117:I118)</f>
        <v>2.1616873219090231</v>
      </c>
      <c r="J119" s="15">
        <f t="shared" si="137"/>
        <v>1</v>
      </c>
      <c r="K119" s="29">
        <f>SUM(K117:K118)</f>
        <v>1.3072672354011456</v>
      </c>
      <c r="L119" s="15">
        <f t="shared" si="137"/>
        <v>1</v>
      </c>
      <c r="M119" s="29">
        <f>SUM(M117:M118)</f>
        <v>0.22062804880383541</v>
      </c>
      <c r="N119" s="15">
        <f t="shared" si="137"/>
        <v>1</v>
      </c>
      <c r="O119" s="29">
        <f>SUM(O117:O118)</f>
        <v>16.103723474017411</v>
      </c>
      <c r="P119" s="15">
        <f t="shared" si="137"/>
        <v>1</v>
      </c>
      <c r="Q119" s="29">
        <f>SUM(Q117:Q118)</f>
        <v>3.8839838392839683</v>
      </c>
      <c r="R119" s="15">
        <f t="shared" si="137"/>
        <v>1</v>
      </c>
      <c r="S119" s="29">
        <f>SUM(S117:S118)</f>
        <v>0.22520013025303373</v>
      </c>
      <c r="T119" s="15">
        <f t="shared" si="137"/>
        <v>1</v>
      </c>
      <c r="U119" s="29">
        <f>SUM(U117:U118)</f>
        <v>8.1374805000596663E-3</v>
      </c>
      <c r="V119" s="15">
        <f t="shared" si="137"/>
        <v>1</v>
      </c>
      <c r="W119" s="29">
        <f>SUM(W117:W118)</f>
        <v>0.79035200856086596</v>
      </c>
      <c r="X119" s="3">
        <f t="shared" ref="X119" si="138">SUM(X117:X118)</f>
        <v>40.299763818517214</v>
      </c>
      <c r="Y119" s="3"/>
    </row>
    <row r="120" spans="1:53"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170</v>
      </c>
      <c r="AO120" s="4" t="s">
        <v>0</v>
      </c>
      <c r="AP120" s="4" t="s">
        <v>1</v>
      </c>
      <c r="AQ120" s="4" t="s">
        <v>2</v>
      </c>
      <c r="AR120" s="4" t="s">
        <v>3</v>
      </c>
      <c r="AS120" s="4" t="s">
        <v>4</v>
      </c>
      <c r="AT120" s="4" t="s">
        <v>5</v>
      </c>
      <c r="AU120" s="4" t="s">
        <v>6</v>
      </c>
      <c r="AV120" s="4" t="s">
        <v>7</v>
      </c>
      <c r="AW120" s="4" t="s">
        <v>8</v>
      </c>
      <c r="AX120" s="4" t="s">
        <v>9</v>
      </c>
      <c r="AY120" s="4" t="s">
        <v>10</v>
      </c>
    </row>
    <row r="121" spans="1:53" ht="15.5" x14ac:dyDescent="0.35">
      <c r="A121" s="5" t="s">
        <v>155</v>
      </c>
      <c r="B121" t="s">
        <v>143</v>
      </c>
      <c r="C121">
        <v>25</v>
      </c>
      <c r="D121" s="15">
        <v>0.1</v>
      </c>
      <c r="E121" s="3">
        <f t="shared" ref="E121:E127" si="139">+D121*(E$39-E$118)</f>
        <v>371.96722462702934</v>
      </c>
      <c r="F121" s="15">
        <v>0.1</v>
      </c>
      <c r="G121" s="3">
        <f t="shared" ref="G121:G127" si="140">+F121*(G$39-G$118)</f>
        <v>183.88431119444022</v>
      </c>
      <c r="H121" s="15">
        <v>0</v>
      </c>
      <c r="I121" s="3">
        <f>+H121*(I$39-I$118)</f>
        <v>0</v>
      </c>
      <c r="J121" s="15">
        <v>0</v>
      </c>
      <c r="K121" s="3">
        <f>+J121*(K$39-K$118)</f>
        <v>0</v>
      </c>
      <c r="L121" s="15">
        <v>0.1</v>
      </c>
      <c r="M121" s="3">
        <f>+L121*(M$39-M$118)</f>
        <v>7.8619229276612446</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563.71345874913084</v>
      </c>
      <c r="Y121" s="3"/>
      <c r="AA121" s="5" t="s">
        <v>155</v>
      </c>
      <c r="AB121" s="15">
        <f t="shared" ref="AB121:AB126" si="141">+D121</f>
        <v>0.1</v>
      </c>
      <c r="AC121" s="15">
        <f t="shared" ref="AC121:AC126" si="142">+F121</f>
        <v>0.1</v>
      </c>
      <c r="AD121" s="15">
        <f t="shared" ref="AD121:AD126" si="143">+H121</f>
        <v>0</v>
      </c>
      <c r="AE121" s="15">
        <f t="shared" ref="AE121:AE126" si="144">+J121</f>
        <v>0</v>
      </c>
      <c r="AF121" s="15">
        <f t="shared" ref="AF121:AF126" si="145">+L121</f>
        <v>0.1</v>
      </c>
      <c r="AG121" s="15">
        <f t="shared" ref="AG121:AG126" si="146">+N121</f>
        <v>0</v>
      </c>
      <c r="AH121" s="15">
        <f t="shared" ref="AH121:AH126" si="147">+P121</f>
        <v>0</v>
      </c>
      <c r="AI121" s="15">
        <f t="shared" ref="AI121:AI126" si="148">+R121</f>
        <v>0</v>
      </c>
      <c r="AJ121" s="15">
        <f t="shared" ref="AJ121:AJ126" si="149">+T121</f>
        <v>0</v>
      </c>
      <c r="AK121" s="15">
        <f t="shared" ref="AK121:AK126" si="150">+V121</f>
        <v>0</v>
      </c>
      <c r="AN121" s="5" t="s">
        <v>155</v>
      </c>
      <c r="AO121" s="3">
        <f t="shared" ref="AO121:AO126" si="151">+E121</f>
        <v>371.96722462702934</v>
      </c>
      <c r="AP121" s="3">
        <f t="shared" ref="AP121:AP126" si="152">+G121</f>
        <v>183.88431119444022</v>
      </c>
      <c r="AQ121" s="3">
        <f t="shared" ref="AQ121:AQ126" si="153">+I121</f>
        <v>0</v>
      </c>
      <c r="AR121" s="3">
        <f t="shared" ref="AR121:AR126" si="154">+K121</f>
        <v>0</v>
      </c>
      <c r="AS121" s="3">
        <f t="shared" ref="AS121:AS126" si="155">+M121</f>
        <v>7.8619229276612446</v>
      </c>
      <c r="AT121" s="3">
        <f t="shared" ref="AT121:AT126" si="156">+O121</f>
        <v>0</v>
      </c>
      <c r="AU121" s="3">
        <f t="shared" ref="AU121:AU126" si="157">+Q121</f>
        <v>0</v>
      </c>
      <c r="AV121" s="3">
        <f t="shared" ref="AV121:AV126" si="158">+S121</f>
        <v>0</v>
      </c>
      <c r="AW121" s="3">
        <f t="shared" ref="AW121:AW126" si="159">+U121</f>
        <v>0</v>
      </c>
      <c r="AX121" s="3">
        <f t="shared" ref="AX121:AX126" si="160">+W121</f>
        <v>0</v>
      </c>
      <c r="AY121" s="3">
        <f>SUM(AO121:AX121)</f>
        <v>563.71345874913072</v>
      </c>
    </row>
    <row r="122" spans="1:53" ht="15.5" x14ac:dyDescent="0.35">
      <c r="A122" s="5" t="s">
        <v>168</v>
      </c>
      <c r="B122" t="s">
        <v>140</v>
      </c>
      <c r="C122">
        <v>25</v>
      </c>
      <c r="D122" s="15">
        <v>0.1</v>
      </c>
      <c r="E122" s="3">
        <f t="shared" si="139"/>
        <v>371.96722462702934</v>
      </c>
      <c r="F122" s="15">
        <v>0.1</v>
      </c>
      <c r="G122" s="3">
        <f t="shared" si="140"/>
        <v>183.88431119444022</v>
      </c>
      <c r="H122" s="15">
        <v>0.1</v>
      </c>
      <c r="I122" s="3">
        <f t="shared" ref="I122:I127" si="161">+H122*(I$39-I$118)</f>
        <v>77.030183653855246</v>
      </c>
      <c r="J122" s="15">
        <v>0.1</v>
      </c>
      <c r="K122" s="3">
        <f t="shared" ref="K122:K127" si="162">+J122*(K$39-K$118)</f>
        <v>46.583534171208818</v>
      </c>
      <c r="L122" s="15">
        <v>0.1</v>
      </c>
      <c r="M122" s="3">
        <f t="shared" ref="M122:M127" si="163">+L122*(M$39-M$118)</f>
        <v>7.8619229276612446</v>
      </c>
      <c r="N122" s="15">
        <v>0.1</v>
      </c>
      <c r="O122" s="3">
        <f t="shared" ref="O122:O127" si="164">+N122*(O$39-O$118)</f>
        <v>573.84468333698612</v>
      </c>
      <c r="P122" s="15">
        <v>0.1</v>
      </c>
      <c r="Q122" s="3">
        <f t="shared" ref="Q122:Q127" si="165">+P122*(Q$39-Q$118)</f>
        <v>138.4029898387133</v>
      </c>
      <c r="R122" s="15">
        <v>0.1</v>
      </c>
      <c r="S122" s="3">
        <f t="shared" ref="S122:S127" si="166">+R122*(S$39-S$118)</f>
        <v>8.0383577921461438</v>
      </c>
      <c r="T122" s="15">
        <v>0.1</v>
      </c>
      <c r="U122" s="3">
        <f t="shared" ref="U122:U127" si="167">+T122*(U$39-U$118)</f>
        <v>0.28997330513355474</v>
      </c>
      <c r="V122" s="15">
        <v>0.1</v>
      </c>
      <c r="W122" s="3">
        <f t="shared" ref="W122:W127" si="168">+V122*(W$39-W$118)</f>
        <v>28.163629287917487</v>
      </c>
      <c r="X122" s="3">
        <f t="shared" ref="X122:X126" si="169">+W122+U122+S122+Q122+O122+M122+K122+I122+G122+E122</f>
        <v>1436.0668101350916</v>
      </c>
      <c r="Y122" s="3"/>
      <c r="AA122" s="5" t="s">
        <v>168</v>
      </c>
      <c r="AB122" s="15">
        <f t="shared" si="141"/>
        <v>0.1</v>
      </c>
      <c r="AC122" s="15">
        <f t="shared" si="142"/>
        <v>0.1</v>
      </c>
      <c r="AD122" s="15">
        <f t="shared" si="143"/>
        <v>0.1</v>
      </c>
      <c r="AE122" s="15">
        <f t="shared" si="144"/>
        <v>0.1</v>
      </c>
      <c r="AF122" s="15">
        <f t="shared" si="145"/>
        <v>0.1</v>
      </c>
      <c r="AG122" s="15">
        <f t="shared" si="146"/>
        <v>0.1</v>
      </c>
      <c r="AH122" s="15">
        <f t="shared" si="147"/>
        <v>0.1</v>
      </c>
      <c r="AI122" s="15">
        <f t="shared" si="148"/>
        <v>0.1</v>
      </c>
      <c r="AJ122" s="15">
        <f t="shared" si="149"/>
        <v>0.1</v>
      </c>
      <c r="AK122" s="15">
        <f t="shared" si="150"/>
        <v>0.1</v>
      </c>
      <c r="AN122" s="5" t="s">
        <v>168</v>
      </c>
      <c r="AO122" s="3">
        <f t="shared" si="151"/>
        <v>371.96722462702934</v>
      </c>
      <c r="AP122" s="3">
        <f t="shared" si="152"/>
        <v>183.88431119444022</v>
      </c>
      <c r="AQ122" s="3">
        <f t="shared" si="153"/>
        <v>77.030183653855246</v>
      </c>
      <c r="AR122" s="3">
        <f t="shared" si="154"/>
        <v>46.583534171208818</v>
      </c>
      <c r="AS122" s="3">
        <f t="shared" si="155"/>
        <v>7.8619229276612446</v>
      </c>
      <c r="AT122" s="3">
        <f t="shared" si="156"/>
        <v>573.84468333698612</v>
      </c>
      <c r="AU122" s="3">
        <f t="shared" si="157"/>
        <v>138.4029898387133</v>
      </c>
      <c r="AV122" s="3">
        <f t="shared" si="158"/>
        <v>8.0383577921461438</v>
      </c>
      <c r="AW122" s="3">
        <f t="shared" si="159"/>
        <v>0.28997330513355474</v>
      </c>
      <c r="AX122" s="3">
        <f t="shared" si="160"/>
        <v>28.163629287917487</v>
      </c>
      <c r="AY122" s="3">
        <f t="shared" ref="AY122:AY126" si="170">SUM(AO122:AX122)</f>
        <v>1436.0668101350914</v>
      </c>
    </row>
    <row r="123" spans="1:53" ht="15.5" x14ac:dyDescent="0.35">
      <c r="A123" s="5" t="s">
        <v>157</v>
      </c>
      <c r="B123" t="s">
        <v>143</v>
      </c>
      <c r="C123">
        <v>25</v>
      </c>
      <c r="D123" s="15">
        <v>0.1</v>
      </c>
      <c r="E123" s="3">
        <f t="shared" si="139"/>
        <v>371.96722462702934</v>
      </c>
      <c r="F123" s="15">
        <v>0.1</v>
      </c>
      <c r="G123" s="3">
        <f t="shared" si="140"/>
        <v>183.88431119444022</v>
      </c>
      <c r="H123" s="15">
        <v>0</v>
      </c>
      <c r="I123" s="3">
        <f t="shared" si="161"/>
        <v>0</v>
      </c>
      <c r="J123" s="15">
        <v>0.1</v>
      </c>
      <c r="K123" s="3">
        <f t="shared" si="162"/>
        <v>46.583534171208818</v>
      </c>
      <c r="L123" s="15">
        <v>0.1</v>
      </c>
      <c r="M123" s="3">
        <f t="shared" si="163"/>
        <v>7.8619229276612446</v>
      </c>
      <c r="N123" s="15">
        <v>0.1</v>
      </c>
      <c r="O123" s="3">
        <f t="shared" si="164"/>
        <v>573.84468333698612</v>
      </c>
      <c r="P123" s="15">
        <v>0.1</v>
      </c>
      <c r="Q123" s="3">
        <f t="shared" si="165"/>
        <v>138.4029898387133</v>
      </c>
      <c r="R123" s="15">
        <v>0.1</v>
      </c>
      <c r="S123" s="3">
        <f t="shared" si="166"/>
        <v>8.0383577921461438</v>
      </c>
      <c r="T123" s="15">
        <v>0.1</v>
      </c>
      <c r="U123" s="3">
        <f t="shared" si="167"/>
        <v>0.28997330513355474</v>
      </c>
      <c r="V123" s="15">
        <v>0.1</v>
      </c>
      <c r="W123" s="3">
        <f t="shared" si="168"/>
        <v>28.163629287917487</v>
      </c>
      <c r="X123" s="3">
        <f t="shared" si="169"/>
        <v>1359.0366264812362</v>
      </c>
      <c r="Y123" s="3"/>
      <c r="AA123" s="5" t="s">
        <v>157</v>
      </c>
      <c r="AB123" s="15">
        <f t="shared" si="141"/>
        <v>0.1</v>
      </c>
      <c r="AC123" s="15">
        <f t="shared" si="142"/>
        <v>0.1</v>
      </c>
      <c r="AD123" s="15">
        <f t="shared" si="143"/>
        <v>0</v>
      </c>
      <c r="AE123" s="15">
        <f t="shared" si="144"/>
        <v>0.1</v>
      </c>
      <c r="AF123" s="15">
        <f t="shared" si="145"/>
        <v>0.1</v>
      </c>
      <c r="AG123" s="15">
        <f t="shared" si="146"/>
        <v>0.1</v>
      </c>
      <c r="AH123" s="15">
        <f t="shared" si="147"/>
        <v>0.1</v>
      </c>
      <c r="AI123" s="15">
        <f t="shared" si="148"/>
        <v>0.1</v>
      </c>
      <c r="AJ123" s="15">
        <f t="shared" si="149"/>
        <v>0.1</v>
      </c>
      <c r="AK123" s="15">
        <f t="shared" si="150"/>
        <v>0.1</v>
      </c>
      <c r="AN123" s="5" t="s">
        <v>157</v>
      </c>
      <c r="AO123" s="3">
        <f t="shared" si="151"/>
        <v>371.96722462702934</v>
      </c>
      <c r="AP123" s="3">
        <f t="shared" si="152"/>
        <v>183.88431119444022</v>
      </c>
      <c r="AQ123" s="3">
        <f t="shared" si="153"/>
        <v>0</v>
      </c>
      <c r="AR123" s="3">
        <f t="shared" si="154"/>
        <v>46.583534171208818</v>
      </c>
      <c r="AS123" s="3">
        <f t="shared" si="155"/>
        <v>7.8619229276612446</v>
      </c>
      <c r="AT123" s="3">
        <f t="shared" si="156"/>
        <v>573.84468333698612</v>
      </c>
      <c r="AU123" s="3">
        <f t="shared" si="157"/>
        <v>138.4029898387133</v>
      </c>
      <c r="AV123" s="3">
        <f t="shared" si="158"/>
        <v>8.0383577921461438</v>
      </c>
      <c r="AW123" s="3">
        <f t="shared" si="159"/>
        <v>0.28997330513355474</v>
      </c>
      <c r="AX123" s="3">
        <f t="shared" si="160"/>
        <v>28.163629287917487</v>
      </c>
      <c r="AY123" s="3">
        <f t="shared" si="170"/>
        <v>1359.0366264812362</v>
      </c>
    </row>
    <row r="124" spans="1:53" ht="15.5" x14ac:dyDescent="0.35">
      <c r="A124" s="5" t="s">
        <v>158</v>
      </c>
      <c r="B124" t="s">
        <v>143</v>
      </c>
      <c r="C124">
        <v>25</v>
      </c>
      <c r="D124" s="15">
        <v>0.02</v>
      </c>
      <c r="E124" s="3">
        <f t="shared" si="139"/>
        <v>74.393444925405873</v>
      </c>
      <c r="F124" s="15">
        <v>0.02</v>
      </c>
      <c r="G124" s="3">
        <f t="shared" si="140"/>
        <v>36.776862238888043</v>
      </c>
      <c r="H124" s="15">
        <v>0</v>
      </c>
      <c r="I124" s="3">
        <f t="shared" si="161"/>
        <v>0</v>
      </c>
      <c r="J124" s="15">
        <v>0</v>
      </c>
      <c r="K124" s="3">
        <f t="shared" si="162"/>
        <v>0</v>
      </c>
      <c r="L124" s="15">
        <v>0.02</v>
      </c>
      <c r="M124" s="3">
        <f t="shared" si="163"/>
        <v>1.5723845855322489</v>
      </c>
      <c r="N124" s="15">
        <v>0.02</v>
      </c>
      <c r="O124" s="3">
        <f t="shared" si="164"/>
        <v>114.76893666739723</v>
      </c>
      <c r="P124" s="15">
        <v>0</v>
      </c>
      <c r="Q124" s="3">
        <f t="shared" si="165"/>
        <v>0</v>
      </c>
      <c r="R124" s="15">
        <v>0</v>
      </c>
      <c r="S124" s="3">
        <f t="shared" si="166"/>
        <v>0</v>
      </c>
      <c r="T124" s="15">
        <v>0</v>
      </c>
      <c r="U124" s="3">
        <f t="shared" si="167"/>
        <v>0</v>
      </c>
      <c r="V124" s="15">
        <v>0</v>
      </c>
      <c r="W124" s="3">
        <f t="shared" si="168"/>
        <v>0</v>
      </c>
      <c r="X124" s="3">
        <f t="shared" si="169"/>
        <v>227.51162841722339</v>
      </c>
      <c r="Y124" s="3"/>
      <c r="AA124" s="5" t="s">
        <v>158</v>
      </c>
      <c r="AB124" s="15">
        <f t="shared" si="141"/>
        <v>0.02</v>
      </c>
      <c r="AC124" s="15">
        <f t="shared" si="142"/>
        <v>0.02</v>
      </c>
      <c r="AD124" s="15">
        <f t="shared" si="143"/>
        <v>0</v>
      </c>
      <c r="AE124" s="15">
        <f t="shared" si="144"/>
        <v>0</v>
      </c>
      <c r="AF124" s="15">
        <f t="shared" si="145"/>
        <v>0.02</v>
      </c>
      <c r="AG124" s="15">
        <f t="shared" si="146"/>
        <v>0.02</v>
      </c>
      <c r="AH124" s="15">
        <f t="shared" si="147"/>
        <v>0</v>
      </c>
      <c r="AI124" s="15">
        <f t="shared" si="148"/>
        <v>0</v>
      </c>
      <c r="AJ124" s="15">
        <f t="shared" si="149"/>
        <v>0</v>
      </c>
      <c r="AK124" s="15">
        <f t="shared" si="150"/>
        <v>0</v>
      </c>
      <c r="AN124" s="5" t="s">
        <v>158</v>
      </c>
      <c r="AO124" s="3">
        <f t="shared" si="151"/>
        <v>74.393444925405873</v>
      </c>
      <c r="AP124" s="3">
        <f t="shared" si="152"/>
        <v>36.776862238888043</v>
      </c>
      <c r="AQ124" s="3">
        <f t="shared" si="153"/>
        <v>0</v>
      </c>
      <c r="AR124" s="3">
        <f t="shared" si="154"/>
        <v>0</v>
      </c>
      <c r="AS124" s="3">
        <f t="shared" si="155"/>
        <v>1.5723845855322489</v>
      </c>
      <c r="AT124" s="3">
        <f t="shared" si="156"/>
        <v>114.76893666739723</v>
      </c>
      <c r="AU124" s="3">
        <f t="shared" si="157"/>
        <v>0</v>
      </c>
      <c r="AV124" s="3">
        <f t="shared" si="158"/>
        <v>0</v>
      </c>
      <c r="AW124" s="3">
        <f t="shared" si="159"/>
        <v>0</v>
      </c>
      <c r="AX124" s="3">
        <f t="shared" si="160"/>
        <v>0</v>
      </c>
      <c r="AY124" s="3">
        <f t="shared" si="170"/>
        <v>227.51162841722339</v>
      </c>
    </row>
    <row r="125" spans="1:53" ht="15.5" x14ac:dyDescent="0.35">
      <c r="A125" s="5" t="s">
        <v>148</v>
      </c>
      <c r="B125" t="s">
        <v>146</v>
      </c>
      <c r="C125">
        <v>35</v>
      </c>
      <c r="D125" s="15">
        <v>0.15</v>
      </c>
      <c r="E125" s="3">
        <f t="shared" si="139"/>
        <v>557.95083694054392</v>
      </c>
      <c r="F125" s="15">
        <v>0.1</v>
      </c>
      <c r="G125" s="3">
        <f t="shared" si="140"/>
        <v>183.88431119444022</v>
      </c>
      <c r="H125" s="15">
        <v>0.3</v>
      </c>
      <c r="I125" s="3">
        <f t="shared" si="161"/>
        <v>231.0905509615657</v>
      </c>
      <c r="J125" s="15">
        <v>0.2</v>
      </c>
      <c r="K125" s="3">
        <f t="shared" si="162"/>
        <v>93.167068342417636</v>
      </c>
      <c r="L125" s="15">
        <v>0</v>
      </c>
      <c r="M125" s="3">
        <f t="shared" si="163"/>
        <v>0</v>
      </c>
      <c r="N125" s="15">
        <v>0.15</v>
      </c>
      <c r="O125" s="3">
        <f t="shared" si="164"/>
        <v>860.76702500547924</v>
      </c>
      <c r="P125" s="15">
        <v>0.05</v>
      </c>
      <c r="Q125" s="3">
        <f t="shared" si="165"/>
        <v>69.201494919356648</v>
      </c>
      <c r="R125" s="15">
        <v>0.05</v>
      </c>
      <c r="S125" s="3">
        <f t="shared" si="166"/>
        <v>4.0191788960730719</v>
      </c>
      <c r="T125" s="15">
        <v>0</v>
      </c>
      <c r="U125" s="3">
        <f t="shared" si="167"/>
        <v>0</v>
      </c>
      <c r="V125" s="15">
        <v>0</v>
      </c>
      <c r="W125" s="3">
        <f t="shared" si="168"/>
        <v>0</v>
      </c>
      <c r="X125" s="3">
        <f t="shared" si="169"/>
        <v>2000.0804662598764</v>
      </c>
      <c r="Y125" s="3"/>
      <c r="AA125" s="5" t="s">
        <v>148</v>
      </c>
      <c r="AB125" s="15">
        <f t="shared" si="141"/>
        <v>0.15</v>
      </c>
      <c r="AC125" s="15">
        <f t="shared" si="142"/>
        <v>0.1</v>
      </c>
      <c r="AD125" s="15">
        <f t="shared" si="143"/>
        <v>0.3</v>
      </c>
      <c r="AE125" s="15">
        <f t="shared" si="144"/>
        <v>0.2</v>
      </c>
      <c r="AF125" s="15">
        <f t="shared" si="145"/>
        <v>0</v>
      </c>
      <c r="AG125" s="15">
        <f t="shared" si="146"/>
        <v>0.15</v>
      </c>
      <c r="AH125" s="15">
        <f t="shared" si="147"/>
        <v>0.05</v>
      </c>
      <c r="AI125" s="15">
        <f t="shared" si="148"/>
        <v>0.05</v>
      </c>
      <c r="AJ125" s="15">
        <f t="shared" si="149"/>
        <v>0</v>
      </c>
      <c r="AK125" s="15">
        <f t="shared" si="150"/>
        <v>0</v>
      </c>
      <c r="AN125" s="5" t="s">
        <v>148</v>
      </c>
      <c r="AO125" s="3">
        <f t="shared" si="151"/>
        <v>557.95083694054392</v>
      </c>
      <c r="AP125" s="3">
        <f t="shared" si="152"/>
        <v>183.88431119444022</v>
      </c>
      <c r="AQ125" s="3">
        <f t="shared" si="153"/>
        <v>231.0905509615657</v>
      </c>
      <c r="AR125" s="3">
        <f t="shared" si="154"/>
        <v>93.167068342417636</v>
      </c>
      <c r="AS125" s="3">
        <f t="shared" si="155"/>
        <v>0</v>
      </c>
      <c r="AT125" s="3">
        <f t="shared" si="156"/>
        <v>860.76702500547924</v>
      </c>
      <c r="AU125" s="3">
        <f t="shared" si="157"/>
        <v>69.201494919356648</v>
      </c>
      <c r="AV125" s="3">
        <f t="shared" si="158"/>
        <v>4.0191788960730719</v>
      </c>
      <c r="AW125" s="3">
        <f t="shared" si="159"/>
        <v>0</v>
      </c>
      <c r="AX125" s="3">
        <f t="shared" si="160"/>
        <v>0</v>
      </c>
      <c r="AY125" s="3">
        <f t="shared" si="170"/>
        <v>2000.0804662598764</v>
      </c>
    </row>
    <row r="126" spans="1:53" ht="15.5" x14ac:dyDescent="0.35">
      <c r="A126" s="5" t="s">
        <v>149</v>
      </c>
      <c r="B126" t="s">
        <v>143</v>
      </c>
      <c r="C126">
        <v>25</v>
      </c>
      <c r="D126" s="15">
        <v>0.53</v>
      </c>
      <c r="E126" s="3">
        <f t="shared" si="139"/>
        <v>1971.4262905232556</v>
      </c>
      <c r="F126" s="15">
        <v>0.57999999999999996</v>
      </c>
      <c r="G126" s="3">
        <f t="shared" si="140"/>
        <v>1066.5290049277532</v>
      </c>
      <c r="H126" s="15">
        <v>0.6</v>
      </c>
      <c r="I126" s="3">
        <f t="shared" si="161"/>
        <v>462.18110192313139</v>
      </c>
      <c r="J126" s="15">
        <v>0.6</v>
      </c>
      <c r="K126" s="3">
        <f t="shared" si="162"/>
        <v>279.50120502725287</v>
      </c>
      <c r="L126" s="15">
        <v>0.68</v>
      </c>
      <c r="M126" s="3">
        <f t="shared" si="163"/>
        <v>53.461075908096468</v>
      </c>
      <c r="N126" s="15">
        <v>0.63</v>
      </c>
      <c r="O126" s="3">
        <f t="shared" si="164"/>
        <v>3615.2215050230129</v>
      </c>
      <c r="P126" s="15">
        <v>0.75</v>
      </c>
      <c r="Q126" s="3">
        <f t="shared" si="165"/>
        <v>1038.0224237903496</v>
      </c>
      <c r="R126" s="15">
        <v>0.75</v>
      </c>
      <c r="S126" s="3">
        <f t="shared" si="166"/>
        <v>60.287683441096078</v>
      </c>
      <c r="T126" s="15">
        <v>0.8</v>
      </c>
      <c r="U126" s="3">
        <f t="shared" si="167"/>
        <v>2.3197864410684379</v>
      </c>
      <c r="V126" s="15">
        <v>0.8</v>
      </c>
      <c r="W126" s="3">
        <f t="shared" si="168"/>
        <v>225.3090343033399</v>
      </c>
      <c r="X126" s="3">
        <f t="shared" si="169"/>
        <v>8774.2591113083563</v>
      </c>
      <c r="Y126" s="3"/>
      <c r="AA126" s="5" t="s">
        <v>149</v>
      </c>
      <c r="AB126" s="15">
        <f t="shared" si="141"/>
        <v>0.53</v>
      </c>
      <c r="AC126" s="15">
        <f t="shared" si="142"/>
        <v>0.57999999999999996</v>
      </c>
      <c r="AD126" s="15">
        <f t="shared" si="143"/>
        <v>0.6</v>
      </c>
      <c r="AE126" s="15">
        <f t="shared" si="144"/>
        <v>0.6</v>
      </c>
      <c r="AF126" s="15">
        <f t="shared" si="145"/>
        <v>0.68</v>
      </c>
      <c r="AG126" s="15">
        <f t="shared" si="146"/>
        <v>0.63</v>
      </c>
      <c r="AH126" s="15">
        <f t="shared" si="147"/>
        <v>0.75</v>
      </c>
      <c r="AI126" s="15">
        <f t="shared" si="148"/>
        <v>0.75</v>
      </c>
      <c r="AJ126" s="15">
        <f t="shared" si="149"/>
        <v>0.8</v>
      </c>
      <c r="AK126" s="15">
        <f t="shared" si="150"/>
        <v>0.8</v>
      </c>
      <c r="AN126" s="5" t="s">
        <v>149</v>
      </c>
      <c r="AO126" s="3">
        <f t="shared" si="151"/>
        <v>1971.4262905232556</v>
      </c>
      <c r="AP126" s="3">
        <f t="shared" si="152"/>
        <v>1066.5290049277532</v>
      </c>
      <c r="AQ126" s="3">
        <f t="shared" si="153"/>
        <v>462.18110192313139</v>
      </c>
      <c r="AR126" s="3">
        <f t="shared" si="154"/>
        <v>279.50120502725287</v>
      </c>
      <c r="AS126" s="3">
        <f t="shared" si="155"/>
        <v>53.461075908096468</v>
      </c>
      <c r="AT126" s="3">
        <f t="shared" si="156"/>
        <v>3615.2215050230129</v>
      </c>
      <c r="AU126" s="3">
        <f t="shared" si="157"/>
        <v>1038.0224237903496</v>
      </c>
      <c r="AV126" s="3">
        <f t="shared" si="158"/>
        <v>60.287683441096078</v>
      </c>
      <c r="AW126" s="3">
        <f t="shared" si="159"/>
        <v>2.3197864410684379</v>
      </c>
      <c r="AX126" s="3">
        <f t="shared" si="160"/>
        <v>225.3090343033399</v>
      </c>
      <c r="AY126" s="3">
        <f t="shared" si="170"/>
        <v>8774.2591113083581</v>
      </c>
    </row>
    <row r="127" spans="1:53" ht="15.5" x14ac:dyDescent="0.35">
      <c r="A127" s="5" t="s">
        <v>10</v>
      </c>
      <c r="D127" s="15">
        <f t="shared" ref="D127:F127" si="171">SUM(D121:D126)</f>
        <v>1</v>
      </c>
      <c r="E127" s="3">
        <f t="shared" si="139"/>
        <v>3719.6722462702933</v>
      </c>
      <c r="F127" s="15">
        <f t="shared" si="171"/>
        <v>1</v>
      </c>
      <c r="G127" s="3">
        <f t="shared" si="140"/>
        <v>1838.8431119444022</v>
      </c>
      <c r="H127" s="15">
        <f t="shared" ref="H127" si="172">SUM(H121:H126)</f>
        <v>1</v>
      </c>
      <c r="I127" s="3">
        <f t="shared" si="161"/>
        <v>770.30183653855238</v>
      </c>
      <c r="J127" s="15">
        <f t="shared" ref="J127" si="173">SUM(J121:J126)</f>
        <v>1</v>
      </c>
      <c r="K127" s="3">
        <f t="shared" si="162"/>
        <v>465.83534171208817</v>
      </c>
      <c r="L127" s="15">
        <f t="shared" ref="L127" si="174">SUM(L121:L126)</f>
        <v>1</v>
      </c>
      <c r="M127" s="3">
        <f t="shared" si="163"/>
        <v>78.619229276612444</v>
      </c>
      <c r="N127" s="15">
        <f t="shared" ref="N127" si="175">SUM(N121:N126)</f>
        <v>1</v>
      </c>
      <c r="O127" s="3">
        <f t="shared" si="164"/>
        <v>5738.4468333698615</v>
      </c>
      <c r="P127" s="15">
        <f t="shared" ref="P127" si="176">SUM(P121:P126)</f>
        <v>1</v>
      </c>
      <c r="Q127" s="3">
        <f t="shared" si="165"/>
        <v>1384.0298983871328</v>
      </c>
      <c r="R127" s="15">
        <f t="shared" ref="R127" si="177">SUM(R121:R126)</f>
        <v>1</v>
      </c>
      <c r="S127" s="3">
        <f t="shared" si="166"/>
        <v>80.383577921461438</v>
      </c>
      <c r="T127" s="15">
        <f t="shared" ref="T127" si="178">SUM(T121:T126)</f>
        <v>1</v>
      </c>
      <c r="U127" s="3">
        <f t="shared" si="167"/>
        <v>2.8997330513355473</v>
      </c>
      <c r="V127" s="15">
        <f t="shared" ref="V127" si="179">SUM(V121:V126)</f>
        <v>1</v>
      </c>
      <c r="W127" s="3">
        <f t="shared" si="168"/>
        <v>281.63629287917485</v>
      </c>
      <c r="X127" s="3">
        <f t="shared" ref="X127" si="180">SUM(X121:X126)</f>
        <v>14360.668101350915</v>
      </c>
      <c r="Y127" s="3"/>
      <c r="AA127" s="5" t="s">
        <v>10</v>
      </c>
      <c r="AB127" s="15">
        <f>SUM(AB121:AB126)</f>
        <v>1</v>
      </c>
      <c r="AC127" s="15">
        <f t="shared" ref="AC127:AK127" si="181">SUM(AC121:AC126)</f>
        <v>1</v>
      </c>
      <c r="AD127" s="15">
        <f t="shared" si="181"/>
        <v>1</v>
      </c>
      <c r="AE127" s="15">
        <f t="shared" si="181"/>
        <v>1</v>
      </c>
      <c r="AF127" s="15">
        <f t="shared" si="181"/>
        <v>1</v>
      </c>
      <c r="AG127" s="15">
        <f t="shared" si="181"/>
        <v>1</v>
      </c>
      <c r="AH127" s="15">
        <f t="shared" si="181"/>
        <v>1</v>
      </c>
      <c r="AI127" s="15">
        <f t="shared" si="181"/>
        <v>1</v>
      </c>
      <c r="AJ127" s="15">
        <f t="shared" si="181"/>
        <v>1</v>
      </c>
      <c r="AK127" s="15">
        <f t="shared" si="181"/>
        <v>1</v>
      </c>
      <c r="AN127" s="5" t="s">
        <v>10</v>
      </c>
      <c r="AO127" s="3">
        <f>SUM(AO121:AO126)</f>
        <v>3719.6722462702937</v>
      </c>
      <c r="AP127" s="3">
        <f t="shared" ref="AP127:AY127" si="182">SUM(AP121:AP126)</f>
        <v>1838.8431119444022</v>
      </c>
      <c r="AQ127" s="3">
        <f t="shared" si="182"/>
        <v>770.30183653855238</v>
      </c>
      <c r="AR127" s="3">
        <f t="shared" si="182"/>
        <v>465.83534171208817</v>
      </c>
      <c r="AS127" s="3">
        <f t="shared" si="182"/>
        <v>78.619229276612458</v>
      </c>
      <c r="AT127" s="3">
        <f t="shared" si="182"/>
        <v>5738.4468333698615</v>
      </c>
      <c r="AU127" s="3">
        <f t="shared" si="182"/>
        <v>1384.029898387133</v>
      </c>
      <c r="AV127" s="3">
        <f t="shared" si="182"/>
        <v>80.383577921461438</v>
      </c>
      <c r="AW127" s="3">
        <f t="shared" si="182"/>
        <v>2.8997330513355473</v>
      </c>
      <c r="AX127" s="3">
        <f t="shared" si="182"/>
        <v>281.6362928791749</v>
      </c>
      <c r="AY127" s="3">
        <f t="shared" si="182"/>
        <v>14360.668101350917</v>
      </c>
    </row>
    <row r="128" spans="1:53"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55748.33655340883</v>
      </c>
      <c r="F129" s="11"/>
      <c r="G129" s="12">
        <f>+G36</f>
        <v>26308.060732270125</v>
      </c>
      <c r="H129" s="11"/>
      <c r="I129" s="12">
        <f>+I36</f>
        <v>18799.327417198037</v>
      </c>
      <c r="J129" s="11"/>
      <c r="K129" s="12">
        <f>+K36</f>
        <v>9920.3777972309927</v>
      </c>
      <c r="L129" s="11"/>
      <c r="M129" s="12">
        <f>+M36</f>
        <v>1182.0189880016092</v>
      </c>
      <c r="N129" s="11"/>
      <c r="O129" s="12">
        <f>+O36</f>
        <v>114009.3954553542</v>
      </c>
      <c r="P129" s="11"/>
      <c r="Q129" s="12">
        <f>+Q36</f>
        <v>25446.208497296251</v>
      </c>
      <c r="R129" s="11"/>
      <c r="S129" s="12">
        <f>+S36</f>
        <v>1673.5526242872618</v>
      </c>
      <c r="T129" s="11"/>
      <c r="U129" s="12">
        <f>+U36</f>
        <v>64.231979909008245</v>
      </c>
      <c r="V129" s="11"/>
      <c r="W129" s="12">
        <f>+W36</f>
        <v>3043.6451001191417</v>
      </c>
      <c r="X129" s="12">
        <f>+X36</f>
        <v>256195.15514507543</v>
      </c>
      <c r="AA129" s="5" t="s">
        <v>30</v>
      </c>
      <c r="AB129" s="12">
        <f>+E129</f>
        <v>55748.33655340883</v>
      </c>
      <c r="AC129" s="12">
        <f>+G129</f>
        <v>26308.060732270125</v>
      </c>
      <c r="AD129" s="12">
        <f>+I129</f>
        <v>18799.327417198037</v>
      </c>
      <c r="AE129" s="12">
        <f>+K129</f>
        <v>9920.3777972309927</v>
      </c>
      <c r="AF129" s="12">
        <f>+M129</f>
        <v>1182.0189880016092</v>
      </c>
      <c r="AG129" s="12">
        <f>+O129</f>
        <v>114009.3954553542</v>
      </c>
      <c r="AH129" s="12">
        <f>+Q129</f>
        <v>25446.208497296251</v>
      </c>
      <c r="AI129" s="12">
        <f>+S129</f>
        <v>1673.5526242872618</v>
      </c>
      <c r="AJ129" s="12">
        <f>+U129</f>
        <v>64.231979909008245</v>
      </c>
      <c r="AK129" s="12">
        <f>+W129</f>
        <v>3043.6451001191417</v>
      </c>
      <c r="AL129" s="12">
        <f>+X129</f>
        <v>256195.15514507543</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3">+E130</f>
        <v>0</v>
      </c>
      <c r="AC130" s="12">
        <f t="shared" ref="AC130:AC146" si="184">+G130</f>
        <v>0</v>
      </c>
      <c r="AD130" s="12">
        <f t="shared" ref="AD130:AD146" si="185">+I130</f>
        <v>0</v>
      </c>
      <c r="AE130" s="12">
        <f t="shared" ref="AE130:AE146" si="186">+K130</f>
        <v>0</v>
      </c>
      <c r="AF130" s="12">
        <f t="shared" ref="AF130:AF146" si="187">+M130</f>
        <v>0</v>
      </c>
      <c r="AG130" s="12">
        <f t="shared" ref="AG130:AG146" si="188">+O130</f>
        <v>0</v>
      </c>
      <c r="AH130" s="12">
        <f t="shared" ref="AH130:AH146" si="189">+Q130</f>
        <v>0</v>
      </c>
      <c r="AI130" s="12">
        <f t="shared" ref="AI130:AI146" si="190">+S130</f>
        <v>0</v>
      </c>
      <c r="AJ130" s="12">
        <f t="shared" ref="AJ130:AJ145" si="191">+U130</f>
        <v>0</v>
      </c>
      <c r="AK130" s="12">
        <f t="shared" ref="AK130:AL145" si="192">+W130</f>
        <v>0</v>
      </c>
      <c r="AL130" s="12">
        <f t="shared" si="192"/>
        <v>0</v>
      </c>
      <c r="AM130" s="5"/>
      <c r="AN130" s="5"/>
    </row>
    <row r="131" spans="1:40" ht="15.5" x14ac:dyDescent="0.35">
      <c r="A131" s="5" t="s">
        <v>61</v>
      </c>
      <c r="E131" s="12">
        <f>+E114</f>
        <v>3439.7303188105316</v>
      </c>
      <c r="F131" s="11"/>
      <c r="G131" s="12">
        <f>+G114</f>
        <v>1720.8948511156518</v>
      </c>
      <c r="H131" s="11"/>
      <c r="I131" s="12">
        <f>+I114</f>
        <v>547.05465972125035</v>
      </c>
      <c r="J131" s="11"/>
      <c r="K131" s="12">
        <f>+K114</f>
        <v>331.8168274386905</v>
      </c>
      <c r="L131" s="11"/>
      <c r="M131" s="12">
        <f>+M114</f>
        <v>81.931250759907087</v>
      </c>
      <c r="N131" s="11"/>
      <c r="O131" s="12">
        <f>+O114</f>
        <v>4398.6062843889476</v>
      </c>
      <c r="P131" s="11"/>
      <c r="Q131" s="12">
        <f>+Q114</f>
        <v>1214.2345636185341</v>
      </c>
      <c r="R131" s="11"/>
      <c r="S131" s="12">
        <f>+S114</f>
        <v>78.555289534289571</v>
      </c>
      <c r="T131" s="11"/>
      <c r="U131" s="12">
        <f>+U114</f>
        <v>4.8270199907650184</v>
      </c>
      <c r="V131" s="11"/>
      <c r="W131" s="12">
        <f>+W114</f>
        <v>261.97925147513274</v>
      </c>
      <c r="X131" s="12">
        <f>+X114</f>
        <v>12079.6303168537</v>
      </c>
      <c r="AA131" s="5" t="s">
        <v>61</v>
      </c>
      <c r="AB131" s="12">
        <f t="shared" si="183"/>
        <v>3439.7303188105316</v>
      </c>
      <c r="AC131" s="12">
        <f t="shared" si="184"/>
        <v>1720.8948511156518</v>
      </c>
      <c r="AD131" s="12">
        <f t="shared" si="185"/>
        <v>547.05465972125035</v>
      </c>
      <c r="AE131" s="12">
        <f t="shared" si="186"/>
        <v>331.8168274386905</v>
      </c>
      <c r="AF131" s="12">
        <f t="shared" si="187"/>
        <v>81.931250759907087</v>
      </c>
      <c r="AG131" s="12">
        <f t="shared" si="188"/>
        <v>4398.6062843889476</v>
      </c>
      <c r="AH131" s="12">
        <f t="shared" si="189"/>
        <v>1214.2345636185341</v>
      </c>
      <c r="AI131" s="12">
        <f t="shared" si="190"/>
        <v>78.555289534289571</v>
      </c>
      <c r="AJ131" s="12">
        <f t="shared" si="191"/>
        <v>4.8270199907650184</v>
      </c>
      <c r="AK131" s="12">
        <f t="shared" si="192"/>
        <v>261.97925147513274</v>
      </c>
      <c r="AL131" s="12">
        <f t="shared" si="192"/>
        <v>12079.6303168537</v>
      </c>
      <c r="AM131" s="5"/>
      <c r="AN131" s="5"/>
    </row>
    <row r="132" spans="1:40" ht="15.5" x14ac:dyDescent="0.35">
      <c r="A132" s="5" t="s">
        <v>62</v>
      </c>
      <c r="E132" s="12">
        <f>+E98+E85</f>
        <v>7876.0401305413325</v>
      </c>
      <c r="F132" s="11"/>
      <c r="G132" s="12">
        <f>+G98+G85</f>
        <v>3876.3963356634408</v>
      </c>
      <c r="H132" s="11"/>
      <c r="I132" s="12">
        <f>+I98+I85</f>
        <v>1001.042374900434</v>
      </c>
      <c r="J132" s="11"/>
      <c r="K132" s="12">
        <f>+K98+K85</f>
        <v>765.38752687807573</v>
      </c>
      <c r="L132" s="11"/>
      <c r="M132" s="12">
        <f>+M98+M85</f>
        <v>148.49721184067715</v>
      </c>
      <c r="N132" s="11"/>
      <c r="O132" s="12">
        <f>+O98+O85</f>
        <v>8664.1971585345582</v>
      </c>
      <c r="P132" s="11"/>
      <c r="Q132" s="12">
        <f>+Q98+Q85</f>
        <v>3012.1808731010105</v>
      </c>
      <c r="R132" s="11"/>
      <c r="S132" s="12">
        <f>+S98+S85</f>
        <v>232.0924427795737</v>
      </c>
      <c r="T132" s="11"/>
      <c r="U132" s="12">
        <f>+U98+U85</f>
        <v>2.2490263479160042</v>
      </c>
      <c r="V132" s="11"/>
      <c r="W132" s="12">
        <f>+W98+W85</f>
        <v>700.35587890428155</v>
      </c>
      <c r="X132" s="12">
        <f>+X98+X85</f>
        <v>26278.438959491301</v>
      </c>
      <c r="AA132" s="5" t="s">
        <v>62</v>
      </c>
      <c r="AB132" s="12">
        <f t="shared" si="183"/>
        <v>7876.0401305413325</v>
      </c>
      <c r="AC132" s="12">
        <f t="shared" si="184"/>
        <v>3876.3963356634408</v>
      </c>
      <c r="AD132" s="12">
        <f t="shared" si="185"/>
        <v>1001.042374900434</v>
      </c>
      <c r="AE132" s="12">
        <f t="shared" si="186"/>
        <v>765.38752687807573</v>
      </c>
      <c r="AF132" s="12">
        <f t="shared" si="187"/>
        <v>148.49721184067715</v>
      </c>
      <c r="AG132" s="12">
        <f t="shared" si="188"/>
        <v>8664.1971585345582</v>
      </c>
      <c r="AH132" s="12">
        <f t="shared" si="189"/>
        <v>3012.1808731010105</v>
      </c>
      <c r="AI132" s="12">
        <f t="shared" si="190"/>
        <v>232.0924427795737</v>
      </c>
      <c r="AJ132" s="12">
        <f t="shared" si="191"/>
        <v>2.2490263479160042</v>
      </c>
      <c r="AK132" s="12">
        <f t="shared" si="192"/>
        <v>700.35587890428155</v>
      </c>
      <c r="AL132" s="12">
        <f t="shared" si="192"/>
        <v>26278.438959491301</v>
      </c>
      <c r="AM132" s="5"/>
      <c r="AN132" s="5"/>
    </row>
    <row r="133" spans="1:40" ht="15.5" x14ac:dyDescent="0.35">
      <c r="A133" s="5" t="s">
        <v>63</v>
      </c>
      <c r="E133" s="12">
        <f>+E130+E131+E132</f>
        <v>11315.770449351865</v>
      </c>
      <c r="F133" s="11"/>
      <c r="G133" s="12">
        <f>+G130+G131+G132</f>
        <v>5597.2911867790926</v>
      </c>
      <c r="H133" s="11"/>
      <c r="I133" s="12">
        <f>+I130+I131+I132</f>
        <v>1548.0970346216843</v>
      </c>
      <c r="J133" s="11"/>
      <c r="K133" s="12">
        <f>+K130+K131+K132</f>
        <v>1097.2043543167663</v>
      </c>
      <c r="L133" s="11"/>
      <c r="M133" s="12">
        <f>+M130+M131+M132</f>
        <v>230.42846260058423</v>
      </c>
      <c r="N133" s="11"/>
      <c r="O133" s="12">
        <f>+O130+O131+O132</f>
        <v>13062.803442923505</v>
      </c>
      <c r="P133" s="11"/>
      <c r="Q133" s="12">
        <f>+Q130+Q131+Q132</f>
        <v>4226.4154367195442</v>
      </c>
      <c r="R133" s="11"/>
      <c r="S133" s="12">
        <f>+S130+S131+S132</f>
        <v>310.64773231386329</v>
      </c>
      <c r="T133" s="11"/>
      <c r="U133" s="12">
        <f>+U130+U131+U132</f>
        <v>7.0760463386810226</v>
      </c>
      <c r="V133" s="11"/>
      <c r="W133" s="12">
        <f>+W130+W131+W132</f>
        <v>962.3351303794143</v>
      </c>
      <c r="X133" s="12">
        <f>+X130+X131+X132</f>
        <v>38358.069276344999</v>
      </c>
      <c r="AA133" s="5" t="s">
        <v>63</v>
      </c>
      <c r="AB133" s="12">
        <f t="shared" si="183"/>
        <v>11315.770449351865</v>
      </c>
      <c r="AC133" s="12">
        <f t="shared" si="184"/>
        <v>5597.2911867790926</v>
      </c>
      <c r="AD133" s="12">
        <f t="shared" si="185"/>
        <v>1548.0970346216843</v>
      </c>
      <c r="AE133" s="12">
        <f t="shared" si="186"/>
        <v>1097.2043543167663</v>
      </c>
      <c r="AF133" s="12">
        <f t="shared" si="187"/>
        <v>230.42846260058423</v>
      </c>
      <c r="AG133" s="12">
        <f t="shared" si="188"/>
        <v>13062.803442923505</v>
      </c>
      <c r="AH133" s="12">
        <f t="shared" si="189"/>
        <v>4226.4154367195442</v>
      </c>
      <c r="AI133" s="12">
        <f t="shared" si="190"/>
        <v>310.64773231386329</v>
      </c>
      <c r="AJ133" s="12">
        <f t="shared" si="191"/>
        <v>7.0760463386810226</v>
      </c>
      <c r="AK133" s="12">
        <f t="shared" si="192"/>
        <v>962.3351303794143</v>
      </c>
      <c r="AL133" s="12">
        <f t="shared" si="192"/>
        <v>38358.069276344999</v>
      </c>
      <c r="AM133" s="5"/>
      <c r="AN133" s="5"/>
    </row>
    <row r="134" spans="1:40" ht="15.5" x14ac:dyDescent="0.35">
      <c r="A134" s="5" t="s">
        <v>12</v>
      </c>
      <c r="E134" s="12">
        <f>+E73+E79</f>
        <v>726.64431540139367</v>
      </c>
      <c r="F134" s="4"/>
      <c r="G134" s="12">
        <f>+G73+G79</f>
        <v>311.45374593637467</v>
      </c>
      <c r="H134" s="4"/>
      <c r="I134" s="12">
        <f>+I73+I79</f>
        <v>41.816398002189231</v>
      </c>
      <c r="J134" s="4"/>
      <c r="K134" s="12">
        <f>+K73+K79</f>
        <v>40.663331129879012</v>
      </c>
      <c r="L134" s="4"/>
      <c r="M134" s="12">
        <f>+M73+M79</f>
        <v>12.279946609934653</v>
      </c>
      <c r="N134" s="4"/>
      <c r="O134" s="12">
        <f>+O73+O79</f>
        <v>430.54342340154841</v>
      </c>
      <c r="P134" s="4"/>
      <c r="Q134" s="12">
        <f>+Q73+Q79</f>
        <v>241.57515093152173</v>
      </c>
      <c r="R134" s="4"/>
      <c r="S134" s="12">
        <f>+S73+S79</f>
        <v>33.043521621918174</v>
      </c>
      <c r="T134" s="4"/>
      <c r="U134" s="12">
        <f>+U73+U79</f>
        <v>0</v>
      </c>
      <c r="V134" s="4"/>
      <c r="W134" s="12">
        <f>+W73+W79</f>
        <v>40.951510317174666</v>
      </c>
      <c r="X134" s="12">
        <f>SUM(E134:W134)</f>
        <v>1878.9713433519341</v>
      </c>
      <c r="AA134" s="5" t="s">
        <v>12</v>
      </c>
      <c r="AB134" s="12">
        <f t="shared" si="183"/>
        <v>726.64431540139367</v>
      </c>
      <c r="AC134" s="12">
        <f t="shared" si="184"/>
        <v>311.45374593637467</v>
      </c>
      <c r="AD134" s="12">
        <f t="shared" si="185"/>
        <v>41.816398002189231</v>
      </c>
      <c r="AE134" s="12">
        <f t="shared" si="186"/>
        <v>40.663331129879012</v>
      </c>
      <c r="AF134" s="12">
        <f t="shared" si="187"/>
        <v>12.279946609934653</v>
      </c>
      <c r="AG134" s="12">
        <f t="shared" si="188"/>
        <v>430.54342340154841</v>
      </c>
      <c r="AH134" s="12">
        <f t="shared" si="189"/>
        <v>241.57515093152173</v>
      </c>
      <c r="AI134" s="12">
        <f t="shared" si="190"/>
        <v>33.043521621918174</v>
      </c>
      <c r="AJ134" s="12">
        <f t="shared" si="191"/>
        <v>0</v>
      </c>
      <c r="AK134" s="12">
        <f t="shared" si="192"/>
        <v>40.951510317174666</v>
      </c>
      <c r="AL134" s="12">
        <f t="shared" si="192"/>
        <v>1878.9713433519341</v>
      </c>
      <c r="AM134" s="5"/>
      <c r="AN134" s="5"/>
    </row>
    <row r="135" spans="1:40" ht="15.5" x14ac:dyDescent="0.35">
      <c r="A135" s="5" t="s">
        <v>13</v>
      </c>
      <c r="E135" s="12">
        <f>+E80+E81+E106+E107</f>
        <v>2059.776451934501</v>
      </c>
      <c r="F135" s="4"/>
      <c r="G135" s="12">
        <f>+G80+G81+G106+G107</f>
        <v>944.49990076366737</v>
      </c>
      <c r="H135" s="4"/>
      <c r="I135" s="12">
        <f>+I80+I81+I106+I107</f>
        <v>212.50456349039106</v>
      </c>
      <c r="J135" s="4"/>
      <c r="K135" s="12">
        <f>+K80+K81+K106+K107</f>
        <v>166.61424019777408</v>
      </c>
      <c r="L135" s="4"/>
      <c r="M135" s="12">
        <f>+M80+M81+M106+M107</f>
        <v>44.856171425195001</v>
      </c>
      <c r="N135" s="4"/>
      <c r="O135" s="12">
        <f>+O80+O81+O106+O107</f>
        <v>1501.317070824239</v>
      </c>
      <c r="P135" s="4"/>
      <c r="Q135" s="12">
        <f>+Q80+Q81+Q106+Q107</f>
        <v>280.9801794436612</v>
      </c>
      <c r="R135" s="4"/>
      <c r="S135" s="12">
        <f>+S80+S81+S106+S107</f>
        <v>29.680273794717078</v>
      </c>
      <c r="T135" s="4"/>
      <c r="U135" s="12">
        <f>+U80+U81+U106+U107</f>
        <v>0</v>
      </c>
      <c r="V135" s="4"/>
      <c r="W135" s="12">
        <f>+W80+W81+W106+W107</f>
        <v>27.0478514295182</v>
      </c>
      <c r="X135" s="12">
        <f>SUM(E135:W135)</f>
        <v>5267.2767033036635</v>
      </c>
      <c r="Y135" s="3">
        <f>+X134+X135</f>
        <v>7146.2480466555971</v>
      </c>
      <c r="AA135" s="5" t="s">
        <v>13</v>
      </c>
      <c r="AB135" s="12">
        <f t="shared" si="183"/>
        <v>2059.776451934501</v>
      </c>
      <c r="AC135" s="12">
        <f t="shared" si="184"/>
        <v>944.49990076366737</v>
      </c>
      <c r="AD135" s="12">
        <f t="shared" si="185"/>
        <v>212.50456349039106</v>
      </c>
      <c r="AE135" s="12">
        <f t="shared" si="186"/>
        <v>166.61424019777408</v>
      </c>
      <c r="AF135" s="12">
        <f t="shared" si="187"/>
        <v>44.856171425195001</v>
      </c>
      <c r="AG135" s="12">
        <f t="shared" si="188"/>
        <v>1501.317070824239</v>
      </c>
      <c r="AH135" s="12">
        <f t="shared" si="189"/>
        <v>280.9801794436612</v>
      </c>
      <c r="AI135" s="12">
        <f t="shared" si="190"/>
        <v>29.680273794717078</v>
      </c>
      <c r="AJ135" s="12">
        <f t="shared" si="191"/>
        <v>0</v>
      </c>
      <c r="AK135" s="12">
        <f t="shared" si="192"/>
        <v>27.0478514295182</v>
      </c>
      <c r="AL135" s="12">
        <f t="shared" si="192"/>
        <v>5267.2767033036635</v>
      </c>
      <c r="AM135" s="6">
        <f>10*AL135/1000</f>
        <v>52.672767033036635</v>
      </c>
      <c r="AN135" s="6">
        <f>5*AL135/1000</f>
        <v>26.336383516518318</v>
      </c>
    </row>
    <row r="136" spans="1:40" ht="15.5" x14ac:dyDescent="0.35">
      <c r="A136" s="5" t="s">
        <v>14</v>
      </c>
      <c r="E136" s="12">
        <f>+E92+E93+E108+E109+E121+E122</f>
        <v>2183.1779583506309</v>
      </c>
      <c r="F136" s="4"/>
      <c r="G136" s="12">
        <f>+G92+G93+G108+G109+G121+G122</f>
        <v>1109.4268994392319</v>
      </c>
      <c r="H136" s="4"/>
      <c r="I136" s="12">
        <f>+I92+I93+I108+I109+I121+I122</f>
        <v>196.25845042507808</v>
      </c>
      <c r="J136" s="4"/>
      <c r="K136" s="12">
        <f>+K92+K93+K108+K109+K121+K122</f>
        <v>131.31640078990938</v>
      </c>
      <c r="L136" s="4"/>
      <c r="M136" s="12">
        <f>+M92+M93+M108+M109+M121+M122</f>
        <v>53.698819896550198</v>
      </c>
      <c r="N136" s="4"/>
      <c r="O136" s="12">
        <f>+O92+O93+O108+O109+O121+O122</f>
        <v>2536.229965466147</v>
      </c>
      <c r="P136" s="4"/>
      <c r="Q136" s="12">
        <f>+Q92+Q93+Q108+Q109+Q121+Q122</f>
        <v>984.85735168908468</v>
      </c>
      <c r="R136" s="4"/>
      <c r="S136" s="12">
        <f>+S92+S93+S108+S109+S121+S122</f>
        <v>46.636066388858382</v>
      </c>
      <c r="T136" s="4"/>
      <c r="U136" s="12">
        <f>+U92+U93+U108+U109+U121+U122</f>
        <v>2.3003358893420613</v>
      </c>
      <c r="V136" s="4"/>
      <c r="W136" s="12">
        <f>+W92+W93+W108+W109+W121+W122</f>
        <v>248.03656016962998</v>
      </c>
      <c r="X136" s="12">
        <f>SUM(E136:W136)</f>
        <v>7491.938808504462</v>
      </c>
      <c r="AA136" s="5" t="s">
        <v>14</v>
      </c>
      <c r="AB136" s="12">
        <f t="shared" si="183"/>
        <v>2183.1779583506309</v>
      </c>
      <c r="AC136" s="12">
        <f t="shared" si="184"/>
        <v>1109.4268994392319</v>
      </c>
      <c r="AD136" s="12">
        <f t="shared" si="185"/>
        <v>196.25845042507808</v>
      </c>
      <c r="AE136" s="12">
        <f t="shared" si="186"/>
        <v>131.31640078990938</v>
      </c>
      <c r="AF136" s="12">
        <f t="shared" si="187"/>
        <v>53.698819896550198</v>
      </c>
      <c r="AG136" s="12">
        <f t="shared" si="188"/>
        <v>2536.229965466147</v>
      </c>
      <c r="AH136" s="12">
        <f t="shared" si="189"/>
        <v>984.85735168908468</v>
      </c>
      <c r="AI136" s="12">
        <f t="shared" si="190"/>
        <v>46.636066388858382</v>
      </c>
      <c r="AJ136" s="12">
        <f t="shared" si="191"/>
        <v>2.3003358893420613</v>
      </c>
      <c r="AK136" s="12">
        <f t="shared" si="192"/>
        <v>248.03656016962998</v>
      </c>
      <c r="AL136" s="12">
        <f t="shared" si="192"/>
        <v>7491.938808504462</v>
      </c>
      <c r="AM136" s="6"/>
      <c r="AN136" s="6"/>
    </row>
    <row r="137" spans="1:40" ht="15.5" x14ac:dyDescent="0.35">
      <c r="A137" s="5" t="s">
        <v>172</v>
      </c>
      <c r="E137" s="3">
        <f>+E77+E79+E82+E90+E93+E103+E109+E119+E122</f>
        <v>1853.7068889641455</v>
      </c>
      <c r="F137" s="3"/>
      <c r="G137" s="3">
        <f>+G77+G79+G82+G90+G93+G103+G109+G119+G122</f>
        <v>798.11116108717795</v>
      </c>
      <c r="H137" s="3"/>
      <c r="I137" s="3">
        <f>+I77+I79+I82+I90+I93+I103+I109+I119+I122</f>
        <v>244.00443322238362</v>
      </c>
      <c r="J137" s="3"/>
      <c r="K137" s="3">
        <f>+K77+K79+K82+K90+K93+K103+K109+K119+K122</f>
        <v>175.80481633700936</v>
      </c>
      <c r="L137" s="3"/>
      <c r="M137" s="3">
        <f>+M77+M79+M82+M90+M93+M103+M109+M119+M122</f>
        <v>39.883127042409889</v>
      </c>
      <c r="N137" s="3"/>
      <c r="O137" s="3">
        <f>+O77+O79+O82+O90+O93+O103+O109+O119+O122</f>
        <v>3013.5948154733087</v>
      </c>
      <c r="P137" s="3"/>
      <c r="Q137" s="3">
        <f>+Q77+Q79+Q82+Q90+Q93+Q103+Q109+Q119+Q122</f>
        <v>1118.5201551478458</v>
      </c>
      <c r="R137" s="3"/>
      <c r="S137" s="3">
        <f>+S77+S79+S82+S90+S93+S103+S109+S119+S122</f>
        <v>76.542875271516053</v>
      </c>
      <c r="T137" s="3"/>
      <c r="U137" s="3">
        <f>+U77+U79+U82+U90+U93+U103+U109+U119+U122</f>
        <v>1.3629379334102432</v>
      </c>
      <c r="V137" s="3"/>
      <c r="W137" s="3">
        <f>+W77+W79+W82+W90+W93+W103+W109+W119+W122</f>
        <v>239.70494328442351</v>
      </c>
      <c r="X137" s="3">
        <f>SUM(E137:W137)</f>
        <v>7561.2361537636316</v>
      </c>
      <c r="Y137" s="1">
        <f>+X137/(X137+X138)</f>
        <v>2.9513579792256162E-2</v>
      </c>
      <c r="Z137" s="1">
        <f>+X137/80415</f>
        <v>9.4027683314849619E-2</v>
      </c>
      <c r="AA137" s="5" t="s">
        <v>15</v>
      </c>
      <c r="AB137" s="12">
        <f t="shared" si="183"/>
        <v>1853.7068889641455</v>
      </c>
      <c r="AC137" s="12">
        <f t="shared" si="184"/>
        <v>798.11116108717795</v>
      </c>
      <c r="AD137" s="12">
        <f t="shared" si="185"/>
        <v>244.00443322238362</v>
      </c>
      <c r="AE137" s="12">
        <f t="shared" si="186"/>
        <v>175.80481633700936</v>
      </c>
      <c r="AF137" s="12">
        <f t="shared" si="187"/>
        <v>39.883127042409889</v>
      </c>
      <c r="AG137" s="12">
        <f t="shared" si="188"/>
        <v>3013.5948154733087</v>
      </c>
      <c r="AH137" s="12">
        <f t="shared" si="189"/>
        <v>1118.5201551478458</v>
      </c>
      <c r="AI137" s="12">
        <f t="shared" si="190"/>
        <v>76.542875271516053</v>
      </c>
      <c r="AJ137" s="12">
        <f t="shared" si="191"/>
        <v>1.3629379334102432</v>
      </c>
      <c r="AK137" s="12">
        <f t="shared" si="192"/>
        <v>239.70494328442351</v>
      </c>
      <c r="AL137" s="12">
        <f t="shared" si="192"/>
        <v>7561.2361537636316</v>
      </c>
      <c r="AM137" s="6"/>
      <c r="AN137" s="6"/>
    </row>
    <row r="138" spans="1:40" ht="15.5" x14ac:dyDescent="0.35">
      <c r="A138" s="5" t="s">
        <v>16</v>
      </c>
      <c r="E138" s="3">
        <f>+E36-E137</f>
        <v>53894.629664444685</v>
      </c>
      <c r="F138" s="3"/>
      <c r="G138" s="3">
        <f>+G36-G137</f>
        <v>25509.949571182948</v>
      </c>
      <c r="H138" s="3"/>
      <c r="I138" s="3">
        <f>+I36-I137</f>
        <v>18555.322983975653</v>
      </c>
      <c r="J138" s="3"/>
      <c r="K138" s="3">
        <f>+K36-K137</f>
        <v>9744.5729808939832</v>
      </c>
      <c r="L138" s="3"/>
      <c r="M138" s="3">
        <f>+M36-M137</f>
        <v>1142.1358609591994</v>
      </c>
      <c r="N138" s="3"/>
      <c r="O138" s="3">
        <f>+O36-O137</f>
        <v>110995.80063988089</v>
      </c>
      <c r="P138" s="3"/>
      <c r="Q138" s="3">
        <f>+Q36-Q137</f>
        <v>24327.688342148405</v>
      </c>
      <c r="R138" s="3"/>
      <c r="S138" s="3">
        <f>+S36-S137</f>
        <v>1597.0097490157457</v>
      </c>
      <c r="T138" s="3"/>
      <c r="U138" s="3">
        <f>+U36-U137</f>
        <v>62.869041975598002</v>
      </c>
      <c r="V138" s="3"/>
      <c r="W138" s="3">
        <f t="shared" ref="W138" si="193">+W36-W137</f>
        <v>2803.9401568347184</v>
      </c>
      <c r="X138" s="3">
        <f>SUM(E138:W138)</f>
        <v>248633.91899131183</v>
      </c>
      <c r="AA138" s="5" t="s">
        <v>16</v>
      </c>
      <c r="AB138" s="12">
        <f t="shared" si="183"/>
        <v>53894.629664444685</v>
      </c>
      <c r="AC138" s="12">
        <f t="shared" si="184"/>
        <v>25509.949571182948</v>
      </c>
      <c r="AD138" s="12">
        <f t="shared" si="185"/>
        <v>18555.322983975653</v>
      </c>
      <c r="AE138" s="12">
        <f t="shared" si="186"/>
        <v>9744.5729808939832</v>
      </c>
      <c r="AF138" s="12">
        <f t="shared" si="187"/>
        <v>1142.1358609591994</v>
      </c>
      <c r="AG138" s="12">
        <f t="shared" si="188"/>
        <v>110995.80063988089</v>
      </c>
      <c r="AH138" s="12">
        <f t="shared" si="189"/>
        <v>24327.688342148405</v>
      </c>
      <c r="AI138" s="12">
        <f t="shared" si="190"/>
        <v>1597.0097490157457</v>
      </c>
      <c r="AJ138" s="12">
        <f t="shared" si="191"/>
        <v>62.869041975598002</v>
      </c>
      <c r="AK138" s="12">
        <f t="shared" si="192"/>
        <v>2803.9401568347184</v>
      </c>
      <c r="AL138" s="12">
        <f t="shared" si="192"/>
        <v>248633.91899131183</v>
      </c>
      <c r="AM138" s="6"/>
      <c r="AN138" s="6"/>
    </row>
    <row r="139" spans="1:40" ht="15.5" x14ac:dyDescent="0.35">
      <c r="A139" s="5" t="s">
        <v>17</v>
      </c>
      <c r="E139" s="7">
        <f>-E137/E129</f>
        <v>-3.3251339924523671E-2</v>
      </c>
      <c r="F139" s="7"/>
      <c r="G139" s="7">
        <f>-G137/G129</f>
        <v>-3.0337133900112782E-2</v>
      </c>
      <c r="H139" s="7"/>
      <c r="I139" s="7">
        <f>-I137/I129</f>
        <v>-1.2979423561672905E-2</v>
      </c>
      <c r="J139" s="7"/>
      <c r="K139" s="7">
        <f>-K137/K129</f>
        <v>-1.7721584795498468E-2</v>
      </c>
      <c r="L139" s="7"/>
      <c r="M139" s="7">
        <f>-M137/M129</f>
        <v>-3.3741528221842398E-2</v>
      </c>
      <c r="N139" s="7"/>
      <c r="O139" s="7">
        <f>-O137/O129</f>
        <v>-2.6432863742825698E-2</v>
      </c>
      <c r="P139" s="7"/>
      <c r="Q139" s="7">
        <f>-Q137/Q129</f>
        <v>-4.3956259938162989E-2</v>
      </c>
      <c r="R139" s="7"/>
      <c r="S139" s="7">
        <f>-S137/S129</f>
        <v>-4.5736760326920936E-2</v>
      </c>
      <c r="T139" s="7"/>
      <c r="U139" s="7">
        <f>-U137/U129</f>
        <v>-2.1218993020937493E-2</v>
      </c>
      <c r="V139" s="7"/>
      <c r="W139" s="7">
        <f>-W137/W129</f>
        <v>-7.8755878362769829E-2</v>
      </c>
      <c r="X139" s="7">
        <f>-X137/X129</f>
        <v>-2.9513579792256165E-2</v>
      </c>
      <c r="AA139" s="5" t="s">
        <v>17</v>
      </c>
      <c r="AB139" s="35">
        <f t="shared" si="183"/>
        <v>-3.3251339924523671E-2</v>
      </c>
      <c r="AC139" s="35">
        <f t="shared" si="184"/>
        <v>-3.0337133900112782E-2</v>
      </c>
      <c r="AD139" s="35">
        <f t="shared" si="185"/>
        <v>-1.2979423561672905E-2</v>
      </c>
      <c r="AE139" s="35">
        <f t="shared" si="186"/>
        <v>-1.7721584795498468E-2</v>
      </c>
      <c r="AF139" s="35">
        <f t="shared" si="187"/>
        <v>-3.3741528221842398E-2</v>
      </c>
      <c r="AG139" s="35">
        <f t="shared" si="188"/>
        <v>-2.6432863742825698E-2</v>
      </c>
      <c r="AH139" s="35">
        <f t="shared" si="189"/>
        <v>-4.3956259938162989E-2</v>
      </c>
      <c r="AI139" s="35">
        <f t="shared" si="190"/>
        <v>-4.5736760326920936E-2</v>
      </c>
      <c r="AJ139" s="35">
        <f t="shared" si="191"/>
        <v>-2.1218993020937493E-2</v>
      </c>
      <c r="AK139" s="35">
        <f>+W139</f>
        <v>-7.8755878362769829E-2</v>
      </c>
      <c r="AL139" s="35">
        <f>+X139</f>
        <v>-2.9513579792256165E-2</v>
      </c>
      <c r="AM139" s="6"/>
      <c r="AN139" s="6"/>
    </row>
    <row r="140" spans="1:40" ht="15.5" x14ac:dyDescent="0.35">
      <c r="A140" s="5" t="s">
        <v>18</v>
      </c>
      <c r="E140" s="1">
        <f>+E35</f>
        <v>0.91065495651808381</v>
      </c>
      <c r="F140" s="3"/>
      <c r="G140" s="1">
        <f>+G35</f>
        <v>1.1313642728325746</v>
      </c>
      <c r="H140" s="3"/>
      <c r="I140" s="1">
        <f>+I35</f>
        <v>3.1576767978249127</v>
      </c>
      <c r="J140" s="3"/>
      <c r="K140" s="1">
        <f>+K35</f>
        <v>3.8749149261966283</v>
      </c>
      <c r="L140" s="3"/>
      <c r="M140" s="1">
        <f>+M35</f>
        <v>0.89000262320537937</v>
      </c>
      <c r="N140" s="3"/>
      <c r="O140" s="1">
        <f>+O35</f>
        <v>4.8707099777356232E-2</v>
      </c>
      <c r="P140" s="3"/>
      <c r="Q140" s="1">
        <f>+Q35</f>
        <v>3.7824259755722241E-2</v>
      </c>
      <c r="R140" s="3"/>
      <c r="S140" s="1">
        <f>+S35</f>
        <v>0.30109599942493748</v>
      </c>
      <c r="T140" s="3"/>
      <c r="U140" s="1">
        <f>+U35</f>
        <v>0</v>
      </c>
      <c r="V140" s="3"/>
      <c r="W140" s="1">
        <f>+W35</f>
        <v>0</v>
      </c>
      <c r="X140" s="1">
        <f>+X35</f>
        <v>0</v>
      </c>
      <c r="AA140" s="5" t="s">
        <v>18</v>
      </c>
      <c r="AB140" s="33">
        <f t="shared" si="183"/>
        <v>0.91065495651808381</v>
      </c>
      <c r="AC140" s="33">
        <f t="shared" si="184"/>
        <v>1.1313642728325746</v>
      </c>
      <c r="AD140" s="33">
        <f t="shared" si="185"/>
        <v>3.1576767978249127</v>
      </c>
      <c r="AE140" s="33">
        <f t="shared" si="186"/>
        <v>3.8749149261966283</v>
      </c>
      <c r="AF140" s="33">
        <f t="shared" si="187"/>
        <v>0.89000262320537937</v>
      </c>
      <c r="AG140" s="33">
        <f t="shared" si="188"/>
        <v>4.8707099777356232E-2</v>
      </c>
      <c r="AH140" s="33">
        <f t="shared" si="189"/>
        <v>3.7824259755722241E-2</v>
      </c>
      <c r="AI140" s="33">
        <f t="shared" si="190"/>
        <v>0.30109599942493748</v>
      </c>
      <c r="AJ140" s="33">
        <f t="shared" si="191"/>
        <v>0</v>
      </c>
      <c r="AK140" s="12">
        <f t="shared" si="192"/>
        <v>0</v>
      </c>
      <c r="AL140" s="12"/>
      <c r="AM140" s="6"/>
      <c r="AN140" s="6"/>
    </row>
    <row r="141" spans="1:40" ht="15.5" x14ac:dyDescent="0.35">
      <c r="A141" s="5" t="s">
        <v>19</v>
      </c>
      <c r="E141" s="1">
        <f>+E34/E138</f>
        <v>0.94197695236214429</v>
      </c>
      <c r="F141" s="1"/>
      <c r="G141" s="1">
        <f>+G34/G138</f>
        <v>1.1667604405467973</v>
      </c>
      <c r="H141" s="1"/>
      <c r="I141" s="1">
        <f>+I34/I138</f>
        <v>3.1992005771748131</v>
      </c>
      <c r="J141" s="1"/>
      <c r="K141" s="1">
        <f>+K34/K138</f>
        <v>3.9448234494594958</v>
      </c>
      <c r="L141" s="1"/>
      <c r="M141" s="1">
        <f>+M34/M138</f>
        <v>0.92108131436876461</v>
      </c>
      <c r="N141" s="1"/>
      <c r="O141" s="1">
        <f>+O34/O138</f>
        <v>5.0029523351217478E-2</v>
      </c>
      <c r="P141" s="1"/>
      <c r="Q141" s="1">
        <f>+Q34/Q138</f>
        <v>3.9563315119113443E-2</v>
      </c>
      <c r="R141" s="1"/>
      <c r="S141" s="1">
        <f>+S34/S138</f>
        <v>0.31552719093327952</v>
      </c>
      <c r="T141" s="1"/>
      <c r="U141" s="1">
        <f>+U34/U138</f>
        <v>0</v>
      </c>
      <c r="V141" s="1"/>
      <c r="W141" s="1">
        <f>+W34/W138</f>
        <v>0</v>
      </c>
      <c r="X141" s="1">
        <f>+X34/X138</f>
        <v>0.74971979187808913</v>
      </c>
      <c r="AA141" s="5" t="s">
        <v>19</v>
      </c>
      <c r="AB141" s="33">
        <f t="shared" si="183"/>
        <v>0.94197695236214429</v>
      </c>
      <c r="AC141" s="33">
        <f t="shared" si="184"/>
        <v>1.1667604405467973</v>
      </c>
      <c r="AD141" s="33">
        <f t="shared" si="185"/>
        <v>3.1992005771748131</v>
      </c>
      <c r="AE141" s="33">
        <f t="shared" si="186"/>
        <v>3.9448234494594958</v>
      </c>
      <c r="AF141" s="33">
        <f t="shared" si="187"/>
        <v>0.92108131436876461</v>
      </c>
      <c r="AG141" s="33">
        <f t="shared" si="188"/>
        <v>5.0029523351217478E-2</v>
      </c>
      <c r="AH141" s="33">
        <f t="shared" si="189"/>
        <v>3.9563315119113443E-2</v>
      </c>
      <c r="AI141" s="33">
        <f t="shared" si="190"/>
        <v>0.31552719093327952</v>
      </c>
      <c r="AJ141" s="33">
        <f t="shared" si="191"/>
        <v>0</v>
      </c>
      <c r="AK141" s="12">
        <f t="shared" si="192"/>
        <v>0</v>
      </c>
      <c r="AL141" s="12"/>
      <c r="AM141" s="6"/>
      <c r="AN141" s="6"/>
    </row>
    <row r="142" spans="1:40" ht="15.5" x14ac:dyDescent="0.35">
      <c r="A142" s="5" t="s">
        <v>173</v>
      </c>
      <c r="E142" s="1">
        <f>+E141-E35</f>
        <v>3.132199584406048E-2</v>
      </c>
      <c r="F142" s="1"/>
      <c r="G142" s="1">
        <f>+G141-G35</f>
        <v>3.5396167714222715E-2</v>
      </c>
      <c r="H142" s="1"/>
      <c r="I142" s="1">
        <f>+I141-I35</f>
        <v>4.1523779349900369E-2</v>
      </c>
      <c r="J142" s="1"/>
      <c r="K142" s="1">
        <f>+K141-K35</f>
        <v>6.9908523262867561E-2</v>
      </c>
      <c r="L142" s="1"/>
      <c r="M142" s="1">
        <f>+M141-M35</f>
        <v>3.1078691163385241E-2</v>
      </c>
      <c r="N142" s="1"/>
      <c r="O142" s="1">
        <f>+O141-O35</f>
        <v>1.3224235738612464E-3</v>
      </c>
      <c r="P142" s="1"/>
      <c r="Q142" s="1">
        <f>+Q141-Q35</f>
        <v>1.7390553633912023E-3</v>
      </c>
      <c r="R142" s="1"/>
      <c r="S142" s="1">
        <f>+S141-S35</f>
        <v>1.4431191508342045E-2</v>
      </c>
      <c r="T142" s="1"/>
      <c r="U142" s="1">
        <f>+U141-U35</f>
        <v>0</v>
      </c>
      <c r="V142" s="1"/>
      <c r="W142" s="1">
        <f>+W141-W35</f>
        <v>0</v>
      </c>
      <c r="X142" s="1">
        <f>+X141-X35</f>
        <v>0.74971979187808913</v>
      </c>
      <c r="AA142" s="5" t="s">
        <v>20</v>
      </c>
      <c r="AB142" s="33">
        <f t="shared" si="183"/>
        <v>3.132199584406048E-2</v>
      </c>
      <c r="AC142" s="33">
        <f t="shared" si="184"/>
        <v>3.5396167714222715E-2</v>
      </c>
      <c r="AD142" s="33">
        <f t="shared" si="185"/>
        <v>4.1523779349900369E-2</v>
      </c>
      <c r="AE142" s="33">
        <f t="shared" si="186"/>
        <v>6.9908523262867561E-2</v>
      </c>
      <c r="AF142" s="33">
        <f t="shared" si="187"/>
        <v>3.1078691163385241E-2</v>
      </c>
      <c r="AG142" s="33">
        <f t="shared" si="188"/>
        <v>1.3224235738612464E-3</v>
      </c>
      <c r="AH142" s="33">
        <f t="shared" si="189"/>
        <v>1.7390553633912023E-3</v>
      </c>
      <c r="AI142" s="33">
        <f t="shared" si="190"/>
        <v>1.4431191508342045E-2</v>
      </c>
      <c r="AJ142" s="33">
        <f t="shared" si="191"/>
        <v>0</v>
      </c>
      <c r="AK142" s="12">
        <f t="shared" si="192"/>
        <v>0</v>
      </c>
      <c r="AL142" s="12"/>
      <c r="AM142" s="6"/>
      <c r="AN142" s="6"/>
    </row>
    <row r="143" spans="1:40" ht="15.5" x14ac:dyDescent="0.35">
      <c r="A143" s="5" t="s">
        <v>21</v>
      </c>
      <c r="E143" s="3">
        <f>+E43</f>
        <v>4483.1842672559305</v>
      </c>
      <c r="F143" s="1"/>
      <c r="G143" s="3">
        <f>+G43</f>
        <v>1752.49036411202</v>
      </c>
      <c r="H143" s="1"/>
      <c r="I143" s="3">
        <f>+I43</f>
        <v>1176.2778950702814</v>
      </c>
      <c r="J143" s="1"/>
      <c r="K143" s="3">
        <f>+K43</f>
        <v>716.2939455276761</v>
      </c>
      <c r="L143" s="1"/>
      <c r="M143" s="3">
        <f>+M43</f>
        <v>68.130845758368167</v>
      </c>
      <c r="N143" s="1"/>
      <c r="O143" s="3">
        <f>+O43</f>
        <v>7481.6706032780939</v>
      </c>
      <c r="P143" s="1"/>
      <c r="Q143" s="3">
        <f>+Q43</f>
        <v>1258.4272385636305</v>
      </c>
      <c r="R143" s="1"/>
      <c r="S143" s="3">
        <f>+S43</f>
        <v>50.195552618969359</v>
      </c>
      <c r="T143" s="1"/>
      <c r="U143" s="3">
        <f>+U43</f>
        <v>0</v>
      </c>
      <c r="V143" s="1"/>
      <c r="W143" s="3">
        <f>+W43</f>
        <v>0</v>
      </c>
      <c r="X143" s="3">
        <f>+X43</f>
        <v>16986.670712184969</v>
      </c>
      <c r="Y143" s="3">
        <f>SUM(E143:W143)</f>
        <v>16986.670712184969</v>
      </c>
      <c r="AA143" s="5" t="s">
        <v>21</v>
      </c>
      <c r="AB143" s="12">
        <f t="shared" si="183"/>
        <v>4483.1842672559305</v>
      </c>
      <c r="AC143" s="12">
        <f t="shared" si="184"/>
        <v>1752.49036411202</v>
      </c>
      <c r="AD143" s="12">
        <f t="shared" si="185"/>
        <v>1176.2778950702814</v>
      </c>
      <c r="AE143" s="12">
        <f t="shared" si="186"/>
        <v>716.2939455276761</v>
      </c>
      <c r="AF143" s="12">
        <f t="shared" si="187"/>
        <v>68.130845758368167</v>
      </c>
      <c r="AG143" s="12">
        <f t="shared" si="188"/>
        <v>7481.6706032780939</v>
      </c>
      <c r="AH143" s="12">
        <f t="shared" si="189"/>
        <v>1258.4272385636305</v>
      </c>
      <c r="AI143" s="12">
        <f t="shared" si="190"/>
        <v>50.195552618969359</v>
      </c>
      <c r="AJ143" s="12">
        <f t="shared" si="191"/>
        <v>0</v>
      </c>
      <c r="AK143" s="12">
        <f t="shared" si="192"/>
        <v>0</v>
      </c>
      <c r="AL143" s="12">
        <f t="shared" si="192"/>
        <v>16986.670712184969</v>
      </c>
      <c r="AM143" s="6"/>
      <c r="AN143" s="6"/>
    </row>
    <row r="144" spans="1:40" ht="15.5" x14ac:dyDescent="0.35">
      <c r="A144" s="5" t="s">
        <v>22</v>
      </c>
      <c r="E144" s="3">
        <f>+E112+E96+E83+E125+E107</f>
        <v>3436.4378551336886</v>
      </c>
      <c r="G144" s="3">
        <f>+G112+G96+G83+G125+G107</f>
        <v>1438.763924754664</v>
      </c>
      <c r="I144" s="3">
        <f>+I112+I96+I83+I125+I107</f>
        <v>1052.6938212889734</v>
      </c>
      <c r="K144" s="3">
        <f>+K112+K96+K83+K125+K107</f>
        <v>647.98208616251725</v>
      </c>
      <c r="M144" s="3">
        <f>+M112+M96+M83+M125+M107</f>
        <v>62.164934799106426</v>
      </c>
      <c r="O144" s="3">
        <f>+O112+O96+O83+O125+O107</f>
        <v>6535.3645668165782</v>
      </c>
      <c r="Q144" s="3">
        <f>+Q112+Q96+Q83+Q125+Q107</f>
        <v>1216.8739440798292</v>
      </c>
      <c r="S144" s="3">
        <f>+S112+S96+S83+S125+S107</f>
        <v>26.714844746860567</v>
      </c>
      <c r="U144" s="3">
        <f>+U112+U96+U83+U125+U107</f>
        <v>0</v>
      </c>
      <c r="W144" s="3">
        <f>+W112+W96+W83+W125+W107</f>
        <v>13.5239257147591</v>
      </c>
      <c r="X144" s="3">
        <f>+X112+X96+X83+X125+X107</f>
        <v>14430.519903496977</v>
      </c>
      <c r="AA144" s="5" t="s">
        <v>22</v>
      </c>
      <c r="AB144" s="12">
        <f t="shared" si="183"/>
        <v>3436.4378551336886</v>
      </c>
      <c r="AC144" s="12">
        <f t="shared" si="184"/>
        <v>1438.763924754664</v>
      </c>
      <c r="AD144" s="12">
        <f t="shared" si="185"/>
        <v>1052.6938212889734</v>
      </c>
      <c r="AE144" s="12">
        <f t="shared" si="186"/>
        <v>647.98208616251725</v>
      </c>
      <c r="AF144" s="12">
        <f t="shared" si="187"/>
        <v>62.164934799106426</v>
      </c>
      <c r="AG144" s="12">
        <f t="shared" si="188"/>
        <v>6535.3645668165782</v>
      </c>
      <c r="AH144" s="12">
        <f t="shared" si="189"/>
        <v>1216.8739440798292</v>
      </c>
      <c r="AI144" s="12">
        <f t="shared" si="190"/>
        <v>26.714844746860567</v>
      </c>
      <c r="AJ144" s="12">
        <f t="shared" si="191"/>
        <v>0</v>
      </c>
      <c r="AK144" s="12">
        <f t="shared" si="192"/>
        <v>13.5239257147591</v>
      </c>
      <c r="AL144" s="12">
        <f t="shared" si="192"/>
        <v>14430.519903496977</v>
      </c>
      <c r="AM144" s="6"/>
      <c r="AN144" s="6"/>
    </row>
    <row r="145" spans="1:41" ht="15.5" x14ac:dyDescent="0.35">
      <c r="A145" s="5" t="s">
        <v>23</v>
      </c>
      <c r="E145" s="3">
        <f>+E43-E144</f>
        <v>1046.746412122242</v>
      </c>
      <c r="G145" s="3">
        <f>+G43-G144</f>
        <v>313.72643935735596</v>
      </c>
      <c r="I145" s="3">
        <f>+I43-I144</f>
        <v>123.58407378130801</v>
      </c>
      <c r="K145" s="3">
        <f>+K43-K144</f>
        <v>68.311859365158853</v>
      </c>
      <c r="M145" s="3">
        <f>+M43-M144</f>
        <v>5.9659109592617412</v>
      </c>
      <c r="O145" s="3">
        <f>+O43-O144</f>
        <v>946.30603646151576</v>
      </c>
      <c r="Q145" s="3">
        <f>+Q43-Q144</f>
        <v>41.55329448380121</v>
      </c>
      <c r="S145" s="3">
        <f>+S43-S144</f>
        <v>23.480707872108791</v>
      </c>
      <c r="U145" s="3">
        <f>+U43-U144</f>
        <v>0</v>
      </c>
      <c r="W145" s="3">
        <f>+W43-W144</f>
        <v>-13.5239257147591</v>
      </c>
      <c r="X145" s="3">
        <f>+X43-X144</f>
        <v>2556.1508086879912</v>
      </c>
      <c r="AA145" s="5" t="s">
        <v>23</v>
      </c>
      <c r="AB145" s="12">
        <f t="shared" si="183"/>
        <v>1046.746412122242</v>
      </c>
      <c r="AC145" s="12">
        <f t="shared" si="184"/>
        <v>313.72643935735596</v>
      </c>
      <c r="AD145" s="12">
        <f t="shared" si="185"/>
        <v>123.58407378130801</v>
      </c>
      <c r="AE145" s="12">
        <f t="shared" si="186"/>
        <v>68.311859365158853</v>
      </c>
      <c r="AF145" s="12">
        <f t="shared" si="187"/>
        <v>5.9659109592617412</v>
      </c>
      <c r="AG145" s="12">
        <f t="shared" si="188"/>
        <v>946.30603646151576</v>
      </c>
      <c r="AH145" s="12">
        <f t="shared" si="189"/>
        <v>41.55329448380121</v>
      </c>
      <c r="AI145" s="12">
        <f t="shared" si="190"/>
        <v>23.480707872108791</v>
      </c>
      <c r="AJ145" s="12">
        <f t="shared" si="191"/>
        <v>0</v>
      </c>
      <c r="AK145" s="12">
        <f t="shared" si="192"/>
        <v>-13.5239257147591</v>
      </c>
      <c r="AL145" s="12">
        <f t="shared" si="192"/>
        <v>2556.1508086879912</v>
      </c>
      <c r="AM145" s="6">
        <f>10*AL145/1000</f>
        <v>25.561508086879911</v>
      </c>
      <c r="AN145" s="6">
        <f>5*AL145/1000</f>
        <v>12.780754043439956</v>
      </c>
    </row>
    <row r="146" spans="1:41" ht="15.5" x14ac:dyDescent="0.35">
      <c r="A146" s="5" t="s">
        <v>174</v>
      </c>
      <c r="E146" s="15">
        <f>-E145/E143</f>
        <v>-0.23348279921648971</v>
      </c>
      <c r="G146" s="15">
        <f>-G145/G143</f>
        <v>-0.17901749748924864</v>
      </c>
      <c r="I146" s="15">
        <f>-I145/I143</f>
        <v>-0.105063671007712</v>
      </c>
      <c r="K146" s="15">
        <f>-K145/K143</f>
        <v>-9.5368472387177855E-2</v>
      </c>
      <c r="M146" s="15">
        <f>-M145/M143</f>
        <v>-8.7565490973359569E-2</v>
      </c>
      <c r="O146" s="15">
        <f>-O145/O143</f>
        <v>-0.1264832530914809</v>
      </c>
      <c r="Q146" s="15">
        <f>-Q145/Q143</f>
        <v>-3.3020021508140721E-2</v>
      </c>
      <c r="S146" s="15">
        <f>-S145/S143</f>
        <v>-0.46778462726267939</v>
      </c>
      <c r="U146" s="15" t="e">
        <f>-U145/U143</f>
        <v>#DIV/0!</v>
      </c>
      <c r="W146" s="15"/>
      <c r="X146" s="15">
        <f>-X145/X143</f>
        <v>-0.15047979983825788</v>
      </c>
      <c r="AA146" s="5" t="s">
        <v>24</v>
      </c>
      <c r="AB146" s="32">
        <f t="shared" si="183"/>
        <v>-0.23348279921648971</v>
      </c>
      <c r="AC146" s="32">
        <f t="shared" si="184"/>
        <v>-0.17901749748924864</v>
      </c>
      <c r="AD146" s="32">
        <f t="shared" si="185"/>
        <v>-0.105063671007712</v>
      </c>
      <c r="AE146" s="32">
        <f t="shared" si="186"/>
        <v>-9.5368472387177855E-2</v>
      </c>
      <c r="AF146" s="32">
        <f t="shared" si="187"/>
        <v>-8.7565490973359569E-2</v>
      </c>
      <c r="AG146" s="32">
        <f t="shared" si="188"/>
        <v>-0.1264832530914809</v>
      </c>
      <c r="AH146" s="32">
        <f t="shared" si="189"/>
        <v>-3.3020021508140721E-2</v>
      </c>
      <c r="AI146" s="32">
        <f t="shared" si="190"/>
        <v>-0.46778462726267939</v>
      </c>
      <c r="AJ146" s="12">
        <f>+V146</f>
        <v>0</v>
      </c>
      <c r="AK146" s="12">
        <f t="shared" ref="AK146" si="194">+W146</f>
        <v>0</v>
      </c>
      <c r="AL146" s="32">
        <f>+X146</f>
        <v>-0.15047979983825788</v>
      </c>
      <c r="AM146" s="6"/>
      <c r="AN146" s="6"/>
    </row>
    <row r="147" spans="1:41" ht="15.5" x14ac:dyDescent="0.35">
      <c r="AB147" s="5"/>
      <c r="AM147" s="2">
        <f>+AM135+AM145</f>
        <v>78.234275119916546</v>
      </c>
      <c r="AN147" s="2">
        <f>+AN135+AN145</f>
        <v>39.117137559958273</v>
      </c>
      <c r="AO147" s="2">
        <f>+AM147-AN147</f>
        <v>39.117137559958273</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328.52043195635048</v>
      </c>
      <c r="F149" s="6"/>
      <c r="G149" s="6">
        <f>+G54</f>
        <v>157.85009384316322</v>
      </c>
      <c r="H149" s="6"/>
      <c r="I149" s="6">
        <f>+I54</f>
        <v>50.573875887668429</v>
      </c>
      <c r="J149" s="6"/>
      <c r="K149" s="6">
        <f>+K54</f>
        <v>34.670068273888027</v>
      </c>
      <c r="L149" s="6"/>
      <c r="M149" s="6">
        <f>+M54</f>
        <v>6.4581953057732191</v>
      </c>
      <c r="N149" s="6"/>
      <c r="O149" s="6">
        <f>+O54</f>
        <v>402.30375584534369</v>
      </c>
      <c r="P149" s="6"/>
      <c r="Q149" s="6">
        <f>+Q54</f>
        <v>118.54133808759035</v>
      </c>
      <c r="R149" s="6"/>
      <c r="S149" s="6">
        <f>+S54</f>
        <v>8.289955233215947</v>
      </c>
      <c r="T149" s="6"/>
      <c r="U149" s="6">
        <f>+U54</f>
        <v>0.17739787251005373</v>
      </c>
      <c r="V149" s="6"/>
      <c r="W149" s="6">
        <f>+W54</f>
        <v>24.125930865909908</v>
      </c>
      <c r="X149" s="6">
        <f>SUM(E149:W149)</f>
        <v>1131.5110431714131</v>
      </c>
      <c r="AA149" t="s">
        <v>25</v>
      </c>
      <c r="AB149" s="12">
        <f>+E149</f>
        <v>328.52043195635048</v>
      </c>
      <c r="AC149" s="12">
        <f>+G149</f>
        <v>157.85009384316322</v>
      </c>
      <c r="AD149" s="12">
        <f>+I149</f>
        <v>50.573875887668429</v>
      </c>
      <c r="AE149" s="12">
        <f>+K149</f>
        <v>34.670068273888027</v>
      </c>
      <c r="AF149" s="12">
        <f>+M149</f>
        <v>6.4581953057732191</v>
      </c>
      <c r="AG149" s="12">
        <f>+O149</f>
        <v>402.30375584534369</v>
      </c>
      <c r="AH149" s="12">
        <f>+Q149</f>
        <v>118.54133808759035</v>
      </c>
      <c r="AI149" s="12">
        <f>+S149</f>
        <v>8.289955233215947</v>
      </c>
      <c r="AJ149" s="12">
        <f>+U149</f>
        <v>0.17739787251005373</v>
      </c>
      <c r="AK149" s="12">
        <f>+W149</f>
        <v>24.125930865909908</v>
      </c>
      <c r="AL149" s="12">
        <f>+X149</f>
        <v>1131.5110431714131</v>
      </c>
      <c r="AM149" s="2">
        <f>+AL149</f>
        <v>1131.5110431714131</v>
      </c>
      <c r="AN149" s="3">
        <f>+AL149</f>
        <v>1131.5110431714131</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275.67421789008438</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136.46668078125722</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44.465187488748747</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30.974144455763717</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5.6752306315656815</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364.79100917259234</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110.02432541860942</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7.095718239185417</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0.17722700287925205</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23.20502524760894</v>
      </c>
      <c r="X150" s="6">
        <f>SUM(E150:W150)</f>
        <v>998.54876632829519</v>
      </c>
      <c r="AA150" t="s">
        <v>26</v>
      </c>
      <c r="AB150" s="12">
        <f t="shared" ref="AB150:AB152" si="195">+E150</f>
        <v>275.67421789008438</v>
      </c>
      <c r="AC150" s="12">
        <f t="shared" ref="AC150:AC152" si="196">+G150</f>
        <v>136.46668078125722</v>
      </c>
      <c r="AD150" s="12">
        <f t="shared" ref="AD150:AD152" si="197">+I150</f>
        <v>44.465187488748747</v>
      </c>
      <c r="AE150" s="12">
        <f t="shared" ref="AE150:AE152" si="198">+K150</f>
        <v>30.974144455763717</v>
      </c>
      <c r="AF150" s="12">
        <f t="shared" ref="AF150:AF152" si="199">+M150</f>
        <v>5.6752306315656815</v>
      </c>
      <c r="AG150" s="12">
        <f t="shared" ref="AG150:AG152" si="200">+O150</f>
        <v>364.79100917259234</v>
      </c>
      <c r="AH150" s="12">
        <f t="shared" ref="AH150:AH152" si="201">+Q150</f>
        <v>110.02432541860942</v>
      </c>
      <c r="AI150" s="12">
        <f t="shared" ref="AI150:AI152" si="202">+S150</f>
        <v>7.095718239185417</v>
      </c>
      <c r="AJ150" s="12">
        <f t="shared" ref="AJ150:AJ152" si="203">+U150</f>
        <v>0.17722700287925205</v>
      </c>
      <c r="AK150" s="12">
        <f t="shared" ref="AK150:AK152" si="204">+W150</f>
        <v>23.20502524760894</v>
      </c>
      <c r="AL150" s="12">
        <f t="shared" ref="AL150:AL152" si="205">+X150</f>
        <v>998.54876632829519</v>
      </c>
      <c r="AM150" s="2">
        <f>+AL150+AO147</f>
        <v>1037.6659038882535</v>
      </c>
      <c r="AN150" s="2">
        <f>+AL150+AM147</f>
        <v>1076.7830414482116</v>
      </c>
    </row>
    <row r="151" spans="1:41" ht="15.5" x14ac:dyDescent="0.35">
      <c r="A151" t="s">
        <v>35</v>
      </c>
      <c r="E151" s="2">
        <f>+E150-E149</f>
        <v>-52.8462140662661</v>
      </c>
      <c r="F151" s="2"/>
      <c r="G151" s="2">
        <f t="shared" ref="G151:W151" si="206">+G150-G149</f>
        <v>-21.383413061905998</v>
      </c>
      <c r="H151" s="2"/>
      <c r="I151" s="2">
        <f t="shared" ref="I151" si="207">+I150-I149</f>
        <v>-6.1086883989196821</v>
      </c>
      <c r="J151" s="2"/>
      <c r="K151" s="2">
        <f t="shared" ref="K151" si="208">+K150-K149</f>
        <v>-3.6959238181243101</v>
      </c>
      <c r="L151" s="2"/>
      <c r="M151" s="2">
        <f t="shared" si="206"/>
        <v>-0.78296467420753757</v>
      </c>
      <c r="N151" s="2"/>
      <c r="O151" s="2">
        <f t="shared" si="206"/>
        <v>-37.512746672751348</v>
      </c>
      <c r="P151" s="2"/>
      <c r="Q151" s="2">
        <f t="shared" si="206"/>
        <v>-8.5170126689809251</v>
      </c>
      <c r="R151" s="2"/>
      <c r="S151" s="2">
        <f t="shared" si="206"/>
        <v>-1.19423699403053</v>
      </c>
      <c r="T151" s="2"/>
      <c r="U151" s="2">
        <f t="shared" si="206"/>
        <v>-1.7086963080167883E-4</v>
      </c>
      <c r="V151" s="2"/>
      <c r="W151" s="2">
        <f t="shared" si="206"/>
        <v>-0.92090561830096718</v>
      </c>
      <c r="X151" s="3">
        <f>+X150-X149</f>
        <v>-132.96227684311793</v>
      </c>
      <c r="AA151" t="s">
        <v>27</v>
      </c>
      <c r="AB151" s="12">
        <f t="shared" si="195"/>
        <v>-52.8462140662661</v>
      </c>
      <c r="AC151" s="12">
        <f t="shared" si="196"/>
        <v>-21.383413061905998</v>
      </c>
      <c r="AD151" s="12">
        <f t="shared" si="197"/>
        <v>-6.1086883989196821</v>
      </c>
      <c r="AE151" s="12">
        <f t="shared" si="198"/>
        <v>-3.6959238181243101</v>
      </c>
      <c r="AF151" s="12">
        <f t="shared" si="199"/>
        <v>-0.78296467420753757</v>
      </c>
      <c r="AG151" s="12">
        <f t="shared" si="200"/>
        <v>-37.512746672751348</v>
      </c>
      <c r="AH151" s="12">
        <f t="shared" si="201"/>
        <v>-8.5170126689809251</v>
      </c>
      <c r="AI151" s="12">
        <f t="shared" si="202"/>
        <v>-1.19423699403053</v>
      </c>
      <c r="AJ151" s="12">
        <f t="shared" si="203"/>
        <v>-1.7086963080167883E-4</v>
      </c>
      <c r="AK151" s="12">
        <f t="shared" si="204"/>
        <v>-0.92090561830096718</v>
      </c>
      <c r="AL151" s="12">
        <f t="shared" si="205"/>
        <v>-132.96227684311793</v>
      </c>
      <c r="AM151" s="2">
        <f>+AM150-AM149</f>
        <v>-93.845139283159597</v>
      </c>
      <c r="AN151" s="2">
        <f>+AN150-AN149</f>
        <v>-54.728001723201487</v>
      </c>
    </row>
    <row r="152" spans="1:41" ht="15.5" x14ac:dyDescent="0.35">
      <c r="A152" t="s">
        <v>28</v>
      </c>
      <c r="E152" s="2">
        <f>100*E151/E149</f>
        <v>-16.086127048952505</v>
      </c>
      <c r="F152" s="2"/>
      <c r="G152" s="2">
        <f>100*G151/G149</f>
        <v>-13.546658441110679</v>
      </c>
      <c r="H152" s="2"/>
      <c r="I152" s="2">
        <f>100*I151/I149</f>
        <v>-12.078742812767453</v>
      </c>
      <c r="J152" s="2"/>
      <c r="K152" s="2">
        <f>100*K151/K149</f>
        <v>-10.660272685150487</v>
      </c>
      <c r="L152" s="2"/>
      <c r="M152" s="2">
        <f>100*M151/M149</f>
        <v>-12.123583093060326</v>
      </c>
      <c r="N152" s="2"/>
      <c r="O152" s="2">
        <f>100*O151/O149</f>
        <v>-9.3244833357141825</v>
      </c>
      <c r="P152" s="2"/>
      <c r="Q152" s="2">
        <f>100*Q151/Q149</f>
        <v>-7.1848460683712663</v>
      </c>
      <c r="R152" s="2"/>
      <c r="S152" s="2">
        <f>100*S151/S149</f>
        <v>-14.405831641231265</v>
      </c>
      <c r="T152" s="2"/>
      <c r="U152" s="2">
        <f>100*U151/U149</f>
        <v>-9.6319999999997227E-2</v>
      </c>
      <c r="V152" s="2"/>
      <c r="W152" s="2">
        <f>100*W151/W149</f>
        <v>-3.8170780784347378</v>
      </c>
      <c r="X152" s="2">
        <f t="shared" ref="X152" si="209">100*X151/X149</f>
        <v>-11.750859847593677</v>
      </c>
      <c r="AA152" t="s">
        <v>28</v>
      </c>
      <c r="AB152" s="6">
        <f t="shared" si="195"/>
        <v>-16.086127048952505</v>
      </c>
      <c r="AC152" s="6">
        <f t="shared" si="196"/>
        <v>-13.546658441110679</v>
      </c>
      <c r="AD152" s="6">
        <f t="shared" si="197"/>
        <v>-12.078742812767453</v>
      </c>
      <c r="AE152" s="6">
        <f t="shared" si="198"/>
        <v>-10.660272685150487</v>
      </c>
      <c r="AF152" s="6">
        <f t="shared" si="199"/>
        <v>-12.123583093060326</v>
      </c>
      <c r="AG152" s="6">
        <f t="shared" si="200"/>
        <v>-9.3244833357141825</v>
      </c>
      <c r="AH152" s="6">
        <f t="shared" si="201"/>
        <v>-7.1848460683712663</v>
      </c>
      <c r="AI152" s="6">
        <f t="shared" si="202"/>
        <v>-14.405831641231265</v>
      </c>
      <c r="AJ152" s="6">
        <f t="shared" si="203"/>
        <v>-9.6319999999997227E-2</v>
      </c>
      <c r="AK152" s="6">
        <f t="shared" si="204"/>
        <v>-3.8170780784347378</v>
      </c>
      <c r="AL152" s="6">
        <f t="shared" si="205"/>
        <v>-11.750859847593677</v>
      </c>
      <c r="AM152" s="2">
        <f>100*AM151/AM149</f>
        <v>-8.2937890751935814</v>
      </c>
      <c r="AN152" s="2">
        <f>100*AN151/AN149</f>
        <v>-4.8367183027935079</v>
      </c>
    </row>
    <row r="155" spans="1:41" x14ac:dyDescent="0.35">
      <c r="AB155" t="s">
        <v>25</v>
      </c>
      <c r="AC155" t="s">
        <v>26</v>
      </c>
      <c r="AD155" t="s">
        <v>27</v>
      </c>
      <c r="AE155" t="s">
        <v>28</v>
      </c>
    </row>
    <row r="156" spans="1:41" x14ac:dyDescent="0.35">
      <c r="AA156" t="s">
        <v>0</v>
      </c>
      <c r="AB156" s="3">
        <v>393.27797482683394</v>
      </c>
      <c r="AC156" s="3">
        <v>334.92723679037323</v>
      </c>
      <c r="AD156" s="3">
        <v>-58.350738036460712</v>
      </c>
      <c r="AE156" s="2">
        <v>-14.837021590683639</v>
      </c>
    </row>
    <row r="157" spans="1:41" x14ac:dyDescent="0.35">
      <c r="AA157" t="s">
        <v>1</v>
      </c>
      <c r="AB157" s="3">
        <v>188.94713382649829</v>
      </c>
      <c r="AC157" s="3">
        <v>165.20712630499327</v>
      </c>
      <c r="AD157" s="3">
        <v>-23.740007521505021</v>
      </c>
      <c r="AE157" s="2">
        <v>-12.564364984389977</v>
      </c>
    </row>
    <row r="158" spans="1:41" x14ac:dyDescent="0.35">
      <c r="AA158" t="s">
        <v>2</v>
      </c>
      <c r="AB158" s="3">
        <v>65.66412551354928</v>
      </c>
      <c r="AC158" s="3">
        <v>57.429085760715786</v>
      </c>
      <c r="AD158" s="3">
        <v>-8.2350397528334938</v>
      </c>
      <c r="AE158" s="2">
        <v>-12.541154989011858</v>
      </c>
    </row>
    <row r="159" spans="1:41" x14ac:dyDescent="0.35">
      <c r="AA159" t="s">
        <v>3</v>
      </c>
      <c r="AB159" s="3">
        <v>43.496944559521467</v>
      </c>
      <c r="AC159" s="3">
        <v>38.53448173350538</v>
      </c>
      <c r="AD159" s="3">
        <v>-4.9624628260160861</v>
      </c>
      <c r="AE159" s="2">
        <v>-11.408761871136544</v>
      </c>
    </row>
    <row r="160" spans="1:41" x14ac:dyDescent="0.35">
      <c r="AA160" t="s">
        <v>4</v>
      </c>
      <c r="AB160" s="3">
        <v>7.7795252142181806</v>
      </c>
      <c r="AC160" s="3">
        <v>6.8568489029102366</v>
      </c>
      <c r="AD160" s="3">
        <v>-0.92267631130794392</v>
      </c>
      <c r="AE160" s="2">
        <v>-11.860316483345574</v>
      </c>
    </row>
    <row r="161" spans="27:31" x14ac:dyDescent="0.35">
      <c r="AA161" t="s">
        <v>5</v>
      </c>
      <c r="AB161" s="3">
        <v>508.28267558539892</v>
      </c>
      <c r="AC161" s="3">
        <v>456.20236914305872</v>
      </c>
      <c r="AD161" s="3">
        <v>-52.080306442340202</v>
      </c>
      <c r="AE161" s="2">
        <v>-10.246327278882429</v>
      </c>
    </row>
    <row r="162" spans="27:31" x14ac:dyDescent="0.35">
      <c r="AA162" t="s">
        <v>6</v>
      </c>
      <c r="AB162" s="3">
        <v>141.81959968324136</v>
      </c>
      <c r="AC162" s="3">
        <v>131.24099773327538</v>
      </c>
      <c r="AD162" s="3">
        <v>-10.578601949965986</v>
      </c>
      <c r="AE162" s="2">
        <v>-7.4591960304454634</v>
      </c>
    </row>
    <row r="163" spans="27:31" x14ac:dyDescent="0.35">
      <c r="AA163" t="s">
        <v>7</v>
      </c>
      <c r="AB163" s="3">
        <v>9.574141803586711</v>
      </c>
      <c r="AC163" s="3">
        <v>8.3278029506654665</v>
      </c>
      <c r="AD163" s="3">
        <v>-1.2463388529212445</v>
      </c>
      <c r="AE163" s="2">
        <v>-13.017760531333838</v>
      </c>
    </row>
    <row r="164" spans="27:31" x14ac:dyDescent="0.35">
      <c r="AA164" t="s">
        <v>8</v>
      </c>
      <c r="AB164" s="3">
        <v>0.2209915180460876</v>
      </c>
      <c r="AC164" s="3">
        <v>0.22080893044336589</v>
      </c>
      <c r="AD164" s="3">
        <v>-1.825876027217177E-4</v>
      </c>
      <c r="AE164" s="2">
        <v>-8.2621995783403415E-2</v>
      </c>
    </row>
    <row r="165" spans="27:31" x14ac:dyDescent="0.35">
      <c r="AA165" t="s">
        <v>9</v>
      </c>
      <c r="AB165" s="3">
        <v>0</v>
      </c>
      <c r="AC165" s="3">
        <v>0</v>
      </c>
      <c r="AD165" s="3">
        <v>0</v>
      </c>
      <c r="AE165" s="2">
        <v>0</v>
      </c>
    </row>
    <row r="166" spans="27:31" x14ac:dyDescent="0.35">
      <c r="AA166" t="s">
        <v>10</v>
      </c>
      <c r="AB166" s="3">
        <v>1387.4230720140945</v>
      </c>
      <c r="AC166" s="3">
        <v>1226.3846740079478</v>
      </c>
      <c r="AD166" s="3">
        <v>-161.03839800614674</v>
      </c>
      <c r="AE166" s="2">
        <v>-11.60701456206653</v>
      </c>
    </row>
    <row r="167" spans="27:31" x14ac:dyDescent="0.35">
      <c r="AA167" t="s">
        <v>52</v>
      </c>
      <c r="AB167" s="3">
        <v>1387.4230720140945</v>
      </c>
      <c r="AC167" s="3">
        <v>1265.5511811964798</v>
      </c>
      <c r="AD167" s="3">
        <v>-121.87189081761471</v>
      </c>
      <c r="AE167" s="2">
        <v>-8.7840467176818464</v>
      </c>
    </row>
    <row r="168" spans="27:31" x14ac:dyDescent="0.35">
      <c r="AA168" t="s">
        <v>53</v>
      </c>
      <c r="AB168" s="3">
        <v>1387.4230720140945</v>
      </c>
      <c r="AC168" s="3">
        <v>1304.7176883850118</v>
      </c>
      <c r="AD168" s="3">
        <v>-82.705383629082689</v>
      </c>
      <c r="AE168" s="2">
        <v>-5.961078873297164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3CE8-FDEC-4006-BE92-B7A36BF5F8A1}">
  <dimension ref="A2:BA152"/>
  <sheetViews>
    <sheetView zoomScale="50" zoomScaleNormal="50" workbookViewId="0">
      <selection activeCell="O3" sqref="O3"/>
    </sheetView>
  </sheetViews>
  <sheetFormatPr defaultRowHeight="14.5" x14ac:dyDescent="0.35"/>
  <cols>
    <col min="1" max="1" width="77.08984375" customWidth="1"/>
    <col min="27" max="27" width="62.179687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15763.53800000001</v>
      </c>
      <c r="F15" s="42">
        <v>12976.89</v>
      </c>
      <c r="G15" s="42">
        <v>2175.1</v>
      </c>
      <c r="H15" s="42">
        <v>683.76400000000001</v>
      </c>
      <c r="I15" s="42">
        <v>1198.0999999999999</v>
      </c>
      <c r="J15" s="42">
        <v>318.60000000000008</v>
      </c>
      <c r="K15" s="42">
        <v>482.9260000000001</v>
      </c>
      <c r="L15" s="42">
        <v>356.35599999999999</v>
      </c>
      <c r="M15" s="42">
        <v>4.8000000000000007</v>
      </c>
      <c r="N15" s="43">
        <v>0</v>
      </c>
      <c r="O15" s="25">
        <v>33960.074000000008</v>
      </c>
    </row>
    <row r="16" spans="1:25" ht="15.5" x14ac:dyDescent="0.35">
      <c r="A16" s="44" t="s">
        <v>66</v>
      </c>
      <c r="B16" s="25"/>
      <c r="C16" s="25"/>
      <c r="D16" s="25"/>
      <c r="E16" s="25">
        <v>18589.599297384255</v>
      </c>
      <c r="F16" s="25">
        <v>15080.670203236032</v>
      </c>
      <c r="G16" s="25">
        <v>753.87808651662453</v>
      </c>
      <c r="H16" s="25">
        <v>469.00836696223865</v>
      </c>
      <c r="I16" s="25">
        <v>1165.7045181365606</v>
      </c>
      <c r="J16" s="25">
        <v>29203.792197944949</v>
      </c>
      <c r="K16" s="25">
        <v>17594.453759732674</v>
      </c>
      <c r="L16" s="25">
        <v>1736.014522428525</v>
      </c>
      <c r="M16" s="25">
        <v>155.02561077469508</v>
      </c>
      <c r="N16" s="25">
        <v>5964.9952436986005</v>
      </c>
      <c r="O16" s="25">
        <v>90713.141806815154</v>
      </c>
    </row>
    <row r="17" spans="1:22" ht="15.5" x14ac:dyDescent="0.35">
      <c r="A17" s="45" t="s">
        <v>84</v>
      </c>
      <c r="B17" s="25"/>
      <c r="C17" s="25"/>
      <c r="D17" s="25"/>
      <c r="E17" s="25">
        <v>790.74002073973804</v>
      </c>
      <c r="F17" s="25">
        <v>470.47630135790359</v>
      </c>
      <c r="G17" s="25">
        <v>20.793521296035063</v>
      </c>
      <c r="H17" s="25">
        <v>7.1373719178095891</v>
      </c>
      <c r="I17" s="25">
        <v>26.872397875158981</v>
      </c>
      <c r="J17" s="25">
        <v>660.88913811462362</v>
      </c>
      <c r="K17" s="25">
        <v>607.48767030094791</v>
      </c>
      <c r="L17" s="25">
        <v>31.210124958487199</v>
      </c>
      <c r="M17" s="25">
        <v>5.6128288688128238</v>
      </c>
      <c r="N17" s="25">
        <v>227.90070253305601</v>
      </c>
      <c r="O17" s="25">
        <v>2849.1200779625729</v>
      </c>
    </row>
    <row r="18" spans="1:22" ht="15.5" x14ac:dyDescent="0.35">
      <c r="A18" s="45" t="s">
        <v>85</v>
      </c>
      <c r="B18" s="25"/>
      <c r="C18" s="25"/>
      <c r="D18" s="25"/>
      <c r="E18" s="25">
        <v>756.28128820751556</v>
      </c>
      <c r="F18" s="42">
        <v>463.93928351780818</v>
      </c>
      <c r="G18" s="25">
        <v>11.409699911329064</v>
      </c>
      <c r="H18" s="25">
        <v>6.6469225703298482</v>
      </c>
      <c r="I18" s="25">
        <v>31.638288935200052</v>
      </c>
      <c r="J18" s="25">
        <v>486.58193658445634</v>
      </c>
      <c r="K18" s="25">
        <v>583.34795962549413</v>
      </c>
      <c r="L18" s="25">
        <v>35.746415368375068</v>
      </c>
      <c r="M18" s="25">
        <v>4.0768884089135415</v>
      </c>
      <c r="N18" s="25">
        <v>217.31536193871617</v>
      </c>
      <c r="O18" s="25">
        <v>2596.9840450681377</v>
      </c>
    </row>
    <row r="19" spans="1:22" ht="15.5" x14ac:dyDescent="0.35">
      <c r="A19" s="45" t="s">
        <v>86</v>
      </c>
      <c r="B19" s="25"/>
      <c r="C19" s="25"/>
      <c r="D19" s="25"/>
      <c r="E19" s="25">
        <v>2232.0640717200777</v>
      </c>
      <c r="F19" s="42">
        <v>1205.635854574421</v>
      </c>
      <c r="G19" s="25">
        <v>27.810084506196535</v>
      </c>
      <c r="H19" s="25">
        <v>17.443781461938865</v>
      </c>
      <c r="I19" s="25">
        <v>52.0382891779606</v>
      </c>
      <c r="J19" s="25">
        <v>1439.3369859885042</v>
      </c>
      <c r="K19" s="25">
        <v>1440.9331347602238</v>
      </c>
      <c r="L19" s="25">
        <v>97.451232233365246</v>
      </c>
      <c r="M19" s="25">
        <v>13.53448422177021</v>
      </c>
      <c r="N19" s="25">
        <v>440.56154919824007</v>
      </c>
      <c r="O19" s="25">
        <v>6966.8094678426969</v>
      </c>
    </row>
    <row r="20" spans="1:22" ht="15.5" x14ac:dyDescent="0.35">
      <c r="A20" s="44" t="s">
        <v>67</v>
      </c>
      <c r="B20" s="25"/>
      <c r="C20" s="25"/>
      <c r="D20" s="25"/>
      <c r="E20" s="25">
        <f>E17*$N$2+E18+E19</f>
        <v>2988.3453599275931</v>
      </c>
      <c r="F20" s="25">
        <f t="shared" ref="F20:O20" si="0">F17*$N$2+F18+F19</f>
        <v>1669.5751380922293</v>
      </c>
      <c r="G20" s="25">
        <f t="shared" si="0"/>
        <v>39.219784417525602</v>
      </c>
      <c r="H20" s="25">
        <f t="shared" si="0"/>
        <v>24.090704032268714</v>
      </c>
      <c r="I20" s="25">
        <f t="shared" si="0"/>
        <v>83.676578113160645</v>
      </c>
      <c r="J20" s="25">
        <f t="shared" si="0"/>
        <v>1925.9189225729606</v>
      </c>
      <c r="K20" s="25">
        <f t="shared" si="0"/>
        <v>2024.281094385718</v>
      </c>
      <c r="L20" s="25">
        <f t="shared" si="0"/>
        <v>133.1976476017403</v>
      </c>
      <c r="M20" s="25">
        <f t="shared" si="0"/>
        <v>17.611372630683753</v>
      </c>
      <c r="N20" s="25">
        <f t="shared" si="0"/>
        <v>657.87691113695621</v>
      </c>
      <c r="O20" s="25">
        <f t="shared" si="0"/>
        <v>9563.7935129108337</v>
      </c>
      <c r="P20" s="3">
        <f t="shared" ref="P20" si="1">SUM(E20:N20)</f>
        <v>9563.7935129108373</v>
      </c>
    </row>
    <row r="21" spans="1:22" ht="15.5" x14ac:dyDescent="0.35">
      <c r="A21" s="44" t="s">
        <v>68</v>
      </c>
      <c r="B21" s="25"/>
      <c r="C21" s="25"/>
      <c r="D21" s="25"/>
      <c r="E21" s="25">
        <v>826.15174818416949</v>
      </c>
      <c r="F21" s="25">
        <v>324.25197274857305</v>
      </c>
      <c r="G21" s="25">
        <v>17.123037746448968</v>
      </c>
      <c r="H21" s="25">
        <v>11.15534516085876</v>
      </c>
      <c r="I21" s="25">
        <v>5.5339268663028145</v>
      </c>
      <c r="J21" s="25">
        <v>747.21116993533428</v>
      </c>
      <c r="K21" s="25">
        <v>252.77813803998271</v>
      </c>
      <c r="L21" s="25">
        <v>5.7179123587804481</v>
      </c>
      <c r="M21" s="25">
        <v>0</v>
      </c>
      <c r="N21" s="25">
        <v>0</v>
      </c>
      <c r="O21" s="25">
        <v>2189.9232510404504</v>
      </c>
      <c r="T21">
        <v>12</v>
      </c>
      <c r="U21">
        <v>270</v>
      </c>
      <c r="V21">
        <f>+T21*U21</f>
        <v>3240</v>
      </c>
    </row>
    <row r="22" spans="1:22" ht="15.5" x14ac:dyDescent="0.35">
      <c r="A22" s="44" t="s">
        <v>69</v>
      </c>
      <c r="B22" s="25"/>
      <c r="C22" s="25"/>
      <c r="D22" s="25"/>
      <c r="E22" s="25">
        <v>1980.8157589290934</v>
      </c>
      <c r="F22" s="25">
        <v>1214.4000203022495</v>
      </c>
      <c r="G22" s="25">
        <v>10.971667448769889</v>
      </c>
      <c r="H22" s="25">
        <v>11.393974754609635</v>
      </c>
      <c r="I22" s="25">
        <v>57.74488552570903</v>
      </c>
      <c r="J22" s="25">
        <v>871.68500933020721</v>
      </c>
      <c r="K22" s="25">
        <v>1466.3420978034355</v>
      </c>
      <c r="L22" s="25">
        <v>70.509289488990021</v>
      </c>
      <c r="M22" s="25">
        <v>15.246015703294871</v>
      </c>
      <c r="N22" s="25">
        <v>0</v>
      </c>
      <c r="O22" s="25">
        <v>5699.1087192863588</v>
      </c>
    </row>
    <row r="23" spans="1:22" ht="15.5" x14ac:dyDescent="0.35">
      <c r="A23" s="44" t="s">
        <v>87</v>
      </c>
      <c r="B23" s="25"/>
      <c r="C23" s="25"/>
      <c r="D23" s="25"/>
      <c r="E23" s="25">
        <v>129.96392740454837</v>
      </c>
      <c r="F23" s="25">
        <v>98.476321180445169</v>
      </c>
      <c r="G23" s="25">
        <v>10.412436500326546</v>
      </c>
      <c r="H23" s="25">
        <v>1.1186822693427025</v>
      </c>
      <c r="I23" s="25">
        <v>15.558654950292651</v>
      </c>
      <c r="J23" s="25">
        <v>228.14004990499097</v>
      </c>
      <c r="K23" s="25">
        <v>196.01144109570026</v>
      </c>
      <c r="L23" s="25">
        <v>5.667602809338514</v>
      </c>
      <c r="M23" s="25">
        <v>0</v>
      </c>
      <c r="N23" s="25">
        <v>0</v>
      </c>
      <c r="O23" s="25">
        <v>685.34911611498512</v>
      </c>
    </row>
    <row r="24" spans="1:22" ht="15.5" x14ac:dyDescent="0.35">
      <c r="A24" s="46" t="s">
        <v>88</v>
      </c>
      <c r="B24" s="26"/>
      <c r="C24" s="26"/>
      <c r="D24" s="26"/>
      <c r="E24" s="26">
        <v>24.636006073277102</v>
      </c>
      <c r="F24" s="26">
        <v>20.212906167895913</v>
      </c>
      <c r="G24" s="26">
        <v>4.6576055039658062</v>
      </c>
      <c r="H24" s="26">
        <v>41.122311506828723</v>
      </c>
      <c r="I24" s="26">
        <v>19.3491899201358</v>
      </c>
      <c r="J24" s="26">
        <v>22.6172352795794</v>
      </c>
      <c r="K24" s="26">
        <v>26.885277814175595</v>
      </c>
      <c r="L24" s="26">
        <v>14.531806521617952</v>
      </c>
      <c r="M24" s="26">
        <v>0</v>
      </c>
      <c r="N24" s="26">
        <v>19.430723821133459</v>
      </c>
      <c r="O24" s="26">
        <v>23.322381367738068</v>
      </c>
    </row>
    <row r="25" spans="1:22" ht="15.5" x14ac:dyDescent="0.35">
      <c r="A25" s="21" t="s">
        <v>89</v>
      </c>
      <c r="B25" s="23"/>
      <c r="C25" s="23"/>
      <c r="D25" s="23"/>
      <c r="E25" s="42">
        <v>1447.4932980517763</v>
      </c>
      <c r="F25" s="42">
        <v>742.21264893774185</v>
      </c>
      <c r="G25" s="42">
        <v>22.802026741982498</v>
      </c>
      <c r="H25" s="42">
        <v>11.07860519389464</v>
      </c>
      <c r="I25" s="42">
        <v>42.202216598799374</v>
      </c>
      <c r="J25" s="42">
        <v>824.50337997964698</v>
      </c>
      <c r="K25" s="42">
        <v>940.41172952889031</v>
      </c>
      <c r="L25" s="42">
        <v>51.740462149210124</v>
      </c>
      <c r="M25" s="25">
        <v>0</v>
      </c>
      <c r="N25" s="25">
        <v>282.84662258422344</v>
      </c>
      <c r="O25" s="25">
        <v>4365.2909897661648</v>
      </c>
    </row>
    <row r="26" spans="1:22" ht="15.5" x14ac:dyDescent="0.35">
      <c r="A26" s="21" t="s">
        <v>90</v>
      </c>
      <c r="B26" s="23"/>
      <c r="C26" s="23"/>
      <c r="D26" s="23"/>
      <c r="E26" s="42">
        <v>549.89144026839449</v>
      </c>
      <c r="F26" s="42">
        <v>243.69404401163771</v>
      </c>
      <c r="G26" s="42">
        <v>1.2952840266181516</v>
      </c>
      <c r="H26" s="42">
        <v>7.1732861513489414</v>
      </c>
      <c r="I26" s="42">
        <v>10.068987404233072</v>
      </c>
      <c r="J26" s="42">
        <v>325.53823258702681</v>
      </c>
      <c r="K26" s="42">
        <v>387.39887639679534</v>
      </c>
      <c r="L26" s="42">
        <v>14.161424521085225</v>
      </c>
      <c r="M26" s="42">
        <v>0</v>
      </c>
      <c r="N26" s="42">
        <v>85.604297886817037</v>
      </c>
      <c r="O26" s="25">
        <v>1624.8258732539568</v>
      </c>
    </row>
    <row r="27" spans="1:22" ht="15.5" x14ac:dyDescent="0.35">
      <c r="A27" s="21" t="s">
        <v>91</v>
      </c>
      <c r="B27" s="23"/>
      <c r="C27" s="23"/>
      <c r="D27" s="23"/>
      <c r="E27" s="25">
        <v>1682.1726314516832</v>
      </c>
      <c r="F27" s="25">
        <v>961.9418105627833</v>
      </c>
      <c r="G27" s="25">
        <v>26.514800479578383</v>
      </c>
      <c r="H27" s="25">
        <v>10.270495310589924</v>
      </c>
      <c r="I27" s="25">
        <v>41.96930177372753</v>
      </c>
      <c r="J27" s="25">
        <v>1113.7987534014774</v>
      </c>
      <c r="K27" s="25">
        <v>1053.5342583634283</v>
      </c>
      <c r="L27" s="25">
        <v>83.289807712280023</v>
      </c>
      <c r="M27" s="25">
        <v>13.53448422177021</v>
      </c>
      <c r="N27" s="25"/>
      <c r="O27" s="25">
        <v>4987.0263432773181</v>
      </c>
    </row>
    <row r="28" spans="1:22" ht="15.5" x14ac:dyDescent="0.35">
      <c r="A28" s="44" t="s">
        <v>92</v>
      </c>
      <c r="B28" s="25"/>
      <c r="C28" s="25"/>
      <c r="D28" s="25"/>
      <c r="E28" s="47">
        <v>2.2000000000000002</v>
      </c>
      <c r="F28" s="25">
        <v>1.4</v>
      </c>
      <c r="G28" s="25">
        <v>0</v>
      </c>
      <c r="H28" s="25">
        <v>0</v>
      </c>
      <c r="I28" s="25">
        <v>0</v>
      </c>
      <c r="J28" s="25">
        <v>2.2999999999999998</v>
      </c>
      <c r="K28" s="25">
        <v>3.7</v>
      </c>
      <c r="L28" s="25">
        <v>0</v>
      </c>
      <c r="M28" s="25">
        <v>0</v>
      </c>
      <c r="N28" s="25">
        <v>4.7</v>
      </c>
      <c r="O28" s="25">
        <v>14.3</v>
      </c>
    </row>
    <row r="29" spans="1:22" ht="15.5" x14ac:dyDescent="0.35">
      <c r="A29" s="21" t="s">
        <v>93</v>
      </c>
      <c r="B29" s="23"/>
      <c r="C29" s="23"/>
      <c r="D29" s="23"/>
      <c r="E29" s="48">
        <v>1420.272495929441</v>
      </c>
      <c r="F29" s="48">
        <v>463.03122743849053</v>
      </c>
      <c r="G29" s="48">
        <v>4.3149540328452769</v>
      </c>
      <c r="H29" s="48">
        <v>5.2851831208872175</v>
      </c>
      <c r="I29" s="48">
        <v>32.189574125666034</v>
      </c>
      <c r="J29" s="48">
        <v>605.74192310154751</v>
      </c>
      <c r="K29" s="48">
        <v>719.74907733581404</v>
      </c>
      <c r="L29" s="48">
        <v>25.240649154154742</v>
      </c>
      <c r="M29" s="48">
        <v>0</v>
      </c>
      <c r="N29" s="48">
        <v>148.04957655741043</v>
      </c>
      <c r="O29" s="25">
        <v>3423.8746607962566</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221</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15763.53800000001</v>
      </c>
      <c r="F34" s="9"/>
      <c r="G34" s="9">
        <f>+F15</f>
        <v>12976.89</v>
      </c>
      <c r="H34" s="9"/>
      <c r="I34" s="10">
        <f>+G15</f>
        <v>2175.1</v>
      </c>
      <c r="J34" s="9"/>
      <c r="K34" s="10">
        <f>+H15</f>
        <v>683.76400000000001</v>
      </c>
      <c r="L34" s="9"/>
      <c r="M34" s="9">
        <f>+I15</f>
        <v>1198.0999999999999</v>
      </c>
      <c r="N34" s="9"/>
      <c r="O34" s="9">
        <f>+J15</f>
        <v>318.60000000000008</v>
      </c>
      <c r="P34" s="9"/>
      <c r="Q34" s="9">
        <f>+K15</f>
        <v>482.9260000000001</v>
      </c>
      <c r="R34" s="9"/>
      <c r="S34" s="9">
        <f>+L15</f>
        <v>356.35599999999999</v>
      </c>
      <c r="T34" s="9"/>
      <c r="U34" s="9">
        <f>+M15</f>
        <v>4.8000000000000007</v>
      </c>
      <c r="V34" s="9"/>
      <c r="W34" s="9">
        <f>+N15</f>
        <v>0</v>
      </c>
      <c r="X34">
        <f>SUM(E34:U34)</f>
        <v>33960.074000000008</v>
      </c>
      <c r="Y34" t="s">
        <v>97</v>
      </c>
      <c r="AA34" t="s">
        <v>98</v>
      </c>
      <c r="AB34" s="3">
        <f t="shared" ref="AB34:AB52" si="2">+E34</f>
        <v>15763.53800000001</v>
      </c>
      <c r="AC34" s="2">
        <f t="shared" ref="AC34:AC52" si="3">+G34</f>
        <v>12976.89</v>
      </c>
      <c r="AD34" s="3">
        <f t="shared" ref="AD34:AD52" si="4">+I34</f>
        <v>2175.1</v>
      </c>
      <c r="AE34" s="3">
        <f t="shared" ref="AE34:AE52" si="5">+K34</f>
        <v>683.76400000000001</v>
      </c>
      <c r="AF34" s="3">
        <f t="shared" ref="AF34:AF52" si="6">+M34</f>
        <v>1198.0999999999999</v>
      </c>
      <c r="AG34" s="3">
        <f t="shared" ref="AG34:AG52" si="7">+O34</f>
        <v>318.60000000000008</v>
      </c>
      <c r="AH34" s="3">
        <f t="shared" ref="AH34:AH52" si="8">+Q34</f>
        <v>482.9260000000001</v>
      </c>
      <c r="AI34" s="2">
        <f t="shared" ref="AI34:AI52" si="9">+S34</f>
        <v>356.35599999999999</v>
      </c>
      <c r="AJ34">
        <f t="shared" ref="AJ34:AJ52" si="10">+U34</f>
        <v>4.8000000000000007</v>
      </c>
      <c r="AK34">
        <f t="shared" ref="AK34:AK52" si="11">+W34</f>
        <v>0</v>
      </c>
      <c r="AL34" s="3">
        <f>SUM(AB34:AK34)</f>
        <v>33960.074000000008</v>
      </c>
      <c r="AM34" t="s">
        <v>98</v>
      </c>
    </row>
    <row r="35" spans="1:39" ht="23.5" x14ac:dyDescent="0.55000000000000004">
      <c r="A35" s="13" t="s">
        <v>99</v>
      </c>
      <c r="E35" s="14">
        <f>+E34/E36</f>
        <v>0.7305393655580823</v>
      </c>
      <c r="F35" s="14"/>
      <c r="G35" s="14">
        <f>+G34/G36</f>
        <v>0.77472835385770888</v>
      </c>
      <c r="H35" s="14"/>
      <c r="I35" s="14">
        <f>+I34/I36</f>
        <v>2.7425366776461759</v>
      </c>
      <c r="J35" s="14"/>
      <c r="K35" s="14">
        <f>+K34/K36</f>
        <v>1.3866665751792027</v>
      </c>
      <c r="L35" s="14"/>
      <c r="M35" s="14">
        <f>+M34/M36</f>
        <v>0.95895480057794025</v>
      </c>
      <c r="N35" s="14"/>
      <c r="O35" s="14">
        <f>+O34/O36</f>
        <v>1.0234595456621746E-2</v>
      </c>
      <c r="P35" s="14"/>
      <c r="Q35" s="14">
        <f>+Q34/Q36</f>
        <v>2.4615552612895605E-2</v>
      </c>
      <c r="R35" s="14"/>
      <c r="S35" s="14">
        <f>+S34/S36</f>
        <v>0.19064502452615106</v>
      </c>
      <c r="T35" s="14"/>
      <c r="U35" s="14">
        <f>+U34/U36</f>
        <v>2.7804007607853322E-2</v>
      </c>
      <c r="V35" s="14"/>
      <c r="W35" s="14">
        <f>+W34/W36</f>
        <v>0</v>
      </c>
      <c r="X35" s="4"/>
      <c r="AA35" t="s">
        <v>100</v>
      </c>
      <c r="AB35" s="1">
        <f t="shared" si="2"/>
        <v>0.7305393655580823</v>
      </c>
      <c r="AC35" s="1">
        <f t="shared" si="3"/>
        <v>0.77472835385770888</v>
      </c>
      <c r="AD35" s="1">
        <f t="shared" si="4"/>
        <v>2.7425366776461759</v>
      </c>
      <c r="AE35" s="1">
        <f t="shared" si="5"/>
        <v>1.3866665751792027</v>
      </c>
      <c r="AF35" s="1">
        <f t="shared" si="6"/>
        <v>0.95895480057794025</v>
      </c>
      <c r="AG35" s="1">
        <f t="shared" si="7"/>
        <v>1.0234595456621746E-2</v>
      </c>
      <c r="AH35" s="1">
        <f t="shared" si="8"/>
        <v>2.4615552612895605E-2</v>
      </c>
      <c r="AI35" s="1">
        <f t="shared" si="9"/>
        <v>0.19064502452615106</v>
      </c>
      <c r="AJ35" s="1">
        <f t="shared" si="10"/>
        <v>2.7804007607853322E-2</v>
      </c>
      <c r="AK35" s="1">
        <f t="shared" si="11"/>
        <v>0</v>
      </c>
      <c r="AL35" s="1">
        <f>+AL34/AL36</f>
        <v>0.33866286291778552</v>
      </c>
      <c r="AM35" t="s">
        <v>100</v>
      </c>
    </row>
    <row r="36" spans="1:39" ht="23.5" x14ac:dyDescent="0.55000000000000004">
      <c r="A36" s="13" t="s">
        <v>101</v>
      </c>
      <c r="E36" s="11">
        <f>+E37+E42</f>
        <v>21577.944657311848</v>
      </c>
      <c r="F36" s="11"/>
      <c r="G36" s="11">
        <f>+G37+G42</f>
        <v>16750.24534132826</v>
      </c>
      <c r="H36" s="11"/>
      <c r="I36" s="11">
        <f>+I37+I42</f>
        <v>793.09787093415014</v>
      </c>
      <c r="J36" s="11"/>
      <c r="K36" s="11">
        <f>+K37+K42</f>
        <v>493.09907099450737</v>
      </c>
      <c r="L36" s="11"/>
      <c r="M36" s="11">
        <f>+M37+M42</f>
        <v>1249.3810962497214</v>
      </c>
      <c r="N36" s="11"/>
      <c r="O36" s="11">
        <f>+O37+O42</f>
        <v>31129.71112051791</v>
      </c>
      <c r="P36" s="11"/>
      <c r="Q36" s="11">
        <f>+Q37+Q42</f>
        <v>19618.734854118393</v>
      </c>
      <c r="R36" s="11"/>
      <c r="S36" s="11">
        <f>+S37+S42</f>
        <v>1869.2121700302653</v>
      </c>
      <c r="T36" s="11"/>
      <c r="U36" s="11">
        <f>+U37+U42</f>
        <v>172.63698340537883</v>
      </c>
      <c r="V36" s="11"/>
      <c r="W36" s="11">
        <f>+W37+W42</f>
        <v>6622.872154835557</v>
      </c>
      <c r="X36" s="11">
        <f>+W36+U36+S36+Q36+O36+M36+K36+I36+G36+E36</f>
        <v>100276.93531972599</v>
      </c>
      <c r="AA36" t="s">
        <v>101</v>
      </c>
      <c r="AB36" s="3">
        <f t="shared" si="2"/>
        <v>21577.944657311848</v>
      </c>
      <c r="AC36" s="3">
        <f t="shared" si="3"/>
        <v>16750.24534132826</v>
      </c>
      <c r="AD36" s="3">
        <f t="shared" si="4"/>
        <v>793.09787093415014</v>
      </c>
      <c r="AE36" s="3">
        <f t="shared" si="5"/>
        <v>493.09907099450737</v>
      </c>
      <c r="AF36" s="3">
        <f t="shared" si="6"/>
        <v>1249.3810962497214</v>
      </c>
      <c r="AG36" s="3">
        <f t="shared" si="7"/>
        <v>31129.71112051791</v>
      </c>
      <c r="AH36" s="3">
        <f t="shared" si="8"/>
        <v>19618.734854118393</v>
      </c>
      <c r="AI36" s="3">
        <f t="shared" si="9"/>
        <v>1869.2121700302653</v>
      </c>
      <c r="AJ36" s="3">
        <f t="shared" si="10"/>
        <v>172.63698340537883</v>
      </c>
      <c r="AK36" s="3">
        <f t="shared" si="11"/>
        <v>6622.872154835557</v>
      </c>
      <c r="AL36" s="3">
        <f>SUM(AB36:AK36)</f>
        <v>100276.93531972599</v>
      </c>
      <c r="AM36" t="s">
        <v>101</v>
      </c>
    </row>
    <row r="37" spans="1:39" ht="15.5" x14ac:dyDescent="0.35">
      <c r="A37" s="4" t="s">
        <v>66</v>
      </c>
      <c r="E37" s="3">
        <f>+E16</f>
        <v>18589.599297384255</v>
      </c>
      <c r="F37" s="3"/>
      <c r="G37" s="3">
        <f>+F16</f>
        <v>15080.670203236032</v>
      </c>
      <c r="H37" s="3"/>
      <c r="I37" s="3">
        <f>+G16</f>
        <v>753.87808651662453</v>
      </c>
      <c r="J37" s="3"/>
      <c r="K37" s="3">
        <f>+H16</f>
        <v>469.00836696223865</v>
      </c>
      <c r="L37" s="3"/>
      <c r="M37" s="3">
        <f>+I16</f>
        <v>1165.7045181365606</v>
      </c>
      <c r="N37" s="3"/>
      <c r="O37" s="3">
        <f>+J16</f>
        <v>29203.792197944949</v>
      </c>
      <c r="P37" s="3"/>
      <c r="Q37" s="3">
        <f>+K16</f>
        <v>17594.453759732674</v>
      </c>
      <c r="R37" s="3"/>
      <c r="S37" s="3">
        <f>+L16</f>
        <v>1736.014522428525</v>
      </c>
      <c r="T37" s="3"/>
      <c r="U37" s="3">
        <f>+M16</f>
        <v>155.02561077469508</v>
      </c>
      <c r="V37" s="3"/>
      <c r="W37" s="3">
        <f>+N16</f>
        <v>5964.9952436986005</v>
      </c>
      <c r="X37" s="11">
        <f>+W37+U37+S37+Q37+O37+M37+K37+I37+G37+E37</f>
        <v>90713.141806815154</v>
      </c>
      <c r="AA37" s="4" t="s">
        <v>66</v>
      </c>
      <c r="AB37" s="3">
        <f t="shared" si="2"/>
        <v>18589.599297384255</v>
      </c>
      <c r="AC37" s="3">
        <f t="shared" si="3"/>
        <v>15080.670203236032</v>
      </c>
      <c r="AD37" s="3">
        <f t="shared" si="4"/>
        <v>753.87808651662453</v>
      </c>
      <c r="AE37" s="3">
        <f t="shared" si="5"/>
        <v>469.00836696223865</v>
      </c>
      <c r="AF37" s="3">
        <f t="shared" si="6"/>
        <v>1165.7045181365606</v>
      </c>
      <c r="AG37" s="3">
        <f t="shared" si="7"/>
        <v>29203.792197944949</v>
      </c>
      <c r="AH37" s="3">
        <f t="shared" si="8"/>
        <v>17594.453759732674</v>
      </c>
      <c r="AI37" s="3">
        <f t="shared" si="9"/>
        <v>1736.014522428525</v>
      </c>
      <c r="AJ37" s="3">
        <f t="shared" si="10"/>
        <v>155.02561077469508</v>
      </c>
      <c r="AK37" s="3">
        <f t="shared" si="11"/>
        <v>5964.9952436986005</v>
      </c>
      <c r="AL37" s="3">
        <f>SUM(AB37:AK37)</f>
        <v>90713.141806815154</v>
      </c>
      <c r="AM37" s="4" t="s">
        <v>66</v>
      </c>
    </row>
    <row r="38" spans="1:39" ht="15.5" x14ac:dyDescent="0.35">
      <c r="A38" s="4" t="s">
        <v>102</v>
      </c>
      <c r="E38" s="15">
        <f>+E37/E36</f>
        <v>0.86150926756988555</v>
      </c>
      <c r="G38" s="15">
        <f>+G37/G36</f>
        <v>0.90032533231182899</v>
      </c>
      <c r="I38" s="15">
        <f>+I37/I36</f>
        <v>0.95054861971659232</v>
      </c>
      <c r="K38" s="15">
        <f>+K37/K36</f>
        <v>0.95114429239608711</v>
      </c>
      <c r="M38" s="15">
        <f>+M37/M36</f>
        <v>0.93302557693218391</v>
      </c>
      <c r="O38" s="15">
        <f>+O37/O36</f>
        <v>0.93813245117769284</v>
      </c>
      <c r="Q38" s="15">
        <f>+Q37/Q36</f>
        <v>0.89681897892815554</v>
      </c>
      <c r="S38" s="15">
        <f>+S37/S36</f>
        <v>0.92874129018773532</v>
      </c>
      <c r="U38" s="15">
        <f>+U37/U36</f>
        <v>0.89798609612327696</v>
      </c>
      <c r="W38" s="15">
        <f>+W37/W36</f>
        <v>0.9006659201994982</v>
      </c>
      <c r="X38" s="15">
        <f>+X37/X36</f>
        <v>0.90462618864031541</v>
      </c>
      <c r="AA38" s="4" t="s">
        <v>102</v>
      </c>
      <c r="AB38" s="16">
        <f t="shared" si="2"/>
        <v>0.86150926756988555</v>
      </c>
      <c r="AC38" s="16">
        <f t="shared" si="3"/>
        <v>0.90032533231182899</v>
      </c>
      <c r="AD38" s="15">
        <f t="shared" si="4"/>
        <v>0.95054861971659232</v>
      </c>
      <c r="AE38" s="15">
        <f t="shared" si="5"/>
        <v>0.95114429239608711</v>
      </c>
      <c r="AF38" s="16">
        <f t="shared" si="6"/>
        <v>0.93302557693218391</v>
      </c>
      <c r="AG38" s="16">
        <f t="shared" si="7"/>
        <v>0.93813245117769284</v>
      </c>
      <c r="AH38" s="16">
        <f t="shared" si="8"/>
        <v>0.89681897892815554</v>
      </c>
      <c r="AI38" s="16">
        <f t="shared" si="9"/>
        <v>0.92874129018773532</v>
      </c>
      <c r="AJ38" s="16">
        <f t="shared" si="10"/>
        <v>0.89798609612327696</v>
      </c>
      <c r="AK38" s="16">
        <f t="shared" si="11"/>
        <v>0.9006659201994982</v>
      </c>
      <c r="AL38" s="16">
        <f>+X38</f>
        <v>0.90462618864031541</v>
      </c>
      <c r="AM38" s="4" t="s">
        <v>102</v>
      </c>
    </row>
    <row r="39" spans="1:39" ht="15.5" x14ac:dyDescent="0.35">
      <c r="A39" s="5" t="s">
        <v>103</v>
      </c>
      <c r="E39" s="3">
        <f>+E17</f>
        <v>790.74002073973804</v>
      </c>
      <c r="F39" s="3"/>
      <c r="G39" s="3">
        <f>+F17</f>
        <v>470.47630135790359</v>
      </c>
      <c r="H39" s="3"/>
      <c r="I39" s="3">
        <f>+G17</f>
        <v>20.793521296035063</v>
      </c>
      <c r="J39" s="3"/>
      <c r="K39" s="3">
        <f>+H17</f>
        <v>7.1373719178095891</v>
      </c>
      <c r="L39" s="3"/>
      <c r="M39" s="3">
        <f>+I17</f>
        <v>26.872397875158981</v>
      </c>
      <c r="N39" s="3"/>
      <c r="O39" s="3">
        <f>+J17</f>
        <v>660.88913811462362</v>
      </c>
      <c r="P39" s="3"/>
      <c r="Q39" s="3">
        <f>+K17</f>
        <v>607.48767030094791</v>
      </c>
      <c r="R39" s="3"/>
      <c r="S39" s="3">
        <f>+L17</f>
        <v>31.210124958487199</v>
      </c>
      <c r="T39" s="3"/>
      <c r="U39" s="3">
        <f>+M17</f>
        <v>5.6128288688128238</v>
      </c>
      <c r="V39" s="3"/>
      <c r="W39" s="3">
        <f>+N17</f>
        <v>227.90070253305601</v>
      </c>
      <c r="X39" s="11">
        <f>+W39+U39+S39+Q39+O39+M39+K39+I39+G39+E39</f>
        <v>2849.1200779625729</v>
      </c>
      <c r="AA39" s="5" t="s">
        <v>104</v>
      </c>
      <c r="AB39" s="3">
        <f t="shared" si="2"/>
        <v>790.74002073973804</v>
      </c>
      <c r="AC39" s="3">
        <f t="shared" si="3"/>
        <v>470.47630135790359</v>
      </c>
      <c r="AD39" s="3">
        <f t="shared" si="4"/>
        <v>20.793521296035063</v>
      </c>
      <c r="AE39" s="3">
        <f t="shared" si="5"/>
        <v>7.1373719178095891</v>
      </c>
      <c r="AF39" s="3">
        <f t="shared" si="6"/>
        <v>26.872397875158981</v>
      </c>
      <c r="AG39" s="3">
        <f t="shared" si="7"/>
        <v>660.88913811462362</v>
      </c>
      <c r="AH39" s="3">
        <f t="shared" si="8"/>
        <v>607.48767030094791</v>
      </c>
      <c r="AI39" s="3">
        <f t="shared" si="9"/>
        <v>31.210124958487199</v>
      </c>
      <c r="AJ39" s="3">
        <f t="shared" si="10"/>
        <v>5.6128288688128238</v>
      </c>
      <c r="AK39" s="3">
        <f t="shared" si="11"/>
        <v>227.90070253305601</v>
      </c>
      <c r="AL39" s="3">
        <f>SUM(AB39:AK39)</f>
        <v>2849.1200779625729</v>
      </c>
      <c r="AM39" s="5" t="s">
        <v>104</v>
      </c>
    </row>
    <row r="40" spans="1:39" ht="15.5" x14ac:dyDescent="0.35">
      <c r="A40" s="17" t="s">
        <v>85</v>
      </c>
      <c r="E40" s="3">
        <f>+E18</f>
        <v>756.28128820751556</v>
      </c>
      <c r="F40" s="3"/>
      <c r="G40" s="3">
        <f>+F18</f>
        <v>463.93928351780818</v>
      </c>
      <c r="H40" s="3"/>
      <c r="I40" s="3">
        <f>+G18</f>
        <v>11.409699911329064</v>
      </c>
      <c r="J40" s="3"/>
      <c r="K40" s="3">
        <f>+H18</f>
        <v>6.6469225703298482</v>
      </c>
      <c r="L40" s="3"/>
      <c r="M40" s="3">
        <f>+I18</f>
        <v>31.638288935200052</v>
      </c>
      <c r="N40" s="3"/>
      <c r="O40" s="3">
        <f>+J18</f>
        <v>486.58193658445634</v>
      </c>
      <c r="P40" s="3"/>
      <c r="Q40" s="3">
        <f>+K18</f>
        <v>583.34795962549413</v>
      </c>
      <c r="R40" s="3"/>
      <c r="S40" s="3">
        <f>+L18</f>
        <v>35.746415368375068</v>
      </c>
      <c r="T40" s="3"/>
      <c r="U40" s="3">
        <f>+M18</f>
        <v>4.0768884089135415</v>
      </c>
      <c r="V40" s="3"/>
      <c r="W40" s="3">
        <f>+N18</f>
        <v>217.31536193871617</v>
      </c>
      <c r="X40" s="11">
        <f>+W40+U40+S40+Q40+O40+M40+K40+I40+G40+E40</f>
        <v>2596.9840450681381</v>
      </c>
      <c r="AA40" s="5" t="s">
        <v>85</v>
      </c>
      <c r="AB40" s="3">
        <f t="shared" si="2"/>
        <v>756.28128820751556</v>
      </c>
      <c r="AC40" s="3">
        <f t="shared" si="3"/>
        <v>463.93928351780818</v>
      </c>
      <c r="AD40" s="3">
        <f t="shared" si="4"/>
        <v>11.409699911329064</v>
      </c>
      <c r="AE40" s="3">
        <f t="shared" si="5"/>
        <v>6.6469225703298482</v>
      </c>
      <c r="AF40" s="3">
        <f t="shared" si="6"/>
        <v>31.638288935200052</v>
      </c>
      <c r="AG40" s="3">
        <f t="shared" si="7"/>
        <v>486.58193658445634</v>
      </c>
      <c r="AH40" s="3">
        <f t="shared" si="8"/>
        <v>583.34795962549413</v>
      </c>
      <c r="AI40" s="3">
        <f t="shared" si="9"/>
        <v>35.746415368375068</v>
      </c>
      <c r="AJ40" s="3">
        <f t="shared" si="10"/>
        <v>4.0768884089135415</v>
      </c>
      <c r="AK40" s="3">
        <f t="shared" si="11"/>
        <v>217.31536193871617</v>
      </c>
      <c r="AL40" s="3">
        <f t="shared" ref="AL40:AL43" si="12">SUM(AB40:AK40)</f>
        <v>2596.9840450681377</v>
      </c>
      <c r="AM40" s="5" t="s">
        <v>85</v>
      </c>
    </row>
    <row r="41" spans="1:39" ht="15.5" x14ac:dyDescent="0.35">
      <c r="A41" s="17" t="s">
        <v>86</v>
      </c>
      <c r="B41">
        <f>+E41/E42</f>
        <v>0.74692306372987627</v>
      </c>
      <c r="D41" s="3"/>
      <c r="E41" s="3">
        <f>+E19</f>
        <v>2232.0640717200777</v>
      </c>
      <c r="F41" s="3"/>
      <c r="G41" s="3">
        <f>+F19</f>
        <v>1205.635854574421</v>
      </c>
      <c r="H41" s="3"/>
      <c r="I41" s="3">
        <f>+G19</f>
        <v>27.810084506196535</v>
      </c>
      <c r="J41" s="3"/>
      <c r="K41" s="3">
        <f>+H19</f>
        <v>17.443781461938865</v>
      </c>
      <c r="L41" s="3"/>
      <c r="M41" s="3">
        <f>+I19</f>
        <v>52.0382891779606</v>
      </c>
      <c r="N41" s="3"/>
      <c r="O41" s="3">
        <f>+J19</f>
        <v>1439.3369859885042</v>
      </c>
      <c r="P41" s="3"/>
      <c r="Q41" s="3">
        <f>+K19</f>
        <v>1440.9331347602238</v>
      </c>
      <c r="R41" s="3"/>
      <c r="S41" s="3">
        <f>+L19</f>
        <v>97.451232233365246</v>
      </c>
      <c r="T41" s="3"/>
      <c r="U41" s="3">
        <f>+M19</f>
        <v>13.53448422177021</v>
      </c>
      <c r="V41" s="3"/>
      <c r="W41" s="3">
        <f>+N19</f>
        <v>440.56154919824007</v>
      </c>
      <c r="X41" s="11">
        <f>+W41+U41+S41+Q41+O41+M41+K41+I41+G41+E41</f>
        <v>6966.8094678426978</v>
      </c>
      <c r="Y41" s="3">
        <f>SUM(E41:W41)</f>
        <v>6966.8094678426969</v>
      </c>
      <c r="Z41">
        <f>0.95*Y41</f>
        <v>6618.4689944505617</v>
      </c>
      <c r="AA41" s="5" t="s">
        <v>86</v>
      </c>
      <c r="AB41" s="3">
        <f t="shared" si="2"/>
        <v>2232.0640717200777</v>
      </c>
      <c r="AC41" s="3">
        <f t="shared" si="3"/>
        <v>1205.635854574421</v>
      </c>
      <c r="AD41" s="3">
        <f t="shared" si="4"/>
        <v>27.810084506196535</v>
      </c>
      <c r="AE41" s="3">
        <f t="shared" si="5"/>
        <v>17.443781461938865</v>
      </c>
      <c r="AF41" s="3">
        <f t="shared" si="6"/>
        <v>52.0382891779606</v>
      </c>
      <c r="AG41" s="3">
        <f t="shared" si="7"/>
        <v>1439.3369859885042</v>
      </c>
      <c r="AH41" s="3">
        <f t="shared" si="8"/>
        <v>1440.9331347602238</v>
      </c>
      <c r="AI41" s="3">
        <f t="shared" si="9"/>
        <v>97.451232233365246</v>
      </c>
      <c r="AJ41" s="3">
        <f t="shared" si="10"/>
        <v>13.53448422177021</v>
      </c>
      <c r="AK41" s="3">
        <f t="shared" si="11"/>
        <v>440.56154919824007</v>
      </c>
      <c r="AL41" s="3">
        <f t="shared" si="12"/>
        <v>6966.8094678426969</v>
      </c>
      <c r="AM41" s="5" t="s">
        <v>86</v>
      </c>
    </row>
    <row r="42" spans="1:39" ht="15.5" x14ac:dyDescent="0.35">
      <c r="A42" s="4" t="s">
        <v>67</v>
      </c>
      <c r="D42" s="3"/>
      <c r="E42" s="18">
        <f>+E39*$N$2+E40+E41</f>
        <v>2988.3453599275931</v>
      </c>
      <c r="F42" s="18"/>
      <c r="G42" s="18">
        <f>+G39*$N$2+G40+G41</f>
        <v>1669.5751380922293</v>
      </c>
      <c r="H42" s="18"/>
      <c r="I42" s="18">
        <f>+I39*$N$2+I40+I41</f>
        <v>39.219784417525602</v>
      </c>
      <c r="J42" s="18"/>
      <c r="K42" s="18">
        <f>+K39*$N$2+K40+K41</f>
        <v>24.090704032268714</v>
      </c>
      <c r="L42" s="18"/>
      <c r="M42" s="18">
        <f>+M39*$N$2+M40+M41</f>
        <v>83.676578113160645</v>
      </c>
      <c r="N42" s="18"/>
      <c r="O42" s="18">
        <f>+O39*$N$2+O40+O41</f>
        <v>1925.9189225729606</v>
      </c>
      <c r="P42" s="18"/>
      <c r="Q42" s="18">
        <f>+Q39*$N$2+Q40+Q41</f>
        <v>2024.281094385718</v>
      </c>
      <c r="R42" s="18"/>
      <c r="S42" s="18">
        <f>+S39*$N$2+S40+S41</f>
        <v>133.1976476017403</v>
      </c>
      <c r="T42" s="18"/>
      <c r="U42" s="18">
        <f>+U39*$N$2+U40+U41</f>
        <v>17.611372630683753</v>
      </c>
      <c r="V42" s="18"/>
      <c r="W42" s="18">
        <f>+W39*$N$2+W40+W41</f>
        <v>657.87691113695621</v>
      </c>
      <c r="X42" s="11">
        <f>+W42+U42+S42+Q42+O42+M42+K42+I42+G42+E42</f>
        <v>9563.7935129108373</v>
      </c>
      <c r="AA42" s="4" t="s">
        <v>67</v>
      </c>
      <c r="AB42" s="3">
        <f t="shared" si="2"/>
        <v>2988.3453599275931</v>
      </c>
      <c r="AC42" s="3">
        <f t="shared" si="3"/>
        <v>1669.5751380922293</v>
      </c>
      <c r="AD42" s="3">
        <f t="shared" si="4"/>
        <v>39.219784417525602</v>
      </c>
      <c r="AE42" s="3">
        <f t="shared" si="5"/>
        <v>24.090704032268714</v>
      </c>
      <c r="AF42" s="3">
        <f t="shared" si="6"/>
        <v>83.676578113160645</v>
      </c>
      <c r="AG42" s="3">
        <f t="shared" si="7"/>
        <v>1925.9189225729606</v>
      </c>
      <c r="AH42" s="3">
        <f t="shared" si="8"/>
        <v>2024.281094385718</v>
      </c>
      <c r="AI42" s="3">
        <f t="shared" si="9"/>
        <v>133.1976476017403</v>
      </c>
      <c r="AJ42" s="3">
        <f t="shared" si="10"/>
        <v>17.611372630683753</v>
      </c>
      <c r="AK42" s="3">
        <f t="shared" si="11"/>
        <v>657.87691113695621</v>
      </c>
      <c r="AL42" s="3">
        <f t="shared" si="12"/>
        <v>9563.7935129108373</v>
      </c>
      <c r="AM42" s="4" t="s">
        <v>67</v>
      </c>
    </row>
    <row r="43" spans="1:39" ht="15.5" x14ac:dyDescent="0.35">
      <c r="A43" s="4" t="s">
        <v>68</v>
      </c>
      <c r="B43" s="20">
        <f>+E43/(E43+E45+E46)</f>
        <v>0.28129759465079512</v>
      </c>
      <c r="E43" s="3">
        <f>+E21</f>
        <v>826.15174818416949</v>
      </c>
      <c r="F43" s="3"/>
      <c r="G43" s="3">
        <f>+F21</f>
        <v>324.25197274857305</v>
      </c>
      <c r="H43" s="3"/>
      <c r="I43" s="3">
        <f>+G21</f>
        <v>17.123037746448968</v>
      </c>
      <c r="J43" s="3"/>
      <c r="K43" s="3">
        <f>+H21</f>
        <v>11.15534516085876</v>
      </c>
      <c r="L43" s="3"/>
      <c r="M43" s="3">
        <f>+I21</f>
        <v>5.5339268663028145</v>
      </c>
      <c r="N43" s="3"/>
      <c r="O43" s="3">
        <f>+J21</f>
        <v>747.21116993533428</v>
      </c>
      <c r="P43" s="3"/>
      <c r="Q43" s="3">
        <f>+K21</f>
        <v>252.77813803998271</v>
      </c>
      <c r="R43" s="3"/>
      <c r="S43" s="3">
        <f>+L21</f>
        <v>5.7179123587804481</v>
      </c>
      <c r="T43" s="3"/>
      <c r="U43" s="3">
        <f>+M21</f>
        <v>0</v>
      </c>
      <c r="V43" s="3"/>
      <c r="W43" s="3">
        <f>+N21</f>
        <v>0</v>
      </c>
      <c r="X43" s="11">
        <f>+W43+U43+S43+Q43+O43+M43+K43+I43+G43+E43</f>
        <v>2189.9232510404509</v>
      </c>
      <c r="AA43" s="4" t="s">
        <v>68</v>
      </c>
      <c r="AB43" s="3">
        <f t="shared" si="2"/>
        <v>826.15174818416949</v>
      </c>
      <c r="AC43" s="3">
        <f t="shared" si="3"/>
        <v>324.25197274857305</v>
      </c>
      <c r="AD43" s="3">
        <f t="shared" si="4"/>
        <v>17.123037746448968</v>
      </c>
      <c r="AE43" s="3">
        <f t="shared" si="5"/>
        <v>11.15534516085876</v>
      </c>
      <c r="AF43" s="3">
        <f t="shared" si="6"/>
        <v>5.5339268663028145</v>
      </c>
      <c r="AG43" s="3">
        <f t="shared" si="7"/>
        <v>747.21116993533428</v>
      </c>
      <c r="AH43" s="3">
        <f t="shared" si="8"/>
        <v>252.77813803998271</v>
      </c>
      <c r="AI43" s="3">
        <f t="shared" si="9"/>
        <v>5.7179123587804481</v>
      </c>
      <c r="AJ43" s="3">
        <f t="shared" si="10"/>
        <v>0</v>
      </c>
      <c r="AK43" s="3">
        <f t="shared" si="11"/>
        <v>0</v>
      </c>
      <c r="AL43" s="3">
        <f t="shared" si="12"/>
        <v>2189.9232510404504</v>
      </c>
      <c r="AM43" s="4" t="s">
        <v>68</v>
      </c>
    </row>
    <row r="44" spans="1:39" ht="15.5" x14ac:dyDescent="0.35">
      <c r="A44" s="21" t="s">
        <v>105</v>
      </c>
      <c r="B44" s="22"/>
      <c r="C44" s="23"/>
      <c r="D44" s="23"/>
      <c r="E44" s="24">
        <f>+E43/(E40+E41)</f>
        <v>0.27645792191976998</v>
      </c>
      <c r="F44" s="24"/>
      <c r="G44" s="24">
        <f t="shared" ref="G44:X44" si="13">+G43/(G40+G41)</f>
        <v>0.1942122671514416</v>
      </c>
      <c r="H44" s="24"/>
      <c r="I44" s="24">
        <f t="shared" si="13"/>
        <v>0.43659183753181041</v>
      </c>
      <c r="J44" s="24"/>
      <c r="K44" s="24">
        <f t="shared" si="13"/>
        <v>0.46305600475256087</v>
      </c>
      <c r="L44" s="24"/>
      <c r="M44" s="24">
        <f t="shared" si="13"/>
        <v>6.6134717636504775E-2</v>
      </c>
      <c r="N44" s="24"/>
      <c r="O44" s="24">
        <f t="shared" si="13"/>
        <v>0.38797644136394183</v>
      </c>
      <c r="P44" s="24"/>
      <c r="Q44" s="24">
        <f t="shared" si="13"/>
        <v>0.12487304196094859</v>
      </c>
      <c r="R44" s="24"/>
      <c r="S44" s="24">
        <f t="shared" si="13"/>
        <v>4.2928028097590366E-2</v>
      </c>
      <c r="T44" s="24"/>
      <c r="U44" s="24">
        <f t="shared" si="13"/>
        <v>0</v>
      </c>
      <c r="V44" s="24"/>
      <c r="W44" s="24">
        <f t="shared" si="13"/>
        <v>0</v>
      </c>
      <c r="X44" s="24">
        <f t="shared" si="13"/>
        <v>0.22898060775612938</v>
      </c>
      <c r="AA44" s="4" t="s">
        <v>105</v>
      </c>
      <c r="AB44" s="16">
        <f t="shared" si="2"/>
        <v>0.27645792191976998</v>
      </c>
      <c r="AC44" s="16">
        <f t="shared" si="3"/>
        <v>0.1942122671514416</v>
      </c>
      <c r="AD44" s="15">
        <f t="shared" si="4"/>
        <v>0.43659183753181041</v>
      </c>
      <c r="AE44" s="15">
        <f t="shared" si="5"/>
        <v>0.46305600475256087</v>
      </c>
      <c r="AF44" s="16">
        <f t="shared" si="6"/>
        <v>6.6134717636504775E-2</v>
      </c>
      <c r="AG44" s="16">
        <f t="shared" si="7"/>
        <v>0.38797644136394183</v>
      </c>
      <c r="AH44" s="16">
        <f t="shared" si="8"/>
        <v>0.12487304196094859</v>
      </c>
      <c r="AI44" s="16">
        <f t="shared" si="9"/>
        <v>4.2928028097590366E-2</v>
      </c>
      <c r="AJ44" s="16">
        <f t="shared" si="10"/>
        <v>0</v>
      </c>
      <c r="AK44" s="16">
        <f t="shared" si="11"/>
        <v>0</v>
      </c>
      <c r="AL44" s="16">
        <f>+X44</f>
        <v>0.22898060775612938</v>
      </c>
      <c r="AM44" s="4" t="s">
        <v>105</v>
      </c>
    </row>
    <row r="45" spans="1:39" ht="15.5" x14ac:dyDescent="0.35">
      <c r="A45" s="4" t="s">
        <v>106</v>
      </c>
      <c r="B45" s="20">
        <f>1-B43</f>
        <v>0.71870240534920482</v>
      </c>
      <c r="E45" s="3">
        <f t="shared" ref="E45:E52" si="14">+E22</f>
        <v>1980.8157589290934</v>
      </c>
      <c r="F45" s="3"/>
      <c r="G45" s="3">
        <f t="shared" ref="G45:G52" si="15">+F22</f>
        <v>1214.4000203022495</v>
      </c>
      <c r="H45" s="3"/>
      <c r="I45" s="3">
        <f t="shared" ref="I45:I52" si="16">+G22</f>
        <v>10.971667448769889</v>
      </c>
      <c r="J45" s="3"/>
      <c r="K45" s="3">
        <f t="shared" ref="K45:K52" si="17">+H22</f>
        <v>11.393974754609635</v>
      </c>
      <c r="L45" s="3"/>
      <c r="M45" s="3">
        <f t="shared" ref="M45:M52" si="18">+I22</f>
        <v>57.74488552570903</v>
      </c>
      <c r="N45" s="3"/>
      <c r="O45" s="3">
        <f t="shared" ref="O45:O52" si="19">+J22</f>
        <v>871.68500933020721</v>
      </c>
      <c r="P45" s="3"/>
      <c r="Q45" s="3">
        <f t="shared" ref="Q45:Q52" si="20">+K22</f>
        <v>1466.3420978034355</v>
      </c>
      <c r="R45" s="3"/>
      <c r="S45" s="3">
        <f t="shared" ref="S45:S52" si="21">+L22</f>
        <v>70.509289488990021</v>
      </c>
      <c r="T45" s="3"/>
      <c r="U45" s="3">
        <f t="shared" ref="U45:U52" si="22">+M22</f>
        <v>15.246015703294871</v>
      </c>
      <c r="V45" s="3"/>
      <c r="W45" s="3">
        <f t="shared" ref="W45:W52" si="23">+N22</f>
        <v>0</v>
      </c>
      <c r="X45" s="11">
        <f>+W45+U45+S45+Q45+O45+M45+K45+I45+G45+E45</f>
        <v>5699.1087192863588</v>
      </c>
      <c r="AA45" s="4" t="s">
        <v>69</v>
      </c>
      <c r="AB45" s="3">
        <f t="shared" si="2"/>
        <v>1980.8157589290934</v>
      </c>
      <c r="AC45" s="3">
        <f t="shared" si="3"/>
        <v>1214.4000203022495</v>
      </c>
      <c r="AD45" s="3">
        <f t="shared" si="4"/>
        <v>10.971667448769889</v>
      </c>
      <c r="AE45" s="3">
        <f t="shared" si="5"/>
        <v>11.393974754609635</v>
      </c>
      <c r="AF45" s="3">
        <f t="shared" si="6"/>
        <v>57.74488552570903</v>
      </c>
      <c r="AG45" s="3">
        <f t="shared" si="7"/>
        <v>871.68500933020721</v>
      </c>
      <c r="AH45" s="3">
        <f t="shared" si="8"/>
        <v>1466.3420978034355</v>
      </c>
      <c r="AI45" s="3">
        <f t="shared" si="9"/>
        <v>70.509289488990021</v>
      </c>
      <c r="AJ45" s="3">
        <f t="shared" si="10"/>
        <v>15.246015703294871</v>
      </c>
      <c r="AK45" s="3">
        <f t="shared" si="11"/>
        <v>0</v>
      </c>
      <c r="AL45" s="3">
        <f>SUM(AB45:AK45)</f>
        <v>5699.1087192863588</v>
      </c>
      <c r="AM45" s="4" t="s">
        <v>69</v>
      </c>
    </row>
    <row r="46" spans="1:39" ht="15.5" x14ac:dyDescent="0.35">
      <c r="A46" s="4" t="s">
        <v>87</v>
      </c>
      <c r="B46" s="3"/>
      <c r="E46" s="3">
        <f t="shared" si="14"/>
        <v>129.96392740454837</v>
      </c>
      <c r="F46" s="3"/>
      <c r="G46" s="3">
        <f t="shared" si="15"/>
        <v>98.476321180445169</v>
      </c>
      <c r="H46" s="3"/>
      <c r="I46" s="3">
        <f t="shared" si="16"/>
        <v>10.412436500326546</v>
      </c>
      <c r="J46" s="3"/>
      <c r="K46" s="3">
        <f t="shared" si="17"/>
        <v>1.1186822693427025</v>
      </c>
      <c r="L46" s="3"/>
      <c r="M46" s="3">
        <f t="shared" si="18"/>
        <v>15.558654950292651</v>
      </c>
      <c r="N46" s="3"/>
      <c r="O46" s="3">
        <f t="shared" si="19"/>
        <v>228.14004990499097</v>
      </c>
      <c r="P46" s="3"/>
      <c r="Q46" s="3">
        <f t="shared" si="20"/>
        <v>196.01144109570026</v>
      </c>
      <c r="R46" s="3"/>
      <c r="S46" s="3">
        <f t="shared" si="21"/>
        <v>5.667602809338514</v>
      </c>
      <c r="T46" s="3"/>
      <c r="U46" s="3">
        <f t="shared" si="22"/>
        <v>0</v>
      </c>
      <c r="V46" s="3"/>
      <c r="W46" s="3">
        <f t="shared" si="23"/>
        <v>0</v>
      </c>
      <c r="X46" s="11">
        <f>+W46+U46+S46+Q46+O46+M46+K46+I46+G46+E46</f>
        <v>685.34911611498512</v>
      </c>
      <c r="Y46">
        <f>+X46/X42</f>
        <v>7.1660802294589918E-2</v>
      </c>
      <c r="AA46" s="4" t="s">
        <v>87</v>
      </c>
      <c r="AB46" s="3">
        <f t="shared" si="2"/>
        <v>129.96392740454837</v>
      </c>
      <c r="AC46" s="3">
        <f t="shared" si="3"/>
        <v>98.476321180445169</v>
      </c>
      <c r="AD46" s="3">
        <f t="shared" si="4"/>
        <v>10.412436500326546</v>
      </c>
      <c r="AE46" s="3">
        <f t="shared" si="5"/>
        <v>1.1186822693427025</v>
      </c>
      <c r="AF46" s="3">
        <f t="shared" si="6"/>
        <v>15.558654950292651</v>
      </c>
      <c r="AG46" s="3">
        <f t="shared" si="7"/>
        <v>228.14004990499097</v>
      </c>
      <c r="AH46" s="3">
        <f t="shared" si="8"/>
        <v>196.01144109570026</v>
      </c>
      <c r="AI46" s="3">
        <f t="shared" si="9"/>
        <v>5.667602809338514</v>
      </c>
      <c r="AJ46" s="3">
        <f t="shared" si="10"/>
        <v>0</v>
      </c>
      <c r="AK46" s="3">
        <f t="shared" si="11"/>
        <v>0</v>
      </c>
      <c r="AL46" s="3">
        <f>SUM(AB46:AK46)</f>
        <v>685.34911611498512</v>
      </c>
      <c r="AM46" s="4" t="s">
        <v>70</v>
      </c>
    </row>
    <row r="47" spans="1:39" ht="15.5" x14ac:dyDescent="0.35">
      <c r="A47" s="21" t="s">
        <v>107</v>
      </c>
      <c r="E47" s="25">
        <f t="shared" si="14"/>
        <v>24.636006073277102</v>
      </c>
      <c r="F47" s="25"/>
      <c r="G47" s="25">
        <f t="shared" si="15"/>
        <v>20.212906167895913</v>
      </c>
      <c r="H47" s="25"/>
      <c r="I47" s="25">
        <f t="shared" si="16"/>
        <v>4.6576055039658062</v>
      </c>
      <c r="J47" s="25"/>
      <c r="K47" s="25">
        <f t="shared" si="17"/>
        <v>41.122311506828723</v>
      </c>
      <c r="L47" s="25"/>
      <c r="M47" s="25">
        <f t="shared" si="18"/>
        <v>19.3491899201358</v>
      </c>
      <c r="N47" s="25"/>
      <c r="O47" s="25">
        <f t="shared" si="19"/>
        <v>22.6172352795794</v>
      </c>
      <c r="P47" s="25"/>
      <c r="Q47" s="25">
        <f t="shared" si="20"/>
        <v>26.885277814175595</v>
      </c>
      <c r="R47" s="25"/>
      <c r="S47" s="25">
        <f t="shared" si="21"/>
        <v>14.531806521617952</v>
      </c>
      <c r="T47" s="25"/>
      <c r="U47" s="25">
        <f t="shared" si="22"/>
        <v>0</v>
      </c>
      <c r="V47" s="25"/>
      <c r="W47" s="25">
        <f t="shared" si="23"/>
        <v>19.430723821133459</v>
      </c>
      <c r="X47" s="26">
        <f>+O24</f>
        <v>23.322381367738068</v>
      </c>
      <c r="AA47" s="4" t="s">
        <v>107</v>
      </c>
      <c r="AB47" s="18">
        <f t="shared" si="2"/>
        <v>24.636006073277102</v>
      </c>
      <c r="AC47" s="18">
        <f t="shared" si="3"/>
        <v>20.212906167895913</v>
      </c>
      <c r="AD47" s="3">
        <f t="shared" si="4"/>
        <v>4.6576055039658062</v>
      </c>
      <c r="AE47" s="3">
        <f t="shared" si="5"/>
        <v>41.122311506828723</v>
      </c>
      <c r="AF47" s="18">
        <f t="shared" si="6"/>
        <v>19.3491899201358</v>
      </c>
      <c r="AG47" s="18">
        <f t="shared" si="7"/>
        <v>22.6172352795794</v>
      </c>
      <c r="AH47" s="18">
        <f t="shared" si="8"/>
        <v>26.885277814175595</v>
      </c>
      <c r="AI47" s="18">
        <f t="shared" si="9"/>
        <v>14.531806521617952</v>
      </c>
      <c r="AJ47" s="18">
        <f t="shared" si="10"/>
        <v>0</v>
      </c>
      <c r="AK47" s="18">
        <f t="shared" si="11"/>
        <v>19.430723821133459</v>
      </c>
      <c r="AL47" s="18">
        <f>+X47</f>
        <v>23.322381367738068</v>
      </c>
      <c r="AM47" s="4" t="s">
        <v>107</v>
      </c>
    </row>
    <row r="48" spans="1:39" ht="15.5" x14ac:dyDescent="0.35">
      <c r="A48" s="4" t="s">
        <v>89</v>
      </c>
      <c r="E48" s="3">
        <f t="shared" si="14"/>
        <v>1447.4932980517763</v>
      </c>
      <c r="F48" s="3"/>
      <c r="G48" s="3">
        <f t="shared" si="15"/>
        <v>742.21264893774185</v>
      </c>
      <c r="H48" s="3"/>
      <c r="I48" s="3">
        <f t="shared" si="16"/>
        <v>22.802026741982498</v>
      </c>
      <c r="J48" s="3"/>
      <c r="K48" s="3">
        <f t="shared" si="17"/>
        <v>11.07860519389464</v>
      </c>
      <c r="L48" s="3"/>
      <c r="M48" s="3">
        <f t="shared" si="18"/>
        <v>42.202216598799374</v>
      </c>
      <c r="N48" s="3"/>
      <c r="O48" s="3">
        <f t="shared" si="19"/>
        <v>824.50337997964698</v>
      </c>
      <c r="P48" s="3"/>
      <c r="Q48" s="3">
        <f t="shared" si="20"/>
        <v>940.41172952889031</v>
      </c>
      <c r="R48" s="3"/>
      <c r="S48" s="3">
        <f t="shared" si="21"/>
        <v>51.740462149210124</v>
      </c>
      <c r="T48" s="3"/>
      <c r="U48" s="3">
        <f t="shared" si="22"/>
        <v>0</v>
      </c>
      <c r="V48" s="3"/>
      <c r="W48" s="3">
        <f t="shared" si="23"/>
        <v>282.84662258422344</v>
      </c>
      <c r="X48" s="11">
        <f>+W48+U48+S48+Q48+O48+M48+K48+I48+G48+E48</f>
        <v>4365.2909897661648</v>
      </c>
      <c r="AA48" s="4" t="s">
        <v>89</v>
      </c>
      <c r="AB48" s="3">
        <f t="shared" si="2"/>
        <v>1447.4932980517763</v>
      </c>
      <c r="AC48" s="3">
        <f t="shared" si="3"/>
        <v>742.21264893774185</v>
      </c>
      <c r="AD48" s="3">
        <f t="shared" si="4"/>
        <v>22.802026741982498</v>
      </c>
      <c r="AE48" s="3">
        <f t="shared" si="5"/>
        <v>11.07860519389464</v>
      </c>
      <c r="AF48" s="3">
        <f t="shared" si="6"/>
        <v>42.202216598799374</v>
      </c>
      <c r="AG48" s="3">
        <f t="shared" si="7"/>
        <v>824.50337997964698</v>
      </c>
      <c r="AH48" s="3">
        <f t="shared" si="8"/>
        <v>940.41172952889031</v>
      </c>
      <c r="AI48" s="3">
        <f t="shared" si="9"/>
        <v>51.740462149210124</v>
      </c>
      <c r="AJ48" s="3">
        <f t="shared" si="10"/>
        <v>0</v>
      </c>
      <c r="AK48" s="3">
        <f t="shared" si="11"/>
        <v>282.84662258422344</v>
      </c>
      <c r="AL48" s="3">
        <f t="shared" ref="AL48:AL53" si="24">SUM(AB48:AK48)</f>
        <v>4365.2909897661648</v>
      </c>
      <c r="AM48" s="4" t="s">
        <v>89</v>
      </c>
    </row>
    <row r="49" spans="1:39" ht="15.5" x14ac:dyDescent="0.35">
      <c r="A49" s="21" t="s">
        <v>90</v>
      </c>
      <c r="E49" s="3">
        <f t="shared" si="14"/>
        <v>549.89144026839449</v>
      </c>
      <c r="F49" s="3"/>
      <c r="G49" s="3">
        <f t="shared" si="15"/>
        <v>243.69404401163771</v>
      </c>
      <c r="H49" s="3"/>
      <c r="I49" s="3">
        <f t="shared" si="16"/>
        <v>1.2952840266181516</v>
      </c>
      <c r="J49" s="3"/>
      <c r="K49" s="3">
        <f t="shared" si="17"/>
        <v>7.1732861513489414</v>
      </c>
      <c r="L49" s="3"/>
      <c r="M49" s="3">
        <f t="shared" si="18"/>
        <v>10.068987404233072</v>
      </c>
      <c r="N49" s="3"/>
      <c r="O49" s="3">
        <f t="shared" si="19"/>
        <v>325.53823258702681</v>
      </c>
      <c r="P49" s="3"/>
      <c r="Q49" s="3">
        <f t="shared" si="20"/>
        <v>387.39887639679534</v>
      </c>
      <c r="R49" s="3"/>
      <c r="S49" s="3">
        <f t="shared" si="21"/>
        <v>14.161424521085225</v>
      </c>
      <c r="T49" s="3"/>
      <c r="U49" s="3">
        <f t="shared" si="22"/>
        <v>0</v>
      </c>
      <c r="V49" s="3"/>
      <c r="W49" s="3">
        <f t="shared" si="23"/>
        <v>85.604297886817037</v>
      </c>
      <c r="X49" s="11">
        <f>+W49+U49+S49+Q49+O49+M49+K49+I49+G49+E49</f>
        <v>1624.8258732539568</v>
      </c>
      <c r="AA49" s="4" t="s">
        <v>90</v>
      </c>
      <c r="AB49" s="3">
        <f t="shared" si="2"/>
        <v>549.89144026839449</v>
      </c>
      <c r="AC49" s="3">
        <f t="shared" si="3"/>
        <v>243.69404401163771</v>
      </c>
      <c r="AD49" s="3">
        <f t="shared" si="4"/>
        <v>1.2952840266181516</v>
      </c>
      <c r="AE49" s="3">
        <f t="shared" si="5"/>
        <v>7.1732861513489414</v>
      </c>
      <c r="AF49" s="3">
        <f t="shared" si="6"/>
        <v>10.068987404233072</v>
      </c>
      <c r="AG49" s="3">
        <f t="shared" si="7"/>
        <v>325.53823258702681</v>
      </c>
      <c r="AH49" s="3">
        <f t="shared" si="8"/>
        <v>387.39887639679534</v>
      </c>
      <c r="AI49" s="3">
        <f t="shared" si="9"/>
        <v>14.161424521085225</v>
      </c>
      <c r="AJ49" s="3">
        <f t="shared" si="10"/>
        <v>0</v>
      </c>
      <c r="AK49" s="3">
        <f t="shared" si="11"/>
        <v>85.604297886817037</v>
      </c>
      <c r="AL49" s="3">
        <f t="shared" si="24"/>
        <v>1624.8258732539568</v>
      </c>
      <c r="AM49" s="4" t="s">
        <v>90</v>
      </c>
    </row>
    <row r="50" spans="1:39" ht="15.5" x14ac:dyDescent="0.35">
      <c r="A50" s="4" t="s">
        <v>91</v>
      </c>
      <c r="E50" s="3">
        <f t="shared" si="14"/>
        <v>1682.1726314516832</v>
      </c>
      <c r="F50" s="3"/>
      <c r="G50" s="3">
        <f t="shared" si="15"/>
        <v>961.9418105627833</v>
      </c>
      <c r="H50" s="3"/>
      <c r="I50" s="3">
        <f t="shared" si="16"/>
        <v>26.514800479578383</v>
      </c>
      <c r="J50" s="3"/>
      <c r="K50" s="3">
        <f t="shared" si="17"/>
        <v>10.270495310589924</v>
      </c>
      <c r="L50" s="3"/>
      <c r="M50" s="3">
        <f t="shared" si="18"/>
        <v>41.96930177372753</v>
      </c>
      <c r="N50" s="3"/>
      <c r="O50" s="3">
        <f t="shared" si="19"/>
        <v>1113.7987534014774</v>
      </c>
      <c r="P50" s="3"/>
      <c r="Q50" s="3">
        <f t="shared" si="20"/>
        <v>1053.5342583634283</v>
      </c>
      <c r="R50" s="3"/>
      <c r="S50" s="3">
        <f t="shared" si="21"/>
        <v>83.289807712280023</v>
      </c>
      <c r="T50" s="3"/>
      <c r="U50" s="3">
        <f t="shared" si="22"/>
        <v>13.53448422177021</v>
      </c>
      <c r="V50" s="3"/>
      <c r="W50" s="3">
        <f t="shared" si="23"/>
        <v>0</v>
      </c>
      <c r="X50" s="11">
        <f>+W50+U50+S50+Q50+O50+M50+K50+I50+G50+E50</f>
        <v>4987.0263432773181</v>
      </c>
      <c r="AA50" s="4" t="s">
        <v>91</v>
      </c>
      <c r="AB50" s="18">
        <f t="shared" si="2"/>
        <v>1682.1726314516832</v>
      </c>
      <c r="AC50" s="18">
        <f t="shared" si="3"/>
        <v>961.9418105627833</v>
      </c>
      <c r="AD50" s="3">
        <f t="shared" si="4"/>
        <v>26.514800479578383</v>
      </c>
      <c r="AE50" s="3">
        <f t="shared" si="5"/>
        <v>10.270495310589924</v>
      </c>
      <c r="AF50" s="18">
        <f t="shared" si="6"/>
        <v>41.96930177372753</v>
      </c>
      <c r="AG50" s="18">
        <f t="shared" si="7"/>
        <v>1113.7987534014774</v>
      </c>
      <c r="AH50" s="18">
        <f t="shared" si="8"/>
        <v>1053.5342583634283</v>
      </c>
      <c r="AI50" s="18">
        <f t="shared" si="9"/>
        <v>83.289807712280023</v>
      </c>
      <c r="AJ50" s="18">
        <f t="shared" si="10"/>
        <v>13.53448422177021</v>
      </c>
      <c r="AK50" s="18">
        <f t="shared" si="11"/>
        <v>0</v>
      </c>
      <c r="AL50" s="18">
        <f t="shared" si="24"/>
        <v>4987.0263432773181</v>
      </c>
      <c r="AM50" s="4" t="s">
        <v>91</v>
      </c>
    </row>
    <row r="51" spans="1:39" ht="15.5" x14ac:dyDescent="0.35">
      <c r="A51" s="4" t="s">
        <v>71</v>
      </c>
      <c r="E51" s="3">
        <f t="shared" si="14"/>
        <v>2.2000000000000002</v>
      </c>
      <c r="F51" s="3"/>
      <c r="G51" s="3">
        <f t="shared" si="15"/>
        <v>1.4</v>
      </c>
      <c r="H51" s="3"/>
      <c r="I51" s="3">
        <f t="shared" si="16"/>
        <v>0</v>
      </c>
      <c r="J51" s="3"/>
      <c r="K51" s="3">
        <f t="shared" si="17"/>
        <v>0</v>
      </c>
      <c r="L51" s="3"/>
      <c r="M51" s="3">
        <f t="shared" si="18"/>
        <v>0</v>
      </c>
      <c r="N51" s="3"/>
      <c r="O51" s="3">
        <f t="shared" si="19"/>
        <v>2.2999999999999998</v>
      </c>
      <c r="P51" s="3"/>
      <c r="Q51" s="3">
        <f t="shared" si="20"/>
        <v>3.7</v>
      </c>
      <c r="R51" s="3"/>
      <c r="S51" s="3">
        <f t="shared" si="21"/>
        <v>0</v>
      </c>
      <c r="T51" s="3"/>
      <c r="U51" s="3">
        <f t="shared" si="22"/>
        <v>0</v>
      </c>
      <c r="V51" s="3"/>
      <c r="W51" s="3">
        <f t="shared" si="23"/>
        <v>4.7</v>
      </c>
      <c r="X51" s="11">
        <f>+W51+U51+S51+Q51+O51+M51+K51+I51+G51+E51</f>
        <v>14.3</v>
      </c>
      <c r="AA51" s="4" t="s">
        <v>71</v>
      </c>
      <c r="AB51" s="3">
        <f t="shared" si="2"/>
        <v>2.2000000000000002</v>
      </c>
      <c r="AC51" s="3">
        <f t="shared" si="3"/>
        <v>1.4</v>
      </c>
      <c r="AD51" s="3">
        <f t="shared" si="4"/>
        <v>0</v>
      </c>
      <c r="AE51" s="3">
        <f t="shared" si="5"/>
        <v>0</v>
      </c>
      <c r="AF51" s="3">
        <f t="shared" si="6"/>
        <v>0</v>
      </c>
      <c r="AG51" s="3">
        <f t="shared" si="7"/>
        <v>2.2999999999999998</v>
      </c>
      <c r="AH51" s="3">
        <f t="shared" si="8"/>
        <v>3.7</v>
      </c>
      <c r="AI51" s="3">
        <f t="shared" si="9"/>
        <v>0</v>
      </c>
      <c r="AJ51" s="3">
        <f t="shared" si="10"/>
        <v>0</v>
      </c>
      <c r="AK51" s="3">
        <f t="shared" si="11"/>
        <v>4.7</v>
      </c>
      <c r="AL51" s="3">
        <f t="shared" si="24"/>
        <v>14.3</v>
      </c>
      <c r="AM51" s="4" t="s">
        <v>71</v>
      </c>
    </row>
    <row r="52" spans="1:39" ht="15.5" x14ac:dyDescent="0.35">
      <c r="A52" s="4" t="s">
        <v>72</v>
      </c>
      <c r="E52" s="3">
        <f t="shared" si="14"/>
        <v>1420.272495929441</v>
      </c>
      <c r="F52" s="3"/>
      <c r="G52" s="3">
        <f t="shared" si="15"/>
        <v>463.03122743849053</v>
      </c>
      <c r="H52" s="3"/>
      <c r="I52" s="3">
        <f t="shared" si="16"/>
        <v>4.3149540328452769</v>
      </c>
      <c r="J52" s="3"/>
      <c r="K52" s="3">
        <f t="shared" si="17"/>
        <v>5.2851831208872175</v>
      </c>
      <c r="L52" s="3"/>
      <c r="M52" s="3">
        <f t="shared" si="18"/>
        <v>32.189574125666034</v>
      </c>
      <c r="N52" s="3"/>
      <c r="O52" s="3">
        <f t="shared" si="19"/>
        <v>605.74192310154751</v>
      </c>
      <c r="P52" s="3"/>
      <c r="Q52" s="3">
        <f t="shared" si="20"/>
        <v>719.74907733581404</v>
      </c>
      <c r="R52" s="3"/>
      <c r="S52" s="3">
        <f t="shared" si="21"/>
        <v>25.240649154154742</v>
      </c>
      <c r="T52" s="3"/>
      <c r="U52" s="3">
        <f t="shared" si="22"/>
        <v>0</v>
      </c>
      <c r="V52" s="3"/>
      <c r="W52" s="3">
        <f t="shared" si="23"/>
        <v>148.04957655741043</v>
      </c>
      <c r="X52" s="11">
        <f>+W52+U52+S52+Q52+O52+M52+K52+I52+G52+E52</f>
        <v>3423.8746607962566</v>
      </c>
      <c r="AA52" s="4" t="s">
        <v>72</v>
      </c>
      <c r="AB52" s="3">
        <f t="shared" si="2"/>
        <v>1420.272495929441</v>
      </c>
      <c r="AC52" s="3">
        <f t="shared" si="3"/>
        <v>463.03122743849053</v>
      </c>
      <c r="AD52" s="3">
        <f t="shared" si="4"/>
        <v>4.3149540328452769</v>
      </c>
      <c r="AE52" s="3">
        <f t="shared" si="5"/>
        <v>5.2851831208872175</v>
      </c>
      <c r="AF52" s="3">
        <f t="shared" si="6"/>
        <v>32.189574125666034</v>
      </c>
      <c r="AG52" s="3">
        <f t="shared" si="7"/>
        <v>605.74192310154751</v>
      </c>
      <c r="AH52" s="3">
        <f t="shared" si="8"/>
        <v>719.74907733581404</v>
      </c>
      <c r="AI52" s="3">
        <f t="shared" si="9"/>
        <v>25.240649154154742</v>
      </c>
      <c r="AJ52" s="3">
        <f t="shared" si="10"/>
        <v>0</v>
      </c>
      <c r="AK52" s="3">
        <f t="shared" si="11"/>
        <v>148.04957655741043</v>
      </c>
      <c r="AL52" s="3">
        <f t="shared" si="24"/>
        <v>3423.8746607962566</v>
      </c>
      <c r="AM52" s="4" t="s">
        <v>72</v>
      </c>
    </row>
    <row r="53" spans="1:39" ht="15.5" x14ac:dyDescent="0.35">
      <c r="A53" s="4" t="s">
        <v>108</v>
      </c>
      <c r="E53" s="2">
        <f>0.001*(35*E43+25*E45+25*E46)</f>
        <v>81.684803344786971</v>
      </c>
      <c r="F53" s="2"/>
      <c r="G53" s="2">
        <f>0.001*(35*G43+25*G45+25*G46+35*G44*G39+25*(1-G44)*G39)</f>
        <v>56.846357808492449</v>
      </c>
      <c r="H53" s="2"/>
      <c r="I53" s="2">
        <f>0.001*(35*I43+25*I45+25*I46+35*I44*I39+25*(1-I44)*I39)</f>
        <v>1.7445297689679291</v>
      </c>
      <c r="J53" s="2"/>
      <c r="K53" s="2">
        <f>0.001*(35*K43+25*K45+25*K46+35*K44*K39+25*(1-K44)*K39)</f>
        <v>0.91473783342104509</v>
      </c>
      <c r="L53" s="2"/>
      <c r="M53" s="2">
        <f>0.001*(35*M43+25*M45+25*M46+35*M44*M39+25*(1-M44)*M39)</f>
        <v>2.7158578835565095</v>
      </c>
      <c r="N53" s="2"/>
      <c r="O53" s="2">
        <f>0.001*(35*O43+25*O45+25*O46+35*O44*O39+25*(1-O44)*O39)</f>
        <v>72.734340040900193</v>
      </c>
      <c r="P53" s="2"/>
      <c r="Q53" s="2">
        <f>0.001*(35*Q43+25*Q45+25*Q46+35*Q44*Q39+25*(1-Q44)*Q39)</f>
        <v>66.351853394843971</v>
      </c>
      <c r="R53" s="2"/>
      <c r="S53" s="2">
        <f>0.001*(35*S43+25*S45+25*S46+35*S44*S39+25*(1-S44)*S39)</f>
        <v>2.8982002551891815</v>
      </c>
      <c r="T53" s="2"/>
      <c r="U53" s="2">
        <f>0.001*(35*U43+25*U45+25*U46+35*U44*U39+25*(1-U44)*U39)</f>
        <v>0.52147111430269233</v>
      </c>
      <c r="V53" s="2"/>
      <c r="W53" s="2">
        <f>0.001*(35*W43+25*W45+25*W46+35*W44*W39+25*(1-W44)*W39)</f>
        <v>5.6975175633264001</v>
      </c>
      <c r="X53" s="2">
        <f>SUM(E53:W53)</f>
        <v>292.10966900778737</v>
      </c>
      <c r="AA53" s="4" t="s">
        <v>109</v>
      </c>
      <c r="AB53" s="2">
        <f>+E54</f>
        <v>82.970151480031518</v>
      </c>
      <c r="AC53" s="2">
        <f>+G54</f>
        <v>44.981898179791457</v>
      </c>
      <c r="AD53" s="2">
        <f>+I54</f>
        <v>1.1517249879026299</v>
      </c>
      <c r="AE53" s="2">
        <f>+K54</f>
        <v>0.71382105241530558</v>
      </c>
      <c r="AF53" s="2">
        <f>+M54</f>
        <v>2.147253721492044</v>
      </c>
      <c r="AG53" s="2">
        <f>+O54</f>
        <v>55.620084763677355</v>
      </c>
      <c r="AH53" s="2">
        <f>+Q54</f>
        <v>53.134808740042779</v>
      </c>
      <c r="AI53" s="2">
        <f>+S54</f>
        <v>3.3871203136313124</v>
      </c>
      <c r="AJ53" s="2">
        <f>+U54</f>
        <v>0.44028431576709387</v>
      </c>
      <c r="AK53" s="2">
        <f>+W54</f>
        <v>16.446922778423904</v>
      </c>
      <c r="AL53" s="3">
        <f t="shared" si="24"/>
        <v>260.99407033317539</v>
      </c>
      <c r="AM53" s="4" t="s">
        <v>109</v>
      </c>
    </row>
    <row r="54" spans="1:39" ht="15.5" x14ac:dyDescent="0.35">
      <c r="A54" s="4" t="s">
        <v>110</v>
      </c>
      <c r="E54" s="2">
        <f>+(E44*E42*35+(1-E44)*E42*25)/1000</f>
        <v>82.970151480031518</v>
      </c>
      <c r="F54" s="3"/>
      <c r="G54" s="2">
        <f>+(G44*G42*35+(1-G44)*G42*25)/1000</f>
        <v>44.981898179791457</v>
      </c>
      <c r="H54" s="3"/>
      <c r="I54" s="2">
        <f>+(I44*I42*35+(1-I44)*I42*25)/1000</f>
        <v>1.1517249879026299</v>
      </c>
      <c r="J54" s="3"/>
      <c r="K54" s="2">
        <f>+(K44*K42*35+(1-K44)*K42*25)/1000</f>
        <v>0.71382105241530558</v>
      </c>
      <c r="L54" s="3"/>
      <c r="M54" s="2">
        <f>+(M44*M42*35+(1-M44)*M42*25)/1000</f>
        <v>2.147253721492044</v>
      </c>
      <c r="N54" s="3"/>
      <c r="O54" s="2">
        <f>+(O44*O42*35+(1-O44)*O42*25)/1000</f>
        <v>55.620084763677355</v>
      </c>
      <c r="P54" s="3"/>
      <c r="Q54" s="2">
        <f>+(Q44*Q42*35+(1-Q44)*Q42*25)/1000</f>
        <v>53.134808740042779</v>
      </c>
      <c r="R54" s="3"/>
      <c r="S54" s="2">
        <f>+(S44*S42*35+(1-S44)*S42*25)/1000</f>
        <v>3.3871203136313124</v>
      </c>
      <c r="T54" s="3"/>
      <c r="U54" s="2">
        <f>+(U44*U42*35+(1-U44)*U42*25)/1000</f>
        <v>0.44028431576709387</v>
      </c>
      <c r="V54" s="3"/>
      <c r="W54" s="2">
        <f>+(W44*W42*35+(1-W44)*W42*25)/1000</f>
        <v>16.446922778423904</v>
      </c>
      <c r="X54" s="39">
        <f>+E54+G54+I54+K54+M54+O54+Q54+S54+U54+W54</f>
        <v>260.99407033317539</v>
      </c>
    </row>
    <row r="55" spans="1:39" ht="15.5" x14ac:dyDescent="0.35">
      <c r="A55" s="4" t="s">
        <v>111</v>
      </c>
    </row>
    <row r="56" spans="1:39" ht="15.5" x14ac:dyDescent="0.35">
      <c r="A56" s="4" t="s">
        <v>222</v>
      </c>
      <c r="E56" s="3">
        <f>0.0013*E41</f>
        <v>2.901683293236101</v>
      </c>
      <c r="F56" s="3"/>
      <c r="G56" s="3">
        <f>0.0013*G41</f>
        <v>1.5673266109467472</v>
      </c>
      <c r="H56" s="3"/>
      <c r="I56" s="3">
        <f>0.0013*I41</f>
        <v>3.6153109858055497E-2</v>
      </c>
      <c r="J56" s="3"/>
      <c r="K56" s="3">
        <f>0.0013*K41</f>
        <v>2.2676915900520525E-2</v>
      </c>
      <c r="L56" s="3"/>
      <c r="M56" s="3">
        <f>0.0013*M41</f>
        <v>6.7649775931348771E-2</v>
      </c>
      <c r="N56" s="3"/>
      <c r="O56" s="3">
        <f>0.0013*O41</f>
        <v>1.8711380817850554</v>
      </c>
      <c r="P56" s="3"/>
      <c r="Q56" s="3">
        <f>0.0013*Q41</f>
        <v>1.8732130751882907</v>
      </c>
      <c r="R56" s="3"/>
      <c r="S56" s="3">
        <f>0.0013*S41</f>
        <v>0.1266866019033748</v>
      </c>
      <c r="T56" s="3"/>
      <c r="U56" s="3">
        <f>0.0013*U41</f>
        <v>1.7594829488301274E-2</v>
      </c>
      <c r="V56" s="3"/>
      <c r="W56" s="3">
        <f>0.0013*W41</f>
        <v>0.57273001395771206</v>
      </c>
      <c r="X56" s="3">
        <f>0.0013*X41</f>
        <v>9.0568523081955075</v>
      </c>
    </row>
    <row r="57" spans="1:39" ht="15.5" x14ac:dyDescent="0.35">
      <c r="A57" s="4" t="s">
        <v>113</v>
      </c>
      <c r="B57" s="20">
        <f>+E57/(E57+E58)</f>
        <v>0.24636006073277106</v>
      </c>
      <c r="E57" s="27">
        <f>E47/100*E56</f>
        <v>0.71485887234891288</v>
      </c>
      <c r="F57" s="27"/>
      <c r="G57" s="27">
        <f t="shared" ref="G57:W57" si="25">G47/100*G56</f>
        <v>0.31680225721512906</v>
      </c>
      <c r="H57" s="27"/>
      <c r="I57" s="27">
        <f t="shared" si="25"/>
        <v>1.6838692346035971E-3</v>
      </c>
      <c r="J57" s="27"/>
      <c r="K57" s="27">
        <f t="shared" si="25"/>
        <v>9.3252719967536236E-3</v>
      </c>
      <c r="L57" s="27"/>
      <c r="M57" s="27">
        <f t="shared" si="25"/>
        <v>1.3089683625502991E-2</v>
      </c>
      <c r="N57" s="27"/>
      <c r="O57" s="27">
        <f t="shared" si="25"/>
        <v>0.42319970236313481</v>
      </c>
      <c r="P57" s="27"/>
      <c r="Q57" s="27">
        <f t="shared" si="25"/>
        <v>0.50361853931583389</v>
      </c>
      <c r="R57" s="27"/>
      <c r="S57" s="27">
        <f>S47/100*S56</f>
        <v>1.8409851877410791E-2</v>
      </c>
      <c r="T57" s="27"/>
      <c r="U57" s="27">
        <f t="shared" si="25"/>
        <v>0</v>
      </c>
      <c r="V57" s="27"/>
      <c r="W57" s="27">
        <f t="shared" si="25"/>
        <v>0.11128558725286214</v>
      </c>
      <c r="X57" s="27">
        <f>+W57+U57+S57+Q57+O57+M57+K57+I57+G57+E57</f>
        <v>2.1122736352301437</v>
      </c>
      <c r="Y57" s="3"/>
    </row>
    <row r="58" spans="1:39" ht="15.5" x14ac:dyDescent="0.35">
      <c r="A58" s="28" t="s">
        <v>114</v>
      </c>
      <c r="B58" s="20">
        <f>1-B57</f>
        <v>0.75363993926722894</v>
      </c>
      <c r="E58" s="29">
        <f>E56-E57</f>
        <v>2.1868244208871879</v>
      </c>
      <c r="F58" s="29"/>
      <c r="G58" s="29">
        <f t="shared" ref="G58:W58" si="26">G56-G57</f>
        <v>1.2505243537316182</v>
      </c>
      <c r="H58" s="29"/>
      <c r="I58" s="29">
        <f t="shared" si="26"/>
        <v>3.4469240623451899E-2</v>
      </c>
      <c r="J58" s="29"/>
      <c r="K58" s="29">
        <f t="shared" si="26"/>
        <v>1.3351643903766901E-2</v>
      </c>
      <c r="L58" s="29"/>
      <c r="M58" s="29">
        <f t="shared" si="26"/>
        <v>5.4560092305845784E-2</v>
      </c>
      <c r="N58" s="29"/>
      <c r="O58" s="29">
        <f t="shared" si="26"/>
        <v>1.4479383794219205</v>
      </c>
      <c r="P58" s="29"/>
      <c r="Q58" s="29">
        <f t="shared" si="26"/>
        <v>1.3695945358724568</v>
      </c>
      <c r="R58" s="29"/>
      <c r="S58" s="29">
        <f t="shared" si="26"/>
        <v>0.10827675002596401</v>
      </c>
      <c r="T58" s="29"/>
      <c r="U58" s="29">
        <f t="shared" si="26"/>
        <v>1.7594829488301274E-2</v>
      </c>
      <c r="V58" s="29"/>
      <c r="W58" s="29">
        <f t="shared" si="26"/>
        <v>0.46144442670484992</v>
      </c>
      <c r="X58" s="27">
        <f t="shared" ref="X58:X60" si="27">+W58+U58+S58+Q58+O58+M58+K58+I58+G58+E58</f>
        <v>6.9445786729653634</v>
      </c>
    </row>
    <row r="59" spans="1:39" ht="15.5" x14ac:dyDescent="0.35">
      <c r="A59" s="28" t="s">
        <v>115</v>
      </c>
      <c r="E59" s="3">
        <f t="shared" ref="E59:U59" si="28">+E41-E56</f>
        <v>2229.1623884268415</v>
      </c>
      <c r="F59" s="3"/>
      <c r="G59" s="3">
        <f t="shared" si="28"/>
        <v>1204.0685279634743</v>
      </c>
      <c r="H59" s="3"/>
      <c r="I59" s="3">
        <f t="shared" si="28"/>
        <v>27.77393139633848</v>
      </c>
      <c r="J59" s="3"/>
      <c r="K59" s="3">
        <f t="shared" si="28"/>
        <v>17.421104546038343</v>
      </c>
      <c r="L59" s="3"/>
      <c r="M59" s="3">
        <f t="shared" si="28"/>
        <v>51.970639402029249</v>
      </c>
      <c r="N59" s="3"/>
      <c r="O59" s="3">
        <f t="shared" si="28"/>
        <v>1437.4658479067191</v>
      </c>
      <c r="P59" s="3"/>
      <c r="Q59" s="3">
        <f t="shared" si="28"/>
        <v>1439.0599216850355</v>
      </c>
      <c r="R59" s="3"/>
      <c r="S59" s="3">
        <f t="shared" si="28"/>
        <v>97.324545631461874</v>
      </c>
      <c r="T59" s="3"/>
      <c r="U59" s="3">
        <f t="shared" si="28"/>
        <v>13.516889392281909</v>
      </c>
      <c r="V59" s="3"/>
      <c r="W59" s="3">
        <f t="shared" ref="W59" si="29">+W41-W56</f>
        <v>439.98881918428236</v>
      </c>
      <c r="X59" s="27">
        <f t="shared" si="27"/>
        <v>6957.7526155345022</v>
      </c>
    </row>
    <row r="60" spans="1:39" ht="15.5" x14ac:dyDescent="0.35">
      <c r="A60" s="4" t="s">
        <v>116</v>
      </c>
      <c r="B60" s="20">
        <f>+E60/(E60+E61)</f>
        <v>0.246360060732771</v>
      </c>
      <c r="E60" s="27">
        <f>E47/100*E59</f>
        <v>549.17658139604555</v>
      </c>
      <c r="F60" s="27"/>
      <c r="G60" s="27">
        <f t="shared" ref="G60:W60" si="30">G47/100*G59</f>
        <v>243.37724175442261</v>
      </c>
      <c r="H60" s="27"/>
      <c r="I60" s="27">
        <f t="shared" si="30"/>
        <v>1.2936001573835481</v>
      </c>
      <c r="J60" s="27"/>
      <c r="K60" s="27">
        <f t="shared" si="30"/>
        <v>7.1639608793521878</v>
      </c>
      <c r="L60" s="27"/>
      <c r="M60" s="27">
        <f t="shared" si="30"/>
        <v>10.055897720607568</v>
      </c>
      <c r="N60" s="27"/>
      <c r="O60" s="27">
        <f t="shared" si="30"/>
        <v>325.11503288466366</v>
      </c>
      <c r="P60" s="27"/>
      <c r="Q60" s="27">
        <f t="shared" si="30"/>
        <v>386.89525785747958</v>
      </c>
      <c r="R60" s="27"/>
      <c r="S60" s="27">
        <f t="shared" si="30"/>
        <v>14.143014669207815</v>
      </c>
      <c r="T60" s="27"/>
      <c r="U60" s="27">
        <f t="shared" si="30"/>
        <v>0</v>
      </c>
      <c r="V60" s="27"/>
      <c r="W60" s="27">
        <f t="shared" si="30"/>
        <v>85.493012299564171</v>
      </c>
      <c r="X60" s="27">
        <f t="shared" si="27"/>
        <v>1622.7135996187269</v>
      </c>
    </row>
    <row r="61" spans="1:39" ht="15.5" x14ac:dyDescent="0.35">
      <c r="A61" s="28" t="s">
        <v>114</v>
      </c>
      <c r="B61" s="20">
        <f>1-B60</f>
        <v>0.75363993926722905</v>
      </c>
      <c r="E61" s="29">
        <f>E59-E60</f>
        <v>1679.985807030796</v>
      </c>
      <c r="F61" s="29"/>
      <c r="G61" s="29">
        <f t="shared" ref="G61:W61" si="31">G59-G60</f>
        <v>960.69128620905167</v>
      </c>
      <c r="H61" s="29"/>
      <c r="I61" s="29">
        <f t="shared" si="31"/>
        <v>26.480331238954932</v>
      </c>
      <c r="J61" s="29"/>
      <c r="K61" s="29">
        <f t="shared" si="31"/>
        <v>10.257143666686154</v>
      </c>
      <c r="L61" s="29"/>
      <c r="M61" s="29">
        <f t="shared" si="31"/>
        <v>41.914741681421681</v>
      </c>
      <c r="N61" s="29"/>
      <c r="O61" s="29">
        <f t="shared" si="31"/>
        <v>1112.3508150220555</v>
      </c>
      <c r="P61" s="29"/>
      <c r="Q61" s="29">
        <f t="shared" si="31"/>
        <v>1052.1646638275561</v>
      </c>
      <c r="R61" s="29"/>
      <c r="S61" s="29">
        <f t="shared" si="31"/>
        <v>83.181530962254058</v>
      </c>
      <c r="T61" s="29"/>
      <c r="U61" s="29">
        <f t="shared" si="31"/>
        <v>13.516889392281909</v>
      </c>
      <c r="V61" s="29"/>
      <c r="W61" s="29">
        <f t="shared" si="31"/>
        <v>354.49580688471821</v>
      </c>
      <c r="X61" s="29">
        <f>X59-X60</f>
        <v>5335.0390159157751</v>
      </c>
      <c r="Y61" s="3"/>
    </row>
    <row r="62" spans="1:39" ht="15.5" x14ac:dyDescent="0.35">
      <c r="A62" s="28" t="s">
        <v>223</v>
      </c>
      <c r="B62" s="20"/>
      <c r="E62" s="3">
        <f>0.0013*E40</f>
        <v>0.98316567466977023</v>
      </c>
      <c r="F62" s="3"/>
      <c r="G62" s="3">
        <f>0.0013*G40</f>
        <v>0.60312106857315062</v>
      </c>
      <c r="H62" s="3"/>
      <c r="I62" s="3">
        <f>0.0013*I40</f>
        <v>1.4832609884727782E-2</v>
      </c>
      <c r="J62" s="3"/>
      <c r="K62" s="3">
        <f>0.0013*K40</f>
        <v>8.6409993414288018E-3</v>
      </c>
      <c r="L62" s="3"/>
      <c r="M62" s="3">
        <f>0.0013*M40</f>
        <v>4.1129775615760068E-2</v>
      </c>
      <c r="N62" s="3"/>
      <c r="O62" s="3">
        <f>0.0013*O40</f>
        <v>0.63255651755979325</v>
      </c>
      <c r="P62" s="3"/>
      <c r="Q62" s="3">
        <f>0.0013*Q40</f>
        <v>0.75835234751314229</v>
      </c>
      <c r="R62" s="3"/>
      <c r="S62" s="3">
        <f>0.0013*S40</f>
        <v>4.6470339978887588E-2</v>
      </c>
      <c r="T62" s="3"/>
      <c r="U62" s="3">
        <f>0.0013*U40</f>
        <v>5.2999549315876039E-3</v>
      </c>
      <c r="V62" s="3"/>
      <c r="W62" s="3">
        <f>0.0013*W40</f>
        <v>0.282509970520331</v>
      </c>
      <c r="X62" s="3">
        <f>0.0013*X40</f>
        <v>3.3760792585885793</v>
      </c>
      <c r="Y62" s="3"/>
    </row>
    <row r="63" spans="1:39" ht="15.5" x14ac:dyDescent="0.35">
      <c r="A63" s="28" t="s">
        <v>224</v>
      </c>
      <c r="B63" s="20"/>
      <c r="E63" s="3">
        <f>0.0013*E39</f>
        <v>1.0279620269616594</v>
      </c>
      <c r="F63" s="3"/>
      <c r="G63" s="3">
        <f>0.0013*G39</f>
        <v>0.61161919176527468</v>
      </c>
      <c r="H63" s="3"/>
      <c r="I63" s="3">
        <f>0.0013*I39</f>
        <v>2.7031577684845581E-2</v>
      </c>
      <c r="J63" s="3"/>
      <c r="K63" s="3">
        <f>0.0013*K39</f>
        <v>9.278583493152465E-3</v>
      </c>
      <c r="L63" s="3"/>
      <c r="M63" s="3">
        <f>0.0013*M39</f>
        <v>3.4934117237706674E-2</v>
      </c>
      <c r="N63" s="3"/>
      <c r="O63" s="3">
        <f>0.0013*O39</f>
        <v>0.85915587954901063</v>
      </c>
      <c r="P63" s="3"/>
      <c r="Q63" s="3">
        <f>0.0013*Q39</f>
        <v>0.78973397139123225</v>
      </c>
      <c r="R63" s="3"/>
      <c r="S63" s="3">
        <f>0.0013*S39</f>
        <v>4.0573162446033359E-2</v>
      </c>
      <c r="T63" s="3"/>
      <c r="U63" s="3">
        <f>0.0013*U39</f>
        <v>7.2966775294566709E-3</v>
      </c>
      <c r="V63" s="3"/>
      <c r="W63" s="3">
        <f>0.0013*W39</f>
        <v>0.29627091329297278</v>
      </c>
      <c r="X63" s="3">
        <f>0.0013*X39</f>
        <v>3.7038561013513447</v>
      </c>
      <c r="Y63" s="3"/>
    </row>
    <row r="64" spans="1:39" ht="15.5" x14ac:dyDescent="0.35">
      <c r="A64" s="28" t="s">
        <v>119</v>
      </c>
      <c r="B64" s="20"/>
      <c r="E64" s="3">
        <f>+E62+E56+E63</f>
        <v>4.9128109948675309</v>
      </c>
      <c r="F64" s="3"/>
      <c r="G64" s="3">
        <f>+G62+G56+G63</f>
        <v>2.7820668712851724</v>
      </c>
      <c r="H64" s="3"/>
      <c r="I64" s="3">
        <f>+I62+I56+I63</f>
        <v>7.8017297427628862E-2</v>
      </c>
      <c r="J64" s="3"/>
      <c r="K64" s="3">
        <f>+K62+K56+K63</f>
        <v>4.0596498735101787E-2</v>
      </c>
      <c r="L64" s="3"/>
      <c r="M64" s="3">
        <f>+M62+M56+M63</f>
        <v>0.14371366878481551</v>
      </c>
      <c r="N64" s="3"/>
      <c r="O64" s="3">
        <f>+O62+O56+O63</f>
        <v>3.3628504788938596</v>
      </c>
      <c r="P64" s="3"/>
      <c r="Q64" s="3">
        <f>+Q62+Q56+Q63</f>
        <v>3.4212993940926655</v>
      </c>
      <c r="R64" s="3"/>
      <c r="S64" s="3">
        <f>+S62+S56+S63</f>
        <v>0.21373010432829576</v>
      </c>
      <c r="T64" s="3"/>
      <c r="U64" s="3">
        <f>+U62+U56+U63</f>
        <v>3.0191461949345549E-2</v>
      </c>
      <c r="V64" s="3"/>
      <c r="W64" s="3">
        <f>+W62+W56+W63</f>
        <v>1.1515108977710158</v>
      </c>
      <c r="X64" s="3">
        <f>+X62+X56+X63</f>
        <v>16.13678766813543</v>
      </c>
      <c r="Y64" s="1">
        <f>+X64/X42</f>
        <v>1.6872789700395816E-3</v>
      </c>
    </row>
    <row r="65" spans="1:52" ht="15.5" x14ac:dyDescent="0.35">
      <c r="A65" s="28" t="s">
        <v>120</v>
      </c>
      <c r="B65" s="20"/>
      <c r="E65" s="34">
        <v>1.2999999999999999E-3</v>
      </c>
      <c r="F65" s="3"/>
      <c r="G65" s="34">
        <v>1.2999999999999999E-3</v>
      </c>
      <c r="H65" s="3"/>
      <c r="I65" s="34">
        <v>1.2999999999999999E-3</v>
      </c>
      <c r="J65" s="3"/>
      <c r="K65" s="34">
        <v>1.2999999999999999E-3</v>
      </c>
      <c r="L65" s="3"/>
      <c r="M65" s="34">
        <v>1.2999999999999999E-3</v>
      </c>
      <c r="N65" s="3"/>
      <c r="O65" s="34">
        <v>1.2999999999999999E-3</v>
      </c>
      <c r="P65" s="3"/>
      <c r="Q65" s="34">
        <v>1.2999999999999999E-3</v>
      </c>
      <c r="R65" s="3"/>
      <c r="S65" s="34">
        <v>1.2999999999999999E-3</v>
      </c>
      <c r="T65" s="3"/>
      <c r="U65" s="34">
        <v>1.2999999999999999E-3</v>
      </c>
      <c r="V65" s="3"/>
      <c r="W65" s="34">
        <v>1.2999999999999999E-3</v>
      </c>
      <c r="X65" s="34">
        <v>1.2999999999999999E-3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0.71485887234891288</v>
      </c>
      <c r="F73" s="15">
        <v>1</v>
      </c>
      <c r="G73" s="3">
        <f>+$D73*G57</f>
        <v>0.31680225721512906</v>
      </c>
      <c r="H73" s="15">
        <v>1</v>
      </c>
      <c r="I73" s="3">
        <f>+$D73*I57</f>
        <v>1.6838692346035971E-3</v>
      </c>
      <c r="J73" s="15">
        <v>1</v>
      </c>
      <c r="K73" s="3">
        <f>+$D73*K57</f>
        <v>9.3252719967536236E-3</v>
      </c>
      <c r="L73" s="15">
        <v>1</v>
      </c>
      <c r="M73" s="3">
        <f>+$D73*M57</f>
        <v>1.3089683625502991E-2</v>
      </c>
      <c r="N73" s="15">
        <v>1</v>
      </c>
      <c r="O73" s="3">
        <f>+$D73*O57</f>
        <v>0.42319970236313481</v>
      </c>
      <c r="P73" s="15">
        <v>1</v>
      </c>
      <c r="Q73" s="3">
        <f>+$D73*Q57</f>
        <v>0.50361853931583389</v>
      </c>
      <c r="R73" s="15">
        <v>1</v>
      </c>
      <c r="S73" s="3">
        <f>+$D73*S57</f>
        <v>1.8409851877410791E-2</v>
      </c>
      <c r="T73" s="15">
        <v>1</v>
      </c>
      <c r="U73" s="3">
        <f>+$D73*U57</f>
        <v>0</v>
      </c>
      <c r="V73" s="15">
        <v>1</v>
      </c>
      <c r="W73" s="3">
        <f>+$D73*W57</f>
        <v>0.11128558725286214</v>
      </c>
      <c r="X73" s="3">
        <f>+E73+G73+I73+K73+M73+O73+Q73+S73+U73+W73</f>
        <v>2.1122736352301437</v>
      </c>
      <c r="AA73" s="5" t="s">
        <v>131</v>
      </c>
      <c r="AB73" s="3">
        <f>+E73</f>
        <v>0.71485887234891288</v>
      </c>
      <c r="AC73" s="3">
        <f>+G73</f>
        <v>0.31680225721512906</v>
      </c>
      <c r="AD73" s="3">
        <f>+I73</f>
        <v>1.6838692346035971E-3</v>
      </c>
      <c r="AE73" s="3">
        <f>+K73</f>
        <v>9.3252719967536236E-3</v>
      </c>
      <c r="AF73" s="3">
        <f>+M73</f>
        <v>1.3089683625502991E-2</v>
      </c>
      <c r="AG73" s="3">
        <f>+O73</f>
        <v>0.42319970236313481</v>
      </c>
      <c r="AH73" s="3">
        <f>+Q73</f>
        <v>0.50361853931583389</v>
      </c>
      <c r="AI73" s="3">
        <f>+S73</f>
        <v>1.8409851877410791E-2</v>
      </c>
      <c r="AJ73" s="3">
        <f>+U73</f>
        <v>0</v>
      </c>
      <c r="AK73" s="3">
        <f>+W73</f>
        <v>0.11128558725286214</v>
      </c>
      <c r="AL73" s="3">
        <f>SUM(AB73:AK73)</f>
        <v>2.1122736352301437</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0.71485887234891288</v>
      </c>
      <c r="F77" s="15">
        <f t="shared" si="33"/>
        <v>1</v>
      </c>
      <c r="G77" s="27">
        <f>SUM(G73:G76)</f>
        <v>0.31680225721512906</v>
      </c>
      <c r="H77" s="15">
        <f t="shared" si="33"/>
        <v>1</v>
      </c>
      <c r="I77" s="27">
        <f>SUM(I73:I76)</f>
        <v>1.6838692346035971E-3</v>
      </c>
      <c r="J77" s="15">
        <f t="shared" si="33"/>
        <v>1</v>
      </c>
      <c r="K77" s="27">
        <f>SUM(K73:K76)</f>
        <v>9.3252719967536236E-3</v>
      </c>
      <c r="L77" s="15">
        <f t="shared" si="33"/>
        <v>1</v>
      </c>
      <c r="M77" s="27">
        <f>SUM(M73:M76)</f>
        <v>1.3089683625502991E-2</v>
      </c>
      <c r="N77" s="15">
        <f t="shared" si="33"/>
        <v>1</v>
      </c>
      <c r="O77" s="27">
        <f>SUM(O73:O76)</f>
        <v>0.42319970236313481</v>
      </c>
      <c r="P77" s="15">
        <f t="shared" si="33"/>
        <v>1</v>
      </c>
      <c r="Q77" s="27">
        <f>SUM(Q73:Q76)</f>
        <v>0.50361853931583389</v>
      </c>
      <c r="R77" s="15">
        <f t="shared" si="33"/>
        <v>1</v>
      </c>
      <c r="S77" s="27">
        <f>SUM(S73:S76)</f>
        <v>1.8409851877410791E-2</v>
      </c>
      <c r="T77" s="15">
        <f t="shared" si="33"/>
        <v>1</v>
      </c>
      <c r="U77" s="27">
        <f>SUM(U73:U76)</f>
        <v>0</v>
      </c>
      <c r="V77" s="15">
        <f t="shared" si="33"/>
        <v>1</v>
      </c>
      <c r="W77" s="27">
        <f>SUM(W73:W76)</f>
        <v>0.11128558725286214</v>
      </c>
      <c r="X77" s="3">
        <f t="shared" si="32"/>
        <v>2.1122736352301437</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549.17658139604555</v>
      </c>
      <c r="AC78" s="3">
        <f>+G60</f>
        <v>243.37724175442261</v>
      </c>
      <c r="AD78" s="3">
        <f>+I60</f>
        <v>1.2936001573835481</v>
      </c>
      <c r="AE78" s="3">
        <f>+K60</f>
        <v>7.1639608793521878</v>
      </c>
      <c r="AF78" s="3">
        <f>+M60</f>
        <v>10.055897720607568</v>
      </c>
      <c r="AG78" s="3">
        <f>+O60</f>
        <v>325.11503288466366</v>
      </c>
      <c r="AH78" s="3">
        <f>+Q60</f>
        <v>386.89525785747958</v>
      </c>
      <c r="AI78" s="3">
        <f>+S60</f>
        <v>14.143014669207815</v>
      </c>
      <c r="AJ78" s="3">
        <f>+U60</f>
        <v>0</v>
      </c>
      <c r="AK78" s="3">
        <f>+W60</f>
        <v>85.493012299564171</v>
      </c>
      <c r="AL78" s="3">
        <f>+X60</f>
        <v>1622.7135996187269</v>
      </c>
      <c r="AN78" t="s">
        <v>238</v>
      </c>
      <c r="AO78" s="3">
        <f>+AB78</f>
        <v>549.17658139604555</v>
      </c>
      <c r="AP78" s="3">
        <f t="shared" ref="AP78:AX78" si="34">+AC78</f>
        <v>243.37724175442261</v>
      </c>
      <c r="AQ78" s="3">
        <f t="shared" si="34"/>
        <v>1.2936001573835481</v>
      </c>
      <c r="AR78" s="3">
        <f t="shared" si="34"/>
        <v>7.1639608793521878</v>
      </c>
      <c r="AS78" s="3">
        <f t="shared" si="34"/>
        <v>10.055897720607568</v>
      </c>
      <c r="AT78" s="3">
        <f t="shared" si="34"/>
        <v>325.11503288466366</v>
      </c>
      <c r="AU78" s="3">
        <f t="shared" si="34"/>
        <v>386.89525785747958</v>
      </c>
      <c r="AV78" s="3">
        <f t="shared" si="34"/>
        <v>14.143014669207815</v>
      </c>
      <c r="AW78" s="3">
        <f t="shared" si="34"/>
        <v>0</v>
      </c>
      <c r="AX78" s="3">
        <f t="shared" si="34"/>
        <v>85.493012299564171</v>
      </c>
      <c r="AY78" s="3">
        <f>SUM(AO78:AX78)</f>
        <v>1622.7135996187267</v>
      </c>
      <c r="AZ78" t="s">
        <v>138</v>
      </c>
    </row>
    <row r="79" spans="1:52" ht="15.5" x14ac:dyDescent="0.35">
      <c r="A79" s="5" t="s">
        <v>139</v>
      </c>
      <c r="B79" t="s">
        <v>140</v>
      </c>
      <c r="C79">
        <v>3</v>
      </c>
      <c r="D79" s="15">
        <v>0.5</v>
      </c>
      <c r="E79" s="3">
        <f t="shared" ref="E79:E84" si="35">+$D79*E$60</f>
        <v>274.58829069802277</v>
      </c>
      <c r="F79" s="15">
        <v>0.5</v>
      </c>
      <c r="G79" s="3">
        <f>+$F79*G$60</f>
        <v>121.68862087721131</v>
      </c>
      <c r="H79" s="15">
        <v>0.2</v>
      </c>
      <c r="I79" s="3">
        <f t="shared" ref="I79:I84" si="36">+$H79*I$60</f>
        <v>0.25872003147670963</v>
      </c>
      <c r="J79" s="15">
        <v>0.2</v>
      </c>
      <c r="K79" s="3">
        <f t="shared" ref="K79:K84" si="37">+$J79*K$60</f>
        <v>1.4327921758704376</v>
      </c>
      <c r="L79" s="15">
        <v>0.3</v>
      </c>
      <c r="M79" s="3">
        <f t="shared" ref="M79:M84" si="38">+$L79*M$60</f>
        <v>3.0167693161822702</v>
      </c>
      <c r="N79" s="15">
        <v>0.3</v>
      </c>
      <c r="O79" s="3">
        <f t="shared" ref="O79:O84" si="39">+$N79*O$60</f>
        <v>97.534509865399102</v>
      </c>
      <c r="P79" s="15">
        <v>0.3</v>
      </c>
      <c r="Q79" s="3">
        <f t="shared" ref="Q79:Q84" si="40">+$P79*Q$60</f>
        <v>116.06857735724387</v>
      </c>
      <c r="R79" s="15">
        <v>0.3</v>
      </c>
      <c r="S79" s="3">
        <f t="shared" ref="S79:S84" si="41">+$R79*S$60</f>
        <v>4.2429044007623444</v>
      </c>
      <c r="T79" s="15">
        <v>0.3</v>
      </c>
      <c r="U79" s="3">
        <f t="shared" ref="U79:U84" si="42">+$T79*U$60</f>
        <v>0</v>
      </c>
      <c r="V79" s="15">
        <v>0.3</v>
      </c>
      <c r="W79" s="3">
        <f t="shared" ref="W79:W84" si="43">+$V79*W$60</f>
        <v>25.647903689869249</v>
      </c>
      <c r="X79" s="3">
        <f t="shared" ref="X79:X85" si="44">+E79+G79+I79+K79+M79+O79+Q79+S79+U79+W79</f>
        <v>644.47908841203798</v>
      </c>
      <c r="AA79" t="s">
        <v>139</v>
      </c>
      <c r="AB79" s="15">
        <f t="shared" ref="AB79:AB84" si="45">+D79</f>
        <v>0.5</v>
      </c>
      <c r="AC79" s="15">
        <f t="shared" ref="AC79:AC84" si="46">+F79</f>
        <v>0.5</v>
      </c>
      <c r="AD79" s="15">
        <f t="shared" ref="AD79:AD84" si="47">+H79</f>
        <v>0.2</v>
      </c>
      <c r="AE79" s="15">
        <f t="shared" ref="AE79:AE84" si="48">+J79</f>
        <v>0.2</v>
      </c>
      <c r="AF79" s="15">
        <f t="shared" ref="AF79:AF84" si="49">+L79</f>
        <v>0.3</v>
      </c>
      <c r="AG79" s="15">
        <f t="shared" ref="AG79:AG84" si="50">+N79</f>
        <v>0.3</v>
      </c>
      <c r="AH79" s="15">
        <f t="shared" ref="AH79:AH84" si="51">+P79</f>
        <v>0.3</v>
      </c>
      <c r="AI79" s="15">
        <f t="shared" ref="AI79:AI84" si="52">+R79</f>
        <v>0.3</v>
      </c>
      <c r="AJ79" s="15">
        <f t="shared" ref="AJ79:AJ84" si="53">+T79</f>
        <v>0.3</v>
      </c>
      <c r="AK79" s="15">
        <f t="shared" ref="AK79:AK84" si="54">+V79</f>
        <v>0.3</v>
      </c>
      <c r="AN79" t="s">
        <v>141</v>
      </c>
      <c r="AO79" s="3">
        <f t="shared" ref="AO79:AX84" si="55">+AB79*AO$78</f>
        <v>274.58829069802277</v>
      </c>
      <c r="AP79" s="3">
        <f t="shared" si="55"/>
        <v>121.68862087721131</v>
      </c>
      <c r="AQ79" s="3">
        <f t="shared" si="55"/>
        <v>0.25872003147670963</v>
      </c>
      <c r="AR79" s="3">
        <f t="shared" si="55"/>
        <v>1.4327921758704376</v>
      </c>
      <c r="AS79" s="3">
        <f t="shared" si="55"/>
        <v>3.0167693161822702</v>
      </c>
      <c r="AT79" s="3">
        <f t="shared" si="55"/>
        <v>97.534509865399102</v>
      </c>
      <c r="AU79" s="3">
        <f t="shared" si="55"/>
        <v>116.06857735724387</v>
      </c>
      <c r="AV79" s="3">
        <f t="shared" si="55"/>
        <v>4.2429044007623444</v>
      </c>
      <c r="AW79" s="3">
        <f t="shared" si="55"/>
        <v>0</v>
      </c>
      <c r="AX79" s="3">
        <f t="shared" si="55"/>
        <v>25.647903689869249</v>
      </c>
      <c r="AY79" s="3">
        <f t="shared" ref="AY79:AY84" si="56">SUM(AO79:AX79)</f>
        <v>644.47908841203798</v>
      </c>
      <c r="AZ79" t="s">
        <v>141</v>
      </c>
    </row>
    <row r="80" spans="1:52" ht="15.5" x14ac:dyDescent="0.35">
      <c r="A80" s="5" t="s">
        <v>142</v>
      </c>
      <c r="B80" t="s">
        <v>143</v>
      </c>
      <c r="C80">
        <v>15</v>
      </c>
      <c r="D80" s="15">
        <v>0.3</v>
      </c>
      <c r="E80" s="3">
        <f t="shared" si="35"/>
        <v>164.75297441881366</v>
      </c>
      <c r="F80" s="15">
        <v>0.3</v>
      </c>
      <c r="G80" s="3">
        <f>+$F80*G$60</f>
        <v>73.013172526326784</v>
      </c>
      <c r="H80" s="15">
        <v>0</v>
      </c>
      <c r="I80" s="3">
        <f t="shared" si="36"/>
        <v>0</v>
      </c>
      <c r="J80" s="15">
        <v>0</v>
      </c>
      <c r="K80" s="3">
        <f t="shared" si="37"/>
        <v>0</v>
      </c>
      <c r="L80" s="15">
        <v>0.5</v>
      </c>
      <c r="M80" s="3">
        <f t="shared" si="38"/>
        <v>5.0279488603037841</v>
      </c>
      <c r="N80" s="15">
        <v>0</v>
      </c>
      <c r="O80" s="3">
        <f t="shared" si="39"/>
        <v>0</v>
      </c>
      <c r="P80" s="15">
        <v>0</v>
      </c>
      <c r="Q80" s="3">
        <f t="shared" si="40"/>
        <v>0</v>
      </c>
      <c r="R80" s="15">
        <v>0</v>
      </c>
      <c r="S80" s="3">
        <f t="shared" si="41"/>
        <v>0</v>
      </c>
      <c r="T80" s="15">
        <v>0</v>
      </c>
      <c r="U80" s="3">
        <f t="shared" si="42"/>
        <v>0</v>
      </c>
      <c r="V80" s="15">
        <v>0</v>
      </c>
      <c r="W80" s="3">
        <f t="shared" si="43"/>
        <v>0</v>
      </c>
      <c r="X80" s="3">
        <f t="shared" si="44"/>
        <v>242.79409580544424</v>
      </c>
      <c r="AA80" t="s">
        <v>142</v>
      </c>
      <c r="AB80" s="15">
        <f t="shared" si="45"/>
        <v>0.3</v>
      </c>
      <c r="AC80" s="15">
        <f t="shared" si="46"/>
        <v>0.3</v>
      </c>
      <c r="AD80" s="15">
        <f t="shared" si="47"/>
        <v>0</v>
      </c>
      <c r="AE80" s="15">
        <f t="shared" si="48"/>
        <v>0</v>
      </c>
      <c r="AF80" s="15">
        <f t="shared" si="49"/>
        <v>0.5</v>
      </c>
      <c r="AG80" s="15">
        <f t="shared" si="50"/>
        <v>0</v>
      </c>
      <c r="AH80" s="15">
        <f t="shared" si="51"/>
        <v>0</v>
      </c>
      <c r="AI80" s="15">
        <f t="shared" si="52"/>
        <v>0</v>
      </c>
      <c r="AJ80" s="15">
        <f t="shared" si="53"/>
        <v>0</v>
      </c>
      <c r="AK80" s="15">
        <f t="shared" si="54"/>
        <v>0</v>
      </c>
      <c r="AN80" t="s">
        <v>144</v>
      </c>
      <c r="AO80" s="3">
        <f t="shared" si="55"/>
        <v>164.75297441881366</v>
      </c>
      <c r="AP80" s="3">
        <f t="shared" si="55"/>
        <v>73.013172526326784</v>
      </c>
      <c r="AQ80" s="3">
        <f t="shared" si="55"/>
        <v>0</v>
      </c>
      <c r="AR80" s="3">
        <f t="shared" si="55"/>
        <v>0</v>
      </c>
      <c r="AS80" s="3">
        <f t="shared" si="55"/>
        <v>5.0279488603037841</v>
      </c>
      <c r="AT80" s="3">
        <f t="shared" si="55"/>
        <v>0</v>
      </c>
      <c r="AU80" s="3">
        <f t="shared" si="55"/>
        <v>0</v>
      </c>
      <c r="AV80" s="3">
        <f t="shared" si="55"/>
        <v>0</v>
      </c>
      <c r="AW80" s="3">
        <f t="shared" si="55"/>
        <v>0</v>
      </c>
      <c r="AX80" s="3">
        <f t="shared" si="55"/>
        <v>0</v>
      </c>
      <c r="AY80" s="3">
        <f t="shared" si="56"/>
        <v>242.79409580544424</v>
      </c>
      <c r="AZ80" t="s">
        <v>144</v>
      </c>
    </row>
    <row r="81" spans="1:52" ht="15.5" x14ac:dyDescent="0.35">
      <c r="A81" s="5" t="s">
        <v>145</v>
      </c>
      <c r="B81" t="s">
        <v>146</v>
      </c>
      <c r="C81">
        <v>20</v>
      </c>
      <c r="D81" s="15">
        <v>0</v>
      </c>
      <c r="E81" s="3">
        <f t="shared" si="35"/>
        <v>0</v>
      </c>
      <c r="F81" s="15">
        <v>0</v>
      </c>
      <c r="G81" s="3">
        <f>+$F81*G$60</f>
        <v>0</v>
      </c>
      <c r="H81" s="15">
        <v>0.5</v>
      </c>
      <c r="I81" s="3">
        <f t="shared" si="36"/>
        <v>0.64680007869177403</v>
      </c>
      <c r="J81" s="15">
        <v>0.5</v>
      </c>
      <c r="K81" s="3">
        <f t="shared" si="37"/>
        <v>3.5819804396760939</v>
      </c>
      <c r="L81" s="15">
        <v>0</v>
      </c>
      <c r="M81" s="3">
        <f t="shared" si="38"/>
        <v>0</v>
      </c>
      <c r="N81" s="15">
        <v>0.4</v>
      </c>
      <c r="O81" s="3">
        <f t="shared" si="39"/>
        <v>130.04601315386546</v>
      </c>
      <c r="P81" s="15">
        <v>0.2</v>
      </c>
      <c r="Q81" s="3">
        <f t="shared" si="40"/>
        <v>77.379051571495921</v>
      </c>
      <c r="R81" s="15">
        <v>0.2</v>
      </c>
      <c r="S81" s="3">
        <f t="shared" si="41"/>
        <v>2.8286029338415632</v>
      </c>
      <c r="T81" s="15">
        <v>0.2</v>
      </c>
      <c r="U81" s="3">
        <f t="shared" si="42"/>
        <v>0</v>
      </c>
      <c r="V81" s="15">
        <v>0.2</v>
      </c>
      <c r="W81" s="3">
        <f t="shared" si="43"/>
        <v>17.098602459912836</v>
      </c>
      <c r="X81" s="3">
        <f t="shared" si="44"/>
        <v>231.58105063748363</v>
      </c>
      <c r="AA81" t="s">
        <v>145</v>
      </c>
      <c r="AB81" s="15">
        <f t="shared" si="45"/>
        <v>0</v>
      </c>
      <c r="AC81" s="15">
        <f t="shared" si="46"/>
        <v>0</v>
      </c>
      <c r="AD81" s="15">
        <f t="shared" si="47"/>
        <v>0.5</v>
      </c>
      <c r="AE81" s="15">
        <f t="shared" si="48"/>
        <v>0.5</v>
      </c>
      <c r="AF81" s="15">
        <f t="shared" si="49"/>
        <v>0</v>
      </c>
      <c r="AG81" s="15">
        <f t="shared" si="50"/>
        <v>0.4</v>
      </c>
      <c r="AH81" s="15">
        <f t="shared" si="51"/>
        <v>0.2</v>
      </c>
      <c r="AI81" s="15">
        <f t="shared" si="52"/>
        <v>0.2</v>
      </c>
      <c r="AJ81" s="15">
        <f t="shared" si="53"/>
        <v>0.2</v>
      </c>
      <c r="AK81" s="15">
        <f t="shared" si="54"/>
        <v>0.2</v>
      </c>
      <c r="AN81" t="s">
        <v>145</v>
      </c>
      <c r="AO81" s="3">
        <f t="shared" si="55"/>
        <v>0</v>
      </c>
      <c r="AP81" s="3">
        <f t="shared" si="55"/>
        <v>0</v>
      </c>
      <c r="AQ81" s="3">
        <f t="shared" si="55"/>
        <v>0.64680007869177403</v>
      </c>
      <c r="AR81" s="3">
        <f t="shared" si="55"/>
        <v>3.5819804396760939</v>
      </c>
      <c r="AS81" s="3">
        <f t="shared" si="55"/>
        <v>0</v>
      </c>
      <c r="AT81" s="3">
        <f t="shared" si="55"/>
        <v>130.04601315386546</v>
      </c>
      <c r="AU81" s="3">
        <f t="shared" si="55"/>
        <v>77.379051571495921</v>
      </c>
      <c r="AV81" s="3">
        <f t="shared" si="55"/>
        <v>2.8286029338415632</v>
      </c>
      <c r="AW81" s="3">
        <f t="shared" si="55"/>
        <v>0</v>
      </c>
      <c r="AX81" s="3">
        <f t="shared" si="55"/>
        <v>17.098602459912836</v>
      </c>
      <c r="AY81" s="3">
        <f t="shared" si="56"/>
        <v>231.58105063748363</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0.2</v>
      </c>
      <c r="I83" s="3">
        <f t="shared" si="36"/>
        <v>0.25872003147670963</v>
      </c>
      <c r="J83" s="15">
        <v>0.2</v>
      </c>
      <c r="K83" s="3">
        <f t="shared" si="37"/>
        <v>1.4327921758704376</v>
      </c>
      <c r="L83" s="15">
        <v>0</v>
      </c>
      <c r="M83" s="3">
        <f t="shared" si="38"/>
        <v>0</v>
      </c>
      <c r="N83" s="15">
        <v>0.2</v>
      </c>
      <c r="O83" s="3">
        <f t="shared" si="39"/>
        <v>65.02300657693273</v>
      </c>
      <c r="P83" s="15">
        <v>0.1</v>
      </c>
      <c r="Q83" s="3">
        <f t="shared" si="40"/>
        <v>38.689525785747961</v>
      </c>
      <c r="R83" s="15">
        <v>0.05</v>
      </c>
      <c r="S83" s="3">
        <f t="shared" si="41"/>
        <v>0.70715073346039081</v>
      </c>
      <c r="T83" s="15">
        <v>0.1</v>
      </c>
      <c r="U83" s="3">
        <f t="shared" si="42"/>
        <v>0</v>
      </c>
      <c r="V83" s="15">
        <v>0.1</v>
      </c>
      <c r="W83" s="3">
        <f t="shared" si="43"/>
        <v>8.5493012299564182</v>
      </c>
      <c r="X83" s="3">
        <f t="shared" si="44"/>
        <v>114.66049653344464</v>
      </c>
      <c r="AA83" t="s">
        <v>148</v>
      </c>
      <c r="AB83" s="15">
        <f t="shared" si="45"/>
        <v>0</v>
      </c>
      <c r="AC83" s="15">
        <f t="shared" si="46"/>
        <v>0</v>
      </c>
      <c r="AD83" s="15">
        <f t="shared" si="47"/>
        <v>0.2</v>
      </c>
      <c r="AE83" s="15">
        <f t="shared" si="48"/>
        <v>0.2</v>
      </c>
      <c r="AF83" s="15">
        <f t="shared" si="49"/>
        <v>0</v>
      </c>
      <c r="AG83" s="15">
        <f t="shared" si="50"/>
        <v>0.2</v>
      </c>
      <c r="AH83" s="15">
        <f t="shared" si="51"/>
        <v>0.1</v>
      </c>
      <c r="AI83" s="15">
        <f t="shared" si="52"/>
        <v>0.05</v>
      </c>
      <c r="AJ83" s="15">
        <f t="shared" si="53"/>
        <v>0.1</v>
      </c>
      <c r="AK83" s="15">
        <f t="shared" si="54"/>
        <v>0.1</v>
      </c>
      <c r="AN83" t="s">
        <v>148</v>
      </c>
      <c r="AO83" s="3">
        <f t="shared" si="55"/>
        <v>0</v>
      </c>
      <c r="AP83" s="3">
        <f t="shared" si="55"/>
        <v>0</v>
      </c>
      <c r="AQ83" s="3">
        <f t="shared" si="55"/>
        <v>0.25872003147670963</v>
      </c>
      <c r="AR83" s="3">
        <f t="shared" si="55"/>
        <v>1.4327921758704376</v>
      </c>
      <c r="AS83" s="3">
        <f t="shared" si="55"/>
        <v>0</v>
      </c>
      <c r="AT83" s="3">
        <f t="shared" si="55"/>
        <v>65.02300657693273</v>
      </c>
      <c r="AU83" s="3">
        <f t="shared" si="55"/>
        <v>38.689525785747961</v>
      </c>
      <c r="AV83" s="3">
        <f t="shared" si="55"/>
        <v>0.70715073346039081</v>
      </c>
      <c r="AW83" s="3">
        <f t="shared" si="55"/>
        <v>0</v>
      </c>
      <c r="AX83" s="3">
        <f t="shared" si="55"/>
        <v>8.5493012299564182</v>
      </c>
      <c r="AY83" s="3">
        <f t="shared" si="56"/>
        <v>114.66049653344464</v>
      </c>
      <c r="AZ83" t="s">
        <v>148</v>
      </c>
    </row>
    <row r="84" spans="1:52" ht="15.5" x14ac:dyDescent="0.35">
      <c r="A84" s="5" t="s">
        <v>149</v>
      </c>
      <c r="B84" t="s">
        <v>143</v>
      </c>
      <c r="C84">
        <v>25</v>
      </c>
      <c r="D84" s="15">
        <v>0.2</v>
      </c>
      <c r="E84" s="3">
        <f t="shared" si="35"/>
        <v>109.83531627920911</v>
      </c>
      <c r="F84" s="15">
        <v>0.2</v>
      </c>
      <c r="G84" s="3">
        <f t="shared" ref="G84" si="57">+$F84*G$60</f>
        <v>48.675448350884523</v>
      </c>
      <c r="H84" s="15">
        <v>0.1</v>
      </c>
      <c r="I84" s="3">
        <f t="shared" si="36"/>
        <v>0.12936001573835482</v>
      </c>
      <c r="J84" s="15">
        <v>0.1</v>
      </c>
      <c r="K84" s="3">
        <f t="shared" si="37"/>
        <v>0.71639608793521881</v>
      </c>
      <c r="L84" s="15">
        <v>0.2</v>
      </c>
      <c r="M84" s="3">
        <f t="shared" si="38"/>
        <v>2.0111795441215139</v>
      </c>
      <c r="N84" s="15">
        <v>0.1</v>
      </c>
      <c r="O84" s="3">
        <f t="shared" si="39"/>
        <v>32.511503288466365</v>
      </c>
      <c r="P84" s="15">
        <v>0.4</v>
      </c>
      <c r="Q84" s="3">
        <f t="shared" si="40"/>
        <v>154.75810314299184</v>
      </c>
      <c r="R84" s="15">
        <v>0.45</v>
      </c>
      <c r="S84" s="3">
        <f t="shared" si="41"/>
        <v>6.3643566011435171</v>
      </c>
      <c r="T84" s="15">
        <v>0.4</v>
      </c>
      <c r="U84" s="3">
        <f t="shared" si="42"/>
        <v>0</v>
      </c>
      <c r="V84" s="15">
        <v>0.4</v>
      </c>
      <c r="W84" s="3">
        <f t="shared" si="43"/>
        <v>34.197204919825673</v>
      </c>
      <c r="X84" s="3">
        <f t="shared" si="44"/>
        <v>389.19886823031612</v>
      </c>
      <c r="AA84" t="s">
        <v>149</v>
      </c>
      <c r="AB84" s="15">
        <f t="shared" si="45"/>
        <v>0.2</v>
      </c>
      <c r="AC84" s="15">
        <f t="shared" si="46"/>
        <v>0.2</v>
      </c>
      <c r="AD84" s="15">
        <f t="shared" si="47"/>
        <v>0.1</v>
      </c>
      <c r="AE84" s="15">
        <f t="shared" si="48"/>
        <v>0.1</v>
      </c>
      <c r="AF84" s="15">
        <f t="shared" si="49"/>
        <v>0.2</v>
      </c>
      <c r="AG84" s="15">
        <f t="shared" si="50"/>
        <v>0.1</v>
      </c>
      <c r="AH84" s="15">
        <f t="shared" si="51"/>
        <v>0.4</v>
      </c>
      <c r="AI84" s="15">
        <f t="shared" si="52"/>
        <v>0.45</v>
      </c>
      <c r="AJ84" s="15">
        <f t="shared" si="53"/>
        <v>0.4</v>
      </c>
      <c r="AK84" s="15">
        <f t="shared" si="54"/>
        <v>0.4</v>
      </c>
      <c r="AN84" t="s">
        <v>149</v>
      </c>
      <c r="AO84" s="3">
        <f t="shared" si="55"/>
        <v>109.83531627920911</v>
      </c>
      <c r="AP84" s="3">
        <f t="shared" si="55"/>
        <v>48.675448350884523</v>
      </c>
      <c r="AQ84" s="3">
        <f t="shared" si="55"/>
        <v>0.12936001573835482</v>
      </c>
      <c r="AR84" s="3">
        <f t="shared" si="55"/>
        <v>0.71639608793521881</v>
      </c>
      <c r="AS84" s="3">
        <f t="shared" si="55"/>
        <v>2.0111795441215139</v>
      </c>
      <c r="AT84" s="3">
        <f t="shared" si="55"/>
        <v>32.511503288466365</v>
      </c>
      <c r="AU84" s="3">
        <f t="shared" si="55"/>
        <v>154.75810314299184</v>
      </c>
      <c r="AV84" s="3">
        <f t="shared" si="55"/>
        <v>6.3643566011435171</v>
      </c>
      <c r="AW84" s="3">
        <f t="shared" si="55"/>
        <v>0</v>
      </c>
      <c r="AX84" s="3">
        <f t="shared" si="55"/>
        <v>34.197204919825673</v>
      </c>
      <c r="AY84" s="3">
        <f t="shared" si="56"/>
        <v>389.19886823031612</v>
      </c>
      <c r="AZ84" t="s">
        <v>149</v>
      </c>
    </row>
    <row r="85" spans="1:52" ht="15.5" x14ac:dyDescent="0.35">
      <c r="A85" s="5" t="s">
        <v>150</v>
      </c>
      <c r="D85" s="15">
        <f>SUM(D79:D84)</f>
        <v>1</v>
      </c>
      <c r="E85" s="27">
        <f>SUM(E79:E84)</f>
        <v>549.17658139604555</v>
      </c>
      <c r="F85" s="15">
        <f>SUM(F79:F84)</f>
        <v>1</v>
      </c>
      <c r="G85" s="27">
        <f t="shared" ref="G85:U85" si="58">SUM(G79:G84)</f>
        <v>243.37724175442261</v>
      </c>
      <c r="H85" s="15">
        <f>SUM(H79:H84)</f>
        <v>0.99999999999999989</v>
      </c>
      <c r="I85" s="27">
        <f t="shared" si="58"/>
        <v>1.2936001573835481</v>
      </c>
      <c r="J85" s="15">
        <f>SUM(J79:J84)</f>
        <v>0.99999999999999989</v>
      </c>
      <c r="K85" s="27">
        <f t="shared" si="58"/>
        <v>7.1639608793521878</v>
      </c>
      <c r="L85" s="15">
        <f>SUM(L79:L84)</f>
        <v>1</v>
      </c>
      <c r="M85" s="27">
        <f>SUM(M79:M84)</f>
        <v>10.055897720607568</v>
      </c>
      <c r="N85" s="15">
        <f>SUM(N79:N84)</f>
        <v>0.99999999999999989</v>
      </c>
      <c r="O85" s="27">
        <f t="shared" si="58"/>
        <v>325.11503288466366</v>
      </c>
      <c r="P85" s="15">
        <f>SUM(P79:P84)</f>
        <v>1</v>
      </c>
      <c r="Q85" s="27">
        <f t="shared" si="58"/>
        <v>386.89525785747958</v>
      </c>
      <c r="R85" s="15">
        <f>SUM(R79:R84)</f>
        <v>1</v>
      </c>
      <c r="S85" s="27">
        <f t="shared" si="58"/>
        <v>14.143014669207815</v>
      </c>
      <c r="T85" s="15">
        <f>SUM(T79:T84)</f>
        <v>1</v>
      </c>
      <c r="U85" s="27">
        <f t="shared" si="58"/>
        <v>0</v>
      </c>
      <c r="V85" s="15">
        <f>SUM(V79:V84)</f>
        <v>1</v>
      </c>
      <c r="W85" s="27">
        <f t="shared" ref="W85" si="59">SUM(W79:W84)</f>
        <v>85.493012299564185</v>
      </c>
      <c r="X85" s="3">
        <f t="shared" si="44"/>
        <v>1622.7135996187267</v>
      </c>
      <c r="AA85" t="s">
        <v>150</v>
      </c>
      <c r="AB85" s="15">
        <f>SUM(AB79:AB84)</f>
        <v>1</v>
      </c>
      <c r="AC85" s="15">
        <f t="shared" ref="AC85:AK85" si="60">SUM(AC79:AC84)</f>
        <v>1</v>
      </c>
      <c r="AD85" s="15">
        <f t="shared" si="60"/>
        <v>0.99999999999999989</v>
      </c>
      <c r="AE85" s="15">
        <f t="shared" si="60"/>
        <v>0.99999999999999989</v>
      </c>
      <c r="AF85" s="15">
        <f t="shared" si="60"/>
        <v>1</v>
      </c>
      <c r="AG85" s="15">
        <f t="shared" si="60"/>
        <v>0.99999999999999989</v>
      </c>
      <c r="AH85" s="15">
        <f t="shared" si="60"/>
        <v>1</v>
      </c>
      <c r="AI85" s="15">
        <f t="shared" si="60"/>
        <v>1</v>
      </c>
      <c r="AJ85" s="15">
        <f t="shared" si="60"/>
        <v>1</v>
      </c>
      <c r="AK85" s="15">
        <f t="shared" si="60"/>
        <v>1</v>
      </c>
      <c r="AN85" t="s">
        <v>150</v>
      </c>
      <c r="AO85" s="3">
        <f>SUM(AO79:AO84)</f>
        <v>549.17658139604555</v>
      </c>
      <c r="AP85" s="3">
        <f t="shared" ref="AP85:AX85" si="61">SUM(AP79:AP84)</f>
        <v>243.37724175442261</v>
      </c>
      <c r="AQ85" s="3">
        <f t="shared" si="61"/>
        <v>1.2936001573835481</v>
      </c>
      <c r="AR85" s="3">
        <f t="shared" si="61"/>
        <v>7.1639608793521878</v>
      </c>
      <c r="AS85" s="3">
        <f t="shared" si="61"/>
        <v>10.055897720607568</v>
      </c>
      <c r="AT85" s="3">
        <f t="shared" si="61"/>
        <v>325.11503288466366</v>
      </c>
      <c r="AU85" s="3">
        <f t="shared" si="61"/>
        <v>386.89525785747958</v>
      </c>
      <c r="AV85" s="3">
        <f t="shared" si="61"/>
        <v>14.143014669207815</v>
      </c>
      <c r="AW85" s="3">
        <f t="shared" si="61"/>
        <v>0</v>
      </c>
      <c r="AX85" s="3">
        <f t="shared" si="61"/>
        <v>85.493012299564185</v>
      </c>
      <c r="AY85" s="3">
        <f>SUM(AO85:AX85)</f>
        <v>1622.7135996187267</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1.7494595367097503</v>
      </c>
      <c r="F88" s="15">
        <v>0.8</v>
      </c>
      <c r="G88" s="3">
        <f>+$F88*G$58</f>
        <v>1.0004194829852946</v>
      </c>
      <c r="H88" s="15">
        <v>0.8</v>
      </c>
      <c r="I88" s="3">
        <f>+$H88*I$58</f>
        <v>2.7575392498761522E-2</v>
      </c>
      <c r="J88" s="15">
        <v>0.8</v>
      </c>
      <c r="K88" s="3">
        <f>+$J88*K$58</f>
        <v>1.0681315123013521E-2</v>
      </c>
      <c r="L88" s="15">
        <v>0.8</v>
      </c>
      <c r="M88" s="3">
        <f>+$L88*M$58</f>
        <v>4.364807384467663E-2</v>
      </c>
      <c r="N88" s="15">
        <v>0.8</v>
      </c>
      <c r="O88" s="3">
        <f>+$N88*O$58</f>
        <v>1.1583507035375364</v>
      </c>
      <c r="P88" s="15">
        <v>0.8</v>
      </c>
      <c r="Q88" s="3">
        <f>+$P88*Q$58</f>
        <v>1.0956756286979654</v>
      </c>
      <c r="R88" s="15">
        <v>0.8</v>
      </c>
      <c r="S88" s="3">
        <f>+$R88*S$58</f>
        <v>8.6621400020771219E-2</v>
      </c>
      <c r="T88" s="15">
        <v>0.8</v>
      </c>
      <c r="U88" s="3">
        <f>+$T88*U$58</f>
        <v>1.407586359064102E-2</v>
      </c>
      <c r="V88" s="15">
        <v>0.8</v>
      </c>
      <c r="W88" s="3">
        <f>+$V88*W$58</f>
        <v>0.36915554136387996</v>
      </c>
      <c r="X88" s="3">
        <f>+E88+G88+I88+K88+M88+O88+Q88+S88+U88+W88</f>
        <v>5.5556629383722909</v>
      </c>
    </row>
    <row r="89" spans="1:52" ht="15.5" x14ac:dyDescent="0.35">
      <c r="A89" s="5" t="s">
        <v>153</v>
      </c>
      <c r="C89">
        <v>18</v>
      </c>
      <c r="D89" s="15">
        <v>0.2</v>
      </c>
      <c r="E89" s="3">
        <f>+$D89*E$58</f>
        <v>0.43736488417743757</v>
      </c>
      <c r="F89" s="15">
        <v>0.2</v>
      </c>
      <c r="G89" s="3">
        <f>+$F89*G$58</f>
        <v>0.25010487074632365</v>
      </c>
      <c r="H89" s="15">
        <v>0.2</v>
      </c>
      <c r="I89" s="3">
        <f>+$H89*I$58</f>
        <v>6.8938481246903806E-3</v>
      </c>
      <c r="J89" s="15">
        <v>0.2</v>
      </c>
      <c r="K89" s="3">
        <f>+$J89*K$58</f>
        <v>2.6703287807533804E-3</v>
      </c>
      <c r="L89" s="15">
        <v>0.2</v>
      </c>
      <c r="M89" s="3">
        <f>+$L89*M$58</f>
        <v>1.0912018461169157E-2</v>
      </c>
      <c r="N89" s="15">
        <v>0.2</v>
      </c>
      <c r="O89" s="3">
        <f>+$N89*O$58</f>
        <v>0.28958767588438411</v>
      </c>
      <c r="P89" s="15">
        <v>0.2</v>
      </c>
      <c r="Q89" s="3">
        <f>+$P89*Q$58</f>
        <v>0.27391890717449136</v>
      </c>
      <c r="R89" s="15">
        <v>0.2</v>
      </c>
      <c r="S89" s="3">
        <f>+$R89*S$58</f>
        <v>2.1655350005192805E-2</v>
      </c>
      <c r="T89" s="15">
        <v>0.2</v>
      </c>
      <c r="U89" s="3">
        <f>+$T89*U$58</f>
        <v>3.5189658976602549E-3</v>
      </c>
      <c r="V89" s="15">
        <v>0.2</v>
      </c>
      <c r="W89" s="3">
        <f>+$V89*W$58</f>
        <v>9.2288885340969989E-2</v>
      </c>
      <c r="X89" s="3">
        <f>+E89+G89+I89+K89+M89+O89+Q89+S89+U89+W89</f>
        <v>1.3889157345930727</v>
      </c>
    </row>
    <row r="90" spans="1:52" ht="15.5" x14ac:dyDescent="0.35">
      <c r="A90" s="5" t="s">
        <v>10</v>
      </c>
      <c r="D90" s="15">
        <f>SUM(D88:D89)</f>
        <v>1</v>
      </c>
      <c r="E90" s="29">
        <f>SUM(E88:E89)</f>
        <v>2.1868244208871879</v>
      </c>
      <c r="F90" s="31">
        <f>SUM(F88:F89)</f>
        <v>1</v>
      </c>
      <c r="G90" s="29">
        <f t="shared" ref="G90:U90" si="62">SUM(G88:G89)</f>
        <v>1.2505243537316182</v>
      </c>
      <c r="H90" s="31">
        <f>SUM(H88:H89)</f>
        <v>1</v>
      </c>
      <c r="I90" s="29">
        <f t="shared" si="62"/>
        <v>3.4469240623451899E-2</v>
      </c>
      <c r="J90" s="31">
        <f>SUM(J88:J89)</f>
        <v>1</v>
      </c>
      <c r="K90" s="29">
        <f t="shared" si="62"/>
        <v>1.3351643903766901E-2</v>
      </c>
      <c r="L90" s="31">
        <f>SUM(L88:L89)</f>
        <v>1</v>
      </c>
      <c r="M90" s="29">
        <f t="shared" si="62"/>
        <v>5.4560092305845784E-2</v>
      </c>
      <c r="N90" s="31">
        <f>SUM(N88:N89)</f>
        <v>1</v>
      </c>
      <c r="O90" s="29">
        <f t="shared" si="62"/>
        <v>1.4479383794219205</v>
      </c>
      <c r="P90" s="31">
        <f>SUM(P88:P89)</f>
        <v>1</v>
      </c>
      <c r="Q90" s="29">
        <f t="shared" si="62"/>
        <v>1.3695945358724568</v>
      </c>
      <c r="R90" s="31">
        <f>SUM(R88:R89)</f>
        <v>1</v>
      </c>
      <c r="S90" s="29">
        <f t="shared" si="62"/>
        <v>0.10827675002596403</v>
      </c>
      <c r="T90" s="31">
        <f>SUM(T88:T89)</f>
        <v>1</v>
      </c>
      <c r="U90" s="29">
        <f t="shared" si="62"/>
        <v>1.7594829488301274E-2</v>
      </c>
      <c r="V90" s="31">
        <f>SUM(V88:V89)</f>
        <v>1</v>
      </c>
      <c r="W90" s="29">
        <f t="shared" ref="W90" si="63">SUM(W88:W89)</f>
        <v>0.46144442670484997</v>
      </c>
      <c r="X90" s="3">
        <f>+E90+G90+I90+K90+M90+O90+Q90+S90+U90+W90</f>
        <v>6.9445786729653634</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1679.985807030796</v>
      </c>
      <c r="AC91" s="3">
        <f>+G61</f>
        <v>960.69128620905167</v>
      </c>
      <c r="AD91" s="3">
        <f>+I61</f>
        <v>26.480331238954932</v>
      </c>
      <c r="AE91" s="3">
        <f>+K61</f>
        <v>10.257143666686154</v>
      </c>
      <c r="AF91" s="3">
        <f>+M61</f>
        <v>41.914741681421681</v>
      </c>
      <c r="AG91" s="3">
        <f>+O61</f>
        <v>1112.3508150220555</v>
      </c>
      <c r="AH91" s="3">
        <f>+Q61</f>
        <v>1052.1646638275561</v>
      </c>
      <c r="AI91" s="3">
        <f>+S61</f>
        <v>83.181530962254058</v>
      </c>
      <c r="AJ91" s="3">
        <f>+U61</f>
        <v>13.516889392281909</v>
      </c>
      <c r="AK91" s="3">
        <f>+W61</f>
        <v>354.49580688471821</v>
      </c>
      <c r="AL91" s="3">
        <f>SUM(AB91:AK91)</f>
        <v>5335.0390159157769</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167.9985807030796</v>
      </c>
      <c r="F92" s="15">
        <v>0.1</v>
      </c>
      <c r="G92" s="3">
        <f>+$F92*G$61</f>
        <v>96.069128620905175</v>
      </c>
      <c r="H92" s="15">
        <v>0</v>
      </c>
      <c r="I92" s="3">
        <f t="shared" ref="I92:I97" si="65">+$H92*I$61</f>
        <v>0</v>
      </c>
      <c r="J92" s="15">
        <v>0</v>
      </c>
      <c r="K92" s="3">
        <f>+$J92*K$61</f>
        <v>0</v>
      </c>
      <c r="L92" s="15">
        <v>0.1</v>
      </c>
      <c r="M92" s="3">
        <f>+$L92*M$61</f>
        <v>4.1914741681421681</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268.25918349212697</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167.9985807030796</v>
      </c>
      <c r="AP92" s="3">
        <f t="shared" ref="AP92:AP98" si="78">+G92</f>
        <v>96.069128620905175</v>
      </c>
      <c r="AQ92" s="3">
        <f t="shared" ref="AQ92:AQ98" si="79">+I92</f>
        <v>0</v>
      </c>
      <c r="AR92" s="3">
        <f t="shared" ref="AR92:AR98" si="80">+K92</f>
        <v>0</v>
      </c>
      <c r="AS92" s="3">
        <f t="shared" ref="AS92:AS98" si="81">+M92</f>
        <v>4.1914741681421681</v>
      </c>
      <c r="AT92" s="3">
        <f t="shared" ref="AT92:AT98" si="82">+O92</f>
        <v>0</v>
      </c>
      <c r="AU92" s="3">
        <f t="shared" ref="AU92:AU98" si="83">+Q92</f>
        <v>0</v>
      </c>
      <c r="AV92" s="3">
        <f t="shared" ref="AV92:AV98" si="84">+S92</f>
        <v>0</v>
      </c>
      <c r="AW92" s="3">
        <f t="shared" ref="AW92:AW98" si="85">+U92</f>
        <v>0</v>
      </c>
      <c r="AX92" s="3">
        <f t="shared" ref="AX92:AX98" si="86">+W92</f>
        <v>0</v>
      </c>
      <c r="AY92" s="3">
        <f>SUM(AO92:AX92)</f>
        <v>268.25918349212697</v>
      </c>
    </row>
    <row r="93" spans="1:52" ht="15.5" x14ac:dyDescent="0.35">
      <c r="A93" s="5" t="s">
        <v>156</v>
      </c>
      <c r="B93" t="s">
        <v>140</v>
      </c>
      <c r="C93">
        <v>25</v>
      </c>
      <c r="D93" s="15">
        <v>0.1</v>
      </c>
      <c r="E93" s="3">
        <f t="shared" si="64"/>
        <v>167.9985807030796</v>
      </c>
      <c r="F93" s="15">
        <v>0.1</v>
      </c>
      <c r="G93" s="3">
        <f t="shared" ref="G93:G97" si="87">+$F93*G$61</f>
        <v>96.069128620905175</v>
      </c>
      <c r="H93" s="15">
        <v>0.15</v>
      </c>
      <c r="I93" s="3">
        <f t="shared" si="65"/>
        <v>3.9720496858432397</v>
      </c>
      <c r="J93" s="15">
        <v>0.15</v>
      </c>
      <c r="K93" s="3">
        <f>+$J93*K$61</f>
        <v>1.5385715500029231</v>
      </c>
      <c r="L93" s="15">
        <v>0.1</v>
      </c>
      <c r="M93" s="3">
        <f t="shared" ref="M93:M97" si="88">+$L93*M$61</f>
        <v>4.1914741681421681</v>
      </c>
      <c r="N93" s="15">
        <v>0.3</v>
      </c>
      <c r="O93" s="3">
        <f t="shared" ref="O93:O97" si="89">+$N93*O$61</f>
        <v>333.70524450661662</v>
      </c>
      <c r="P93" s="15">
        <v>0.3</v>
      </c>
      <c r="Q93" s="3">
        <f t="shared" ref="Q93:Q97" si="90">+$P93*Q$61</f>
        <v>315.64939914826681</v>
      </c>
      <c r="R93" s="15">
        <v>0.25</v>
      </c>
      <c r="S93" s="3">
        <f t="shared" ref="S93:S97" si="91">+$R93*S$61</f>
        <v>20.795382740563515</v>
      </c>
      <c r="T93" s="15">
        <v>0.25</v>
      </c>
      <c r="U93" s="3">
        <f t="shared" ref="U93:U97" si="92">+$T93*U$61</f>
        <v>3.3792223480704773</v>
      </c>
      <c r="V93" s="15">
        <v>0.25</v>
      </c>
      <c r="W93" s="3">
        <f t="shared" ref="W93:W97" si="93">+$V93*W$61</f>
        <v>88.623951721179552</v>
      </c>
      <c r="X93" s="3">
        <f t="shared" si="66"/>
        <v>1035.9230051926702</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167.9985807030796</v>
      </c>
      <c r="AP93" s="3">
        <f t="shared" si="78"/>
        <v>96.069128620905175</v>
      </c>
      <c r="AQ93" s="3">
        <f t="shared" si="79"/>
        <v>3.9720496858432397</v>
      </c>
      <c r="AR93" s="3">
        <f t="shared" si="80"/>
        <v>1.5385715500029231</v>
      </c>
      <c r="AS93" s="3">
        <f t="shared" si="81"/>
        <v>4.1914741681421681</v>
      </c>
      <c r="AT93" s="3">
        <f t="shared" si="82"/>
        <v>333.70524450661662</v>
      </c>
      <c r="AU93" s="3">
        <f t="shared" si="83"/>
        <v>315.64939914826681</v>
      </c>
      <c r="AV93" s="3">
        <f t="shared" si="84"/>
        <v>20.795382740563515</v>
      </c>
      <c r="AW93" s="3">
        <f t="shared" si="85"/>
        <v>3.3792223480704773</v>
      </c>
      <c r="AX93" s="3">
        <f t="shared" si="86"/>
        <v>88.623951721179552</v>
      </c>
      <c r="AY93" s="3">
        <f t="shared" ref="AY93:AY98" si="94">SUM(AO93:AX93)</f>
        <v>1035.9230051926702</v>
      </c>
    </row>
    <row r="94" spans="1:52" ht="15.5" x14ac:dyDescent="0.35">
      <c r="A94" s="5" t="s">
        <v>157</v>
      </c>
      <c r="B94" t="s">
        <v>143</v>
      </c>
      <c r="C94">
        <v>25</v>
      </c>
      <c r="D94" s="15">
        <v>0.15</v>
      </c>
      <c r="E94" s="3">
        <f t="shared" si="64"/>
        <v>251.9978710546194</v>
      </c>
      <c r="F94" s="15">
        <v>0.15</v>
      </c>
      <c r="G94" s="3">
        <f t="shared" si="87"/>
        <v>144.10369293135776</v>
      </c>
      <c r="H94" s="15">
        <v>0</v>
      </c>
      <c r="I94" s="3">
        <f t="shared" si="65"/>
        <v>0</v>
      </c>
      <c r="J94" s="15">
        <v>0</v>
      </c>
      <c r="K94" s="3">
        <f t="shared" ref="K94:K97" si="95">+$J94*K$61</f>
        <v>0</v>
      </c>
      <c r="L94" s="15">
        <v>0.15</v>
      </c>
      <c r="M94" s="3">
        <f t="shared" si="88"/>
        <v>6.2872112522132522</v>
      </c>
      <c r="N94" s="15">
        <v>0.15</v>
      </c>
      <c r="O94" s="3">
        <f t="shared" si="89"/>
        <v>166.85262225330831</v>
      </c>
      <c r="P94" s="15">
        <v>0.25</v>
      </c>
      <c r="Q94" s="3">
        <f t="shared" si="90"/>
        <v>263.04116595688902</v>
      </c>
      <c r="R94" s="15">
        <v>0.3</v>
      </c>
      <c r="S94" s="3">
        <f t="shared" si="91"/>
        <v>24.954459288676215</v>
      </c>
      <c r="T94" s="15">
        <v>0.3</v>
      </c>
      <c r="U94" s="3">
        <f t="shared" si="92"/>
        <v>4.0550668176845726</v>
      </c>
      <c r="V94" s="15">
        <v>0.3</v>
      </c>
      <c r="W94" s="3">
        <f t="shared" si="93"/>
        <v>106.34874206541546</v>
      </c>
      <c r="X94" s="3">
        <f t="shared" si="66"/>
        <v>967.64083162016379</v>
      </c>
      <c r="AA94" s="5" t="s">
        <v>157</v>
      </c>
      <c r="AB94" s="15">
        <f t="shared" si="67"/>
        <v>0.15</v>
      </c>
      <c r="AC94" s="15">
        <f t="shared" si="68"/>
        <v>0.15</v>
      </c>
      <c r="AD94" s="15">
        <f t="shared" si="69"/>
        <v>0</v>
      </c>
      <c r="AE94" s="15">
        <f t="shared" si="70"/>
        <v>0</v>
      </c>
      <c r="AF94" s="15">
        <f t="shared" si="71"/>
        <v>0.15</v>
      </c>
      <c r="AG94" s="15">
        <f t="shared" si="72"/>
        <v>0.15</v>
      </c>
      <c r="AH94" s="15">
        <f t="shared" si="73"/>
        <v>0.25</v>
      </c>
      <c r="AI94" s="15">
        <f t="shared" si="74"/>
        <v>0.3</v>
      </c>
      <c r="AJ94" s="15">
        <f t="shared" si="75"/>
        <v>0.3</v>
      </c>
      <c r="AK94" s="15">
        <f t="shared" si="76"/>
        <v>0.3</v>
      </c>
      <c r="AN94" s="5" t="s">
        <v>157</v>
      </c>
      <c r="AO94" s="3">
        <f t="shared" si="77"/>
        <v>251.9978710546194</v>
      </c>
      <c r="AP94" s="3">
        <f t="shared" si="78"/>
        <v>144.10369293135776</v>
      </c>
      <c r="AQ94" s="3">
        <f t="shared" si="79"/>
        <v>0</v>
      </c>
      <c r="AR94" s="3">
        <f t="shared" si="80"/>
        <v>0</v>
      </c>
      <c r="AS94" s="3">
        <f t="shared" si="81"/>
        <v>6.2872112522132522</v>
      </c>
      <c r="AT94" s="3">
        <f t="shared" si="82"/>
        <v>166.85262225330831</v>
      </c>
      <c r="AU94" s="3">
        <f t="shared" si="83"/>
        <v>263.04116595688902</v>
      </c>
      <c r="AV94" s="3">
        <f t="shared" si="84"/>
        <v>24.954459288676215</v>
      </c>
      <c r="AW94" s="3">
        <f t="shared" si="85"/>
        <v>4.0550668176845726</v>
      </c>
      <c r="AX94" s="3">
        <f t="shared" si="86"/>
        <v>106.34874206541546</v>
      </c>
      <c r="AY94" s="3">
        <f t="shared" si="94"/>
        <v>967.64083162016379</v>
      </c>
    </row>
    <row r="95" spans="1:52" ht="15.5" x14ac:dyDescent="0.35">
      <c r="A95" s="5" t="s">
        <v>158</v>
      </c>
      <c r="B95" t="s">
        <v>143</v>
      </c>
      <c r="C95">
        <v>25</v>
      </c>
      <c r="D95" s="15">
        <v>0.05</v>
      </c>
      <c r="E95" s="3">
        <f t="shared" si="64"/>
        <v>83.999290351539798</v>
      </c>
      <c r="F95" s="15">
        <v>0.1</v>
      </c>
      <c r="G95" s="3">
        <f t="shared" si="87"/>
        <v>96.069128620905175</v>
      </c>
      <c r="H95" s="15">
        <v>0</v>
      </c>
      <c r="I95" s="3">
        <f t="shared" si="65"/>
        <v>0</v>
      </c>
      <c r="J95" s="15">
        <v>0</v>
      </c>
      <c r="K95" s="3">
        <f t="shared" si="95"/>
        <v>0</v>
      </c>
      <c r="L95" s="15">
        <v>0</v>
      </c>
      <c r="M95" s="3">
        <f t="shared" si="88"/>
        <v>0</v>
      </c>
      <c r="N95" s="15">
        <v>0.02</v>
      </c>
      <c r="O95" s="3">
        <f t="shared" si="89"/>
        <v>22.247016300441111</v>
      </c>
      <c r="P95" s="15">
        <v>0.02</v>
      </c>
      <c r="Q95" s="3">
        <f t="shared" si="90"/>
        <v>21.043293276551122</v>
      </c>
      <c r="R95" s="15">
        <v>0.05</v>
      </c>
      <c r="S95" s="3">
        <f t="shared" si="91"/>
        <v>4.1590765481127034</v>
      </c>
      <c r="T95" s="15">
        <v>0.05</v>
      </c>
      <c r="U95" s="3">
        <f t="shared" si="92"/>
        <v>0.6758444696140955</v>
      </c>
      <c r="V95" s="15">
        <v>0.05</v>
      </c>
      <c r="W95" s="3">
        <f t="shared" si="93"/>
        <v>17.72479034423591</v>
      </c>
      <c r="X95" s="3">
        <f t="shared" si="66"/>
        <v>245.91843991139993</v>
      </c>
      <c r="AA95" s="5" t="s">
        <v>158</v>
      </c>
      <c r="AB95" s="15">
        <f t="shared" si="67"/>
        <v>0.05</v>
      </c>
      <c r="AC95" s="15">
        <f t="shared" si="68"/>
        <v>0.1</v>
      </c>
      <c r="AD95" s="15">
        <f t="shared" si="69"/>
        <v>0</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83.999290351539798</v>
      </c>
      <c r="AP95" s="3">
        <f t="shared" si="78"/>
        <v>96.069128620905175</v>
      </c>
      <c r="AQ95" s="3">
        <f t="shared" si="79"/>
        <v>0</v>
      </c>
      <c r="AR95" s="3">
        <f t="shared" si="80"/>
        <v>0</v>
      </c>
      <c r="AS95" s="3">
        <f t="shared" si="81"/>
        <v>0</v>
      </c>
      <c r="AT95" s="3">
        <f t="shared" si="82"/>
        <v>22.247016300441111</v>
      </c>
      <c r="AU95" s="3">
        <f t="shared" si="83"/>
        <v>21.043293276551122</v>
      </c>
      <c r="AV95" s="3">
        <f t="shared" si="84"/>
        <v>4.1590765481127034</v>
      </c>
      <c r="AW95" s="3">
        <f t="shared" si="85"/>
        <v>0.6758444696140955</v>
      </c>
      <c r="AX95" s="3">
        <f t="shared" si="86"/>
        <v>17.72479034423591</v>
      </c>
      <c r="AY95" s="3">
        <f t="shared" si="94"/>
        <v>245.91843991139993</v>
      </c>
    </row>
    <row r="96" spans="1:52" ht="15.5" x14ac:dyDescent="0.35">
      <c r="A96" s="5" t="s">
        <v>148</v>
      </c>
      <c r="B96" t="s">
        <v>146</v>
      </c>
      <c r="C96">
        <v>35</v>
      </c>
      <c r="D96" s="15">
        <v>0.2</v>
      </c>
      <c r="E96" s="3">
        <f t="shared" si="64"/>
        <v>335.99716140615919</v>
      </c>
      <c r="F96" s="15">
        <v>0.2</v>
      </c>
      <c r="G96" s="3">
        <f t="shared" si="87"/>
        <v>192.13825724181035</v>
      </c>
      <c r="H96" s="15">
        <v>0.45</v>
      </c>
      <c r="I96" s="3">
        <f t="shared" si="65"/>
        <v>11.91614905752972</v>
      </c>
      <c r="J96" s="15">
        <v>0.45</v>
      </c>
      <c r="K96" s="3">
        <f t="shared" si="95"/>
        <v>4.61571465000877</v>
      </c>
      <c r="L96" s="15">
        <v>0.05</v>
      </c>
      <c r="M96" s="3">
        <f t="shared" si="88"/>
        <v>2.0957370840710841</v>
      </c>
      <c r="N96" s="15">
        <v>0.2</v>
      </c>
      <c r="O96" s="3">
        <f t="shared" si="89"/>
        <v>222.47016300441112</v>
      </c>
      <c r="P96" s="15">
        <v>0.1</v>
      </c>
      <c r="Q96" s="3">
        <f t="shared" si="90"/>
        <v>105.21646638275561</v>
      </c>
      <c r="R96" s="15">
        <v>0</v>
      </c>
      <c r="S96" s="3">
        <f t="shared" si="91"/>
        <v>0</v>
      </c>
      <c r="T96" s="15">
        <v>0</v>
      </c>
      <c r="U96" s="3">
        <f t="shared" si="92"/>
        <v>0</v>
      </c>
      <c r="V96" s="15">
        <v>0</v>
      </c>
      <c r="W96" s="3">
        <f t="shared" si="93"/>
        <v>0</v>
      </c>
      <c r="X96" s="3">
        <f t="shared" si="66"/>
        <v>874.44964882674583</v>
      </c>
      <c r="AA96" s="5" t="s">
        <v>148</v>
      </c>
      <c r="AB96" s="15">
        <f t="shared" si="67"/>
        <v>0.2</v>
      </c>
      <c r="AC96" s="15">
        <f t="shared" si="68"/>
        <v>0.2</v>
      </c>
      <c r="AD96" s="15">
        <f t="shared" si="69"/>
        <v>0.45</v>
      </c>
      <c r="AE96" s="15">
        <f t="shared" si="70"/>
        <v>0.45</v>
      </c>
      <c r="AF96" s="15">
        <f t="shared" si="71"/>
        <v>0.05</v>
      </c>
      <c r="AG96" s="15">
        <f t="shared" si="72"/>
        <v>0.2</v>
      </c>
      <c r="AH96" s="15">
        <f t="shared" si="73"/>
        <v>0.1</v>
      </c>
      <c r="AI96" s="15">
        <f t="shared" si="74"/>
        <v>0</v>
      </c>
      <c r="AJ96" s="15">
        <f t="shared" si="75"/>
        <v>0</v>
      </c>
      <c r="AK96" s="15">
        <f t="shared" si="76"/>
        <v>0</v>
      </c>
      <c r="AN96" s="5" t="s">
        <v>148</v>
      </c>
      <c r="AO96" s="3">
        <f t="shared" si="77"/>
        <v>335.99716140615919</v>
      </c>
      <c r="AP96" s="3">
        <f t="shared" si="78"/>
        <v>192.13825724181035</v>
      </c>
      <c r="AQ96" s="3">
        <f t="shared" si="79"/>
        <v>11.91614905752972</v>
      </c>
      <c r="AR96" s="3">
        <f t="shared" si="80"/>
        <v>4.61571465000877</v>
      </c>
      <c r="AS96" s="3">
        <f t="shared" si="81"/>
        <v>2.0957370840710841</v>
      </c>
      <c r="AT96" s="3">
        <f t="shared" si="82"/>
        <v>222.47016300441112</v>
      </c>
      <c r="AU96" s="3">
        <f t="shared" si="83"/>
        <v>105.21646638275561</v>
      </c>
      <c r="AV96" s="3">
        <f t="shared" si="84"/>
        <v>0</v>
      </c>
      <c r="AW96" s="3">
        <f t="shared" si="85"/>
        <v>0</v>
      </c>
      <c r="AX96" s="3">
        <f t="shared" si="86"/>
        <v>0</v>
      </c>
      <c r="AY96" s="3">
        <f t="shared" si="94"/>
        <v>874.44964882674583</v>
      </c>
    </row>
    <row r="97" spans="1:51" ht="15.5" x14ac:dyDescent="0.35">
      <c r="A97" s="5" t="s">
        <v>149</v>
      </c>
      <c r="B97" t="s">
        <v>143</v>
      </c>
      <c r="C97">
        <v>25</v>
      </c>
      <c r="D97" s="15">
        <v>0.4</v>
      </c>
      <c r="E97" s="3">
        <f t="shared" si="64"/>
        <v>671.99432281231839</v>
      </c>
      <c r="F97" s="15">
        <v>0.35</v>
      </c>
      <c r="G97" s="3">
        <f t="shared" si="87"/>
        <v>336.24195017316805</v>
      </c>
      <c r="H97" s="15">
        <v>0.4</v>
      </c>
      <c r="I97" s="3">
        <f t="shared" si="65"/>
        <v>10.592132495581973</v>
      </c>
      <c r="J97" s="15">
        <v>0.4</v>
      </c>
      <c r="K97" s="3">
        <f t="shared" si="95"/>
        <v>4.1028574666744619</v>
      </c>
      <c r="L97" s="15">
        <v>0.6</v>
      </c>
      <c r="M97" s="3">
        <f t="shared" si="88"/>
        <v>25.148845008853009</v>
      </c>
      <c r="N97" s="15">
        <v>0.33</v>
      </c>
      <c r="O97" s="3">
        <f t="shared" si="89"/>
        <v>367.07576895727834</v>
      </c>
      <c r="P97" s="15">
        <v>0.33</v>
      </c>
      <c r="Q97" s="3">
        <f t="shared" si="90"/>
        <v>347.21433906309352</v>
      </c>
      <c r="R97" s="15">
        <v>0.4</v>
      </c>
      <c r="S97" s="3">
        <f t="shared" si="91"/>
        <v>33.272612384901628</v>
      </c>
      <c r="T97" s="15">
        <v>0.4</v>
      </c>
      <c r="U97" s="3">
        <f t="shared" si="92"/>
        <v>5.406755756912764</v>
      </c>
      <c r="V97" s="15">
        <v>0.4</v>
      </c>
      <c r="W97" s="3">
        <f t="shared" si="93"/>
        <v>141.79832275388728</v>
      </c>
      <c r="X97" s="3">
        <f t="shared" si="66"/>
        <v>1942.8479068726695</v>
      </c>
      <c r="AA97" s="5" t="s">
        <v>149</v>
      </c>
      <c r="AB97" s="15">
        <f t="shared" si="67"/>
        <v>0.4</v>
      </c>
      <c r="AC97" s="15">
        <f t="shared" si="68"/>
        <v>0.35</v>
      </c>
      <c r="AD97" s="15">
        <f t="shared" si="69"/>
        <v>0.4</v>
      </c>
      <c r="AE97" s="15">
        <f t="shared" si="70"/>
        <v>0.4</v>
      </c>
      <c r="AF97" s="15">
        <f t="shared" si="71"/>
        <v>0.6</v>
      </c>
      <c r="AG97" s="15">
        <f t="shared" si="72"/>
        <v>0.33</v>
      </c>
      <c r="AH97" s="15">
        <f t="shared" si="73"/>
        <v>0.33</v>
      </c>
      <c r="AI97" s="15">
        <f t="shared" si="74"/>
        <v>0.4</v>
      </c>
      <c r="AJ97" s="15">
        <f t="shared" si="75"/>
        <v>0.4</v>
      </c>
      <c r="AK97" s="15">
        <f t="shared" si="76"/>
        <v>0.4</v>
      </c>
      <c r="AN97" s="5" t="s">
        <v>149</v>
      </c>
      <c r="AO97" s="3">
        <f t="shared" si="77"/>
        <v>671.99432281231839</v>
      </c>
      <c r="AP97" s="3">
        <f t="shared" si="78"/>
        <v>336.24195017316805</v>
      </c>
      <c r="AQ97" s="3">
        <f t="shared" si="79"/>
        <v>10.592132495581973</v>
      </c>
      <c r="AR97" s="3">
        <f t="shared" si="80"/>
        <v>4.1028574666744619</v>
      </c>
      <c r="AS97" s="3">
        <f t="shared" si="81"/>
        <v>25.148845008853009</v>
      </c>
      <c r="AT97" s="3">
        <f t="shared" si="82"/>
        <v>367.07576895727834</v>
      </c>
      <c r="AU97" s="3">
        <f t="shared" si="83"/>
        <v>347.21433906309352</v>
      </c>
      <c r="AV97" s="3">
        <f t="shared" si="84"/>
        <v>33.272612384901628</v>
      </c>
      <c r="AW97" s="3">
        <f t="shared" si="85"/>
        <v>5.406755756912764</v>
      </c>
      <c r="AX97" s="3">
        <f t="shared" si="86"/>
        <v>141.79832275388728</v>
      </c>
      <c r="AY97" s="3">
        <f t="shared" si="94"/>
        <v>1942.8479068726695</v>
      </c>
    </row>
    <row r="98" spans="1:51" ht="15.5" x14ac:dyDescent="0.35">
      <c r="A98" s="5" t="s">
        <v>10</v>
      </c>
      <c r="D98" s="15">
        <f>SUM(D92:D97)</f>
        <v>1</v>
      </c>
      <c r="E98" s="29">
        <f t="shared" ref="E98:U98" si="96">SUM(E92:E97)</f>
        <v>1679.985807030796</v>
      </c>
      <c r="F98" s="15">
        <f>SUM(F92:F97)</f>
        <v>0.99999999999999989</v>
      </c>
      <c r="G98" s="29">
        <f t="shared" si="96"/>
        <v>960.69128620905167</v>
      </c>
      <c r="H98" s="15">
        <f>SUM(H92:H97)</f>
        <v>1</v>
      </c>
      <c r="I98" s="29">
        <f t="shared" si="96"/>
        <v>26.480331238954932</v>
      </c>
      <c r="J98" s="15">
        <f>SUM(J92:J97)</f>
        <v>1</v>
      </c>
      <c r="K98" s="29">
        <f t="shared" si="96"/>
        <v>10.257143666686154</v>
      </c>
      <c r="L98" s="15">
        <f>SUM(L92:L97)</f>
        <v>1</v>
      </c>
      <c r="M98" s="29">
        <f t="shared" si="96"/>
        <v>41.914741681421681</v>
      </c>
      <c r="N98" s="15">
        <f>SUM(N92:N97)</f>
        <v>1</v>
      </c>
      <c r="O98" s="29">
        <f t="shared" si="96"/>
        <v>1112.3508150220555</v>
      </c>
      <c r="P98" s="15">
        <f>SUM(P92:P97)</f>
        <v>1</v>
      </c>
      <c r="Q98" s="29">
        <f t="shared" si="96"/>
        <v>1052.1646638275561</v>
      </c>
      <c r="R98" s="15">
        <f>SUM(R92:R97)</f>
        <v>1</v>
      </c>
      <c r="S98" s="29">
        <f t="shared" si="96"/>
        <v>83.181530962254058</v>
      </c>
      <c r="T98" s="15">
        <f>SUM(T92:T97)</f>
        <v>1</v>
      </c>
      <c r="U98" s="29">
        <f t="shared" si="96"/>
        <v>13.516889392281909</v>
      </c>
      <c r="V98" s="15">
        <f>SUM(V92:V97)</f>
        <v>1</v>
      </c>
      <c r="W98" s="29">
        <f t="shared" ref="W98" si="97">SUM(W92:W97)</f>
        <v>354.49580688471821</v>
      </c>
      <c r="X98" s="3">
        <f t="shared" si="66"/>
        <v>5335.0390159157769</v>
      </c>
      <c r="AA98" s="5" t="s">
        <v>10</v>
      </c>
      <c r="AB98" s="15">
        <f t="shared" si="67"/>
        <v>1</v>
      </c>
      <c r="AC98" s="15">
        <f t="shared" si="68"/>
        <v>0.99999999999999989</v>
      </c>
      <c r="AD98" s="15">
        <v>1</v>
      </c>
      <c r="AE98" s="15">
        <f>+H98</f>
        <v>1</v>
      </c>
      <c r="AF98" s="15">
        <f t="shared" si="71"/>
        <v>1</v>
      </c>
      <c r="AG98" s="15">
        <f t="shared" si="72"/>
        <v>1</v>
      </c>
      <c r="AH98" s="15">
        <f t="shared" si="73"/>
        <v>1</v>
      </c>
      <c r="AI98" s="15">
        <f t="shared" si="74"/>
        <v>1</v>
      </c>
      <c r="AJ98" s="15">
        <f t="shared" si="75"/>
        <v>1</v>
      </c>
      <c r="AK98" s="15">
        <f t="shared" si="76"/>
        <v>1</v>
      </c>
      <c r="AN98" s="5" t="s">
        <v>10</v>
      </c>
      <c r="AO98" s="3">
        <f t="shared" si="77"/>
        <v>1679.985807030796</v>
      </c>
      <c r="AP98" s="3">
        <f t="shared" si="78"/>
        <v>960.69128620905167</v>
      </c>
      <c r="AQ98" s="3">
        <f t="shared" si="79"/>
        <v>26.480331238954932</v>
      </c>
      <c r="AR98" s="3">
        <f t="shared" si="80"/>
        <v>10.257143666686154</v>
      </c>
      <c r="AS98" s="3">
        <f t="shared" si="81"/>
        <v>41.914741681421681</v>
      </c>
      <c r="AT98" s="3">
        <f t="shared" si="82"/>
        <v>1112.3508150220555</v>
      </c>
      <c r="AU98" s="3">
        <f t="shared" si="83"/>
        <v>1052.1646638275561</v>
      </c>
      <c r="AV98" s="3">
        <f t="shared" si="84"/>
        <v>83.181530962254058</v>
      </c>
      <c r="AW98" s="3">
        <f t="shared" si="85"/>
        <v>13.516889392281909</v>
      </c>
      <c r="AX98" s="3">
        <f t="shared" si="86"/>
        <v>354.49580688471821</v>
      </c>
      <c r="AY98" s="3">
        <f t="shared" si="94"/>
        <v>5335.0390159157769</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0.78653253973581627</v>
      </c>
      <c r="F101" s="15">
        <v>0.8</v>
      </c>
      <c r="G101" s="3">
        <f>+F101*G$62</f>
        <v>0.48249685485852051</v>
      </c>
      <c r="H101" s="15">
        <v>0.8</v>
      </c>
      <c r="I101" s="3">
        <f>+H101*I$62</f>
        <v>1.1866087907782227E-2</v>
      </c>
      <c r="J101" s="15">
        <v>0.8</v>
      </c>
      <c r="K101" s="3">
        <f>+J101*K$62</f>
        <v>6.912799473143042E-3</v>
      </c>
      <c r="L101" s="15">
        <v>0.8</v>
      </c>
      <c r="M101" s="3">
        <f>+L101*M$62</f>
        <v>3.2903820492608059E-2</v>
      </c>
      <c r="N101" s="15">
        <v>0.8</v>
      </c>
      <c r="O101" s="3">
        <f>+N101*O$62</f>
        <v>0.50604521404783465</v>
      </c>
      <c r="P101" s="15">
        <v>0.8</v>
      </c>
      <c r="Q101" s="3">
        <f>+P101*Q$62</f>
        <v>0.60668187801051388</v>
      </c>
      <c r="R101" s="15">
        <v>0.2</v>
      </c>
      <c r="S101" s="3">
        <f>+R101*S$62</f>
        <v>9.2940679957775173E-3</v>
      </c>
      <c r="T101" s="15">
        <v>0.8</v>
      </c>
      <c r="U101" s="3">
        <f>+T101*U$62</f>
        <v>4.2399639452700829E-3</v>
      </c>
      <c r="V101" s="15">
        <v>0.8</v>
      </c>
      <c r="W101" s="3">
        <f>+V101*W$62</f>
        <v>0.2260079764162648</v>
      </c>
      <c r="X101" s="3">
        <f>+W101+U101+S101+Q101+O101+M101+K101+I101+G101+E101</f>
        <v>2.6729812028835309</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0.19663313493395407</v>
      </c>
      <c r="F102" s="15">
        <v>0.2</v>
      </c>
      <c r="G102" s="3">
        <f>+F102*G$62</f>
        <v>0.12062421371463013</v>
      </c>
      <c r="H102" s="15">
        <v>0.2</v>
      </c>
      <c r="I102" s="3">
        <f>+H102*I$62</f>
        <v>2.9665219769455567E-3</v>
      </c>
      <c r="J102" s="15">
        <v>0.2</v>
      </c>
      <c r="K102" s="3">
        <f>+J102*K$62</f>
        <v>1.7281998682857605E-3</v>
      </c>
      <c r="L102" s="15">
        <v>0.2</v>
      </c>
      <c r="M102" s="3">
        <f>+L102*M$62</f>
        <v>8.2259551231520147E-3</v>
      </c>
      <c r="N102" s="15">
        <v>0.2</v>
      </c>
      <c r="O102" s="3">
        <f>+N102*O$62</f>
        <v>0.12651130351195866</v>
      </c>
      <c r="P102" s="15">
        <v>0.2</v>
      </c>
      <c r="Q102" s="3">
        <f>+P102*Q$62</f>
        <v>0.15167046950262847</v>
      </c>
      <c r="R102" s="15">
        <v>0.8</v>
      </c>
      <c r="S102" s="3">
        <f>+R102*S$62</f>
        <v>3.7176271983110069E-2</v>
      </c>
      <c r="T102" s="15">
        <v>0.2</v>
      </c>
      <c r="U102" s="3">
        <f>+T102*U$62</f>
        <v>1.0599909863175207E-3</v>
      </c>
      <c r="V102" s="15">
        <v>0.2</v>
      </c>
      <c r="W102" s="3">
        <f>+V102*W$62</f>
        <v>5.65019941040662E-2</v>
      </c>
      <c r="X102" s="3">
        <f>+W102+U102+S102+Q102+O102+M102+K102+I102+G102+E102</f>
        <v>0.70309805570504846</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0.98316567466977034</v>
      </c>
      <c r="F103" s="15">
        <f t="shared" si="98"/>
        <v>1</v>
      </c>
      <c r="G103" s="3">
        <f t="shared" si="98"/>
        <v>0.60312106857315062</v>
      </c>
      <c r="H103" s="15">
        <f t="shared" si="98"/>
        <v>1</v>
      </c>
      <c r="I103" s="3">
        <f t="shared" si="98"/>
        <v>1.4832609884727784E-2</v>
      </c>
      <c r="J103" s="15">
        <f t="shared" si="98"/>
        <v>1</v>
      </c>
      <c r="K103" s="3">
        <f t="shared" si="98"/>
        <v>8.6409993414288018E-3</v>
      </c>
      <c r="L103" s="15">
        <f t="shared" si="98"/>
        <v>1</v>
      </c>
      <c r="M103" s="3">
        <f t="shared" si="98"/>
        <v>4.1129775615760075E-2</v>
      </c>
      <c r="N103" s="15">
        <f t="shared" si="98"/>
        <v>1</v>
      </c>
      <c r="O103" s="3">
        <f t="shared" si="98"/>
        <v>0.63255651755979336</v>
      </c>
      <c r="P103" s="15">
        <f t="shared" si="98"/>
        <v>1</v>
      </c>
      <c r="Q103" s="3">
        <f t="shared" si="98"/>
        <v>0.7583523475131424</v>
      </c>
      <c r="R103" s="15">
        <f t="shared" ref="R103" si="99">SUM(R101:R102)</f>
        <v>1</v>
      </c>
      <c r="S103" s="3">
        <f t="shared" si="98"/>
        <v>4.6470339978887588E-2</v>
      </c>
      <c r="T103" s="15">
        <f t="shared" ref="T103" si="100">SUM(T101:T102)</f>
        <v>1</v>
      </c>
      <c r="U103" s="3">
        <f t="shared" si="98"/>
        <v>5.2999549315876039E-3</v>
      </c>
      <c r="V103" s="15">
        <f t="shared" ref="V103" si="101">SUM(V101:V102)</f>
        <v>1</v>
      </c>
      <c r="W103" s="3">
        <f t="shared" si="98"/>
        <v>0.282509970520331</v>
      </c>
      <c r="X103" s="3">
        <f t="shared" si="98"/>
        <v>3.3760792585885793</v>
      </c>
      <c r="AA103" s="5" t="s">
        <v>10</v>
      </c>
      <c r="AB103" s="15">
        <f>+D103</f>
        <v>1</v>
      </c>
      <c r="AC103" s="15">
        <f>+F103</f>
        <v>1</v>
      </c>
      <c r="AD103" s="15">
        <f>+G103</f>
        <v>0.60312106857315062</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0.25</v>
      </c>
      <c r="E106" s="3">
        <f>+D106*(E$40-E$103)</f>
        <v>188.82453063321145</v>
      </c>
      <c r="F106" s="15">
        <v>0.25</v>
      </c>
      <c r="G106" s="3">
        <f t="shared" ref="G106:G113" si="102">+F106*(G$40-G$103)</f>
        <v>115.83404061230875</v>
      </c>
      <c r="H106" s="15">
        <v>0.1</v>
      </c>
      <c r="I106" s="3">
        <f t="shared" ref="I106:I113" si="103">+H106*(I$40-I$103)</f>
        <v>1.1394867301444336</v>
      </c>
      <c r="J106" s="15">
        <v>0.1</v>
      </c>
      <c r="K106" s="3">
        <f t="shared" ref="K106:K113" si="104">+J106*(K$40-K$103)</f>
        <v>0.66382815709884202</v>
      </c>
      <c r="L106" s="15">
        <v>0.3</v>
      </c>
      <c r="M106" s="3">
        <f t="shared" ref="M106:M113" si="105">+L106*(M$40-M$103)</f>
        <v>9.4791477478752864</v>
      </c>
      <c r="N106" s="15">
        <v>0.15</v>
      </c>
      <c r="O106" s="3">
        <f t="shared" ref="O106:O113" si="106">+N106*(O$40-O$103)</f>
        <v>72.892407010034475</v>
      </c>
      <c r="P106" s="15">
        <v>0.15</v>
      </c>
      <c r="Q106" s="3">
        <f t="shared" ref="Q106:Q113" si="107">+P106*(Q$40-Q$103)</f>
        <v>87.388441091697146</v>
      </c>
      <c r="R106" s="15">
        <v>0.05</v>
      </c>
      <c r="S106" s="3">
        <f t="shared" ref="S106:S113" si="108">+R106*(S$40-S$103)</f>
        <v>1.7849972514198091</v>
      </c>
      <c r="T106" s="15">
        <v>0</v>
      </c>
      <c r="U106" s="3">
        <f t="shared" ref="U106:U113" si="109">+T106*(U$40-U$103)</f>
        <v>0</v>
      </c>
      <c r="V106" s="15">
        <v>0</v>
      </c>
      <c r="W106" s="3">
        <f t="shared" ref="W106:W113" si="110">+V106*(W$40-W$103)</f>
        <v>0</v>
      </c>
      <c r="X106" s="3">
        <f>+W106+U106+S106+Q106+O106+M106+K106+I106+G106+E106</f>
        <v>478.00687923379019</v>
      </c>
      <c r="AA106" s="5" t="s">
        <v>164</v>
      </c>
      <c r="AB106" s="15">
        <f t="shared" ref="AB106:AB113" si="111">+D106</f>
        <v>0.25</v>
      </c>
      <c r="AC106" s="15">
        <f t="shared" ref="AC106:AC113" si="112">+F106</f>
        <v>0.25</v>
      </c>
      <c r="AD106" s="15">
        <f t="shared" ref="AD106:AD113" si="113">+H106</f>
        <v>0.1</v>
      </c>
      <c r="AE106" s="15">
        <f t="shared" ref="AE106:AE111" si="114">+J106</f>
        <v>0.1</v>
      </c>
      <c r="AF106" s="15">
        <f t="shared" ref="AF106:AF113" si="115">+L106</f>
        <v>0.3</v>
      </c>
      <c r="AG106" s="15">
        <f t="shared" ref="AG106:AG113" si="116">+N106</f>
        <v>0.15</v>
      </c>
      <c r="AH106" s="15">
        <f t="shared" ref="AH106:AH113" si="117">+P106</f>
        <v>0.15</v>
      </c>
      <c r="AI106" s="15">
        <f t="shared" ref="AI106:AI113" si="118">+R106</f>
        <v>0.05</v>
      </c>
      <c r="AJ106" s="15">
        <f t="shared" ref="AJ106:AJ113" si="119">+T106</f>
        <v>0</v>
      </c>
      <c r="AK106" s="15">
        <f t="shared" ref="AK106:AK113" si="120">+V106</f>
        <v>0</v>
      </c>
      <c r="AN106" s="5" t="s">
        <v>164</v>
      </c>
      <c r="AO106" s="3">
        <f t="shared" ref="AO106:AO113" si="121">+E106</f>
        <v>188.82453063321145</v>
      </c>
      <c r="AP106" s="3">
        <f t="shared" ref="AP106:AP113" si="122">+G106</f>
        <v>115.83404061230875</v>
      </c>
      <c r="AQ106" s="3">
        <f t="shared" ref="AQ106:AQ113" si="123">+I106</f>
        <v>1.1394867301444336</v>
      </c>
      <c r="AR106" s="3">
        <f t="shared" ref="AR106:AR113" si="124">+K106</f>
        <v>0.66382815709884202</v>
      </c>
      <c r="AS106" s="3">
        <f t="shared" ref="AS106:AS113" si="125">+M106</f>
        <v>9.4791477478752864</v>
      </c>
      <c r="AT106" s="3">
        <f t="shared" ref="AT106:AT113" si="126">+O106</f>
        <v>72.892407010034475</v>
      </c>
      <c r="AU106" s="3">
        <f t="shared" ref="AU106:AU113" si="127">+Q106</f>
        <v>87.388441091697146</v>
      </c>
      <c r="AV106" s="3">
        <f t="shared" ref="AV106:AV113" si="128">+S106</f>
        <v>1.7849972514198091</v>
      </c>
      <c r="AW106" s="3">
        <f t="shared" ref="AW106:AW113" si="129">+U106</f>
        <v>0</v>
      </c>
      <c r="AX106" s="3">
        <f t="shared" ref="AX106:AX113" si="130">+W106</f>
        <v>0</v>
      </c>
      <c r="AY106" s="3">
        <f>SUM(AO106:AX106)</f>
        <v>478.00687923379019</v>
      </c>
    </row>
    <row r="107" spans="1:51" ht="15.5" x14ac:dyDescent="0.35">
      <c r="A107" s="5" t="s">
        <v>166</v>
      </c>
      <c r="B107" t="s">
        <v>167</v>
      </c>
      <c r="C107">
        <v>25</v>
      </c>
      <c r="D107" s="15">
        <v>0</v>
      </c>
      <c r="E107" s="3">
        <f t="shared" ref="E107:E113" si="131">+D107*(E$40-E$103)</f>
        <v>0</v>
      </c>
      <c r="F107" s="15">
        <v>0</v>
      </c>
      <c r="G107" s="3">
        <f t="shared" si="102"/>
        <v>0</v>
      </c>
      <c r="H107" s="15">
        <v>0.1</v>
      </c>
      <c r="I107" s="3">
        <f t="shared" si="103"/>
        <v>1.1394867301444336</v>
      </c>
      <c r="J107" s="15">
        <v>0.1</v>
      </c>
      <c r="K107" s="3">
        <f t="shared" si="104"/>
        <v>0.66382815709884202</v>
      </c>
      <c r="L107" s="15">
        <v>0</v>
      </c>
      <c r="M107" s="3">
        <f t="shared" si="105"/>
        <v>0</v>
      </c>
      <c r="N107" s="15">
        <v>0.05</v>
      </c>
      <c r="O107" s="3">
        <f t="shared" si="106"/>
        <v>24.29746900334483</v>
      </c>
      <c r="P107" s="15">
        <v>0.05</v>
      </c>
      <c r="Q107" s="3">
        <f t="shared" si="107"/>
        <v>29.129480363899052</v>
      </c>
      <c r="R107" s="15">
        <v>0.05</v>
      </c>
      <c r="S107" s="3">
        <f t="shared" si="108"/>
        <v>1.7849972514198091</v>
      </c>
      <c r="T107" s="15">
        <v>0</v>
      </c>
      <c r="U107" s="3">
        <f t="shared" si="109"/>
        <v>0</v>
      </c>
      <c r="V107" s="15">
        <v>0</v>
      </c>
      <c r="W107" s="3">
        <f t="shared" si="110"/>
        <v>0</v>
      </c>
      <c r="X107" s="3">
        <f>+W107+U107+S107+Q107+O107+M107+K107+I107+G107+E107</f>
        <v>57.015261505906963</v>
      </c>
      <c r="Y107" s="3">
        <f>+X106+X107</f>
        <v>535.02214073969719</v>
      </c>
      <c r="Z107" s="23">
        <f>+Y107/(X$48-X$49-X77-X85)</f>
        <v>0.47956554412441804</v>
      </c>
      <c r="AA107" s="5" t="s">
        <v>166</v>
      </c>
      <c r="AB107" s="15">
        <f t="shared" si="111"/>
        <v>0</v>
      </c>
      <c r="AC107" s="15">
        <f t="shared" si="112"/>
        <v>0</v>
      </c>
      <c r="AD107" s="15">
        <f t="shared" si="113"/>
        <v>0.1</v>
      </c>
      <c r="AE107" s="15">
        <f t="shared" si="114"/>
        <v>0.1</v>
      </c>
      <c r="AF107" s="15">
        <f t="shared" si="115"/>
        <v>0</v>
      </c>
      <c r="AG107" s="15">
        <f t="shared" si="116"/>
        <v>0.05</v>
      </c>
      <c r="AH107" s="15">
        <f t="shared" si="117"/>
        <v>0.05</v>
      </c>
      <c r="AI107" s="15">
        <f t="shared" si="118"/>
        <v>0.05</v>
      </c>
      <c r="AJ107" s="15">
        <f t="shared" si="119"/>
        <v>0</v>
      </c>
      <c r="AK107" s="15">
        <f t="shared" si="120"/>
        <v>0</v>
      </c>
      <c r="AN107" s="5" t="s">
        <v>166</v>
      </c>
      <c r="AO107" s="3">
        <f t="shared" si="121"/>
        <v>0</v>
      </c>
      <c r="AP107" s="3">
        <f t="shared" si="122"/>
        <v>0</v>
      </c>
      <c r="AQ107" s="3">
        <f t="shared" si="123"/>
        <v>1.1394867301444336</v>
      </c>
      <c r="AR107" s="3">
        <f t="shared" si="124"/>
        <v>0.66382815709884202</v>
      </c>
      <c r="AS107" s="3">
        <f t="shared" si="125"/>
        <v>0</v>
      </c>
      <c r="AT107" s="3">
        <f t="shared" si="126"/>
        <v>24.29746900334483</v>
      </c>
      <c r="AU107" s="3">
        <f t="shared" si="127"/>
        <v>29.129480363899052</v>
      </c>
      <c r="AV107" s="3">
        <f t="shared" si="128"/>
        <v>1.7849972514198091</v>
      </c>
      <c r="AW107" s="3">
        <f t="shared" si="129"/>
        <v>0</v>
      </c>
      <c r="AX107" s="3">
        <f t="shared" si="130"/>
        <v>0</v>
      </c>
      <c r="AY107" s="3">
        <f t="shared" ref="AY107:AY113" si="132">SUM(AO107:AX107)</f>
        <v>57.015261505906963</v>
      </c>
    </row>
    <row r="108" spans="1:51" ht="15.5" x14ac:dyDescent="0.35">
      <c r="A108" s="5" t="s">
        <v>155</v>
      </c>
      <c r="B108" t="s">
        <v>143</v>
      </c>
      <c r="C108">
        <v>25</v>
      </c>
      <c r="D108" s="15">
        <v>0.05</v>
      </c>
      <c r="E108" s="3">
        <f t="shared" si="131"/>
        <v>37.764906126642295</v>
      </c>
      <c r="F108" s="15">
        <v>0.1</v>
      </c>
      <c r="G108" s="3">
        <f t="shared" si="102"/>
        <v>46.333616244923505</v>
      </c>
      <c r="H108" s="15">
        <v>0</v>
      </c>
      <c r="I108" s="3">
        <f t="shared" si="103"/>
        <v>0</v>
      </c>
      <c r="J108" s="15">
        <v>0</v>
      </c>
      <c r="K108" s="3">
        <f t="shared" si="104"/>
        <v>0</v>
      </c>
      <c r="L108" s="15">
        <v>0.1</v>
      </c>
      <c r="M108" s="3">
        <f t="shared" si="105"/>
        <v>3.1597159159584294</v>
      </c>
      <c r="N108" s="15">
        <v>0</v>
      </c>
      <c r="O108" s="3">
        <f t="shared" si="106"/>
        <v>0</v>
      </c>
      <c r="P108" s="15">
        <v>0.1</v>
      </c>
      <c r="Q108" s="3">
        <f t="shared" si="107"/>
        <v>58.258960727798105</v>
      </c>
      <c r="R108" s="15">
        <v>0.05</v>
      </c>
      <c r="S108" s="3">
        <f t="shared" si="108"/>
        <v>1.7849972514198091</v>
      </c>
      <c r="T108" s="15">
        <v>0.2</v>
      </c>
      <c r="U108" s="3">
        <f t="shared" si="109"/>
        <v>0.81431769079639071</v>
      </c>
      <c r="V108" s="15">
        <v>0.2</v>
      </c>
      <c r="W108" s="3">
        <f t="shared" si="110"/>
        <v>43.406570393639171</v>
      </c>
      <c r="X108" s="3">
        <f>+W108+U108+S108+Q108+O108+M108+K108+I108+G108+E108</f>
        <v>191.52308435117772</v>
      </c>
      <c r="AA108" s="5" t="s">
        <v>155</v>
      </c>
      <c r="AB108" s="15">
        <f t="shared" si="111"/>
        <v>0.05</v>
      </c>
      <c r="AC108" s="15">
        <f t="shared" si="112"/>
        <v>0.1</v>
      </c>
      <c r="AD108" s="15">
        <f t="shared" si="113"/>
        <v>0</v>
      </c>
      <c r="AE108" s="15">
        <f t="shared" si="114"/>
        <v>0</v>
      </c>
      <c r="AF108" s="15">
        <f t="shared" si="115"/>
        <v>0.1</v>
      </c>
      <c r="AG108" s="15">
        <f t="shared" si="116"/>
        <v>0</v>
      </c>
      <c r="AH108" s="15">
        <f t="shared" si="117"/>
        <v>0.1</v>
      </c>
      <c r="AI108" s="15">
        <f t="shared" si="118"/>
        <v>0.05</v>
      </c>
      <c r="AJ108" s="15">
        <f t="shared" si="119"/>
        <v>0.2</v>
      </c>
      <c r="AK108" s="15">
        <f t="shared" si="120"/>
        <v>0.2</v>
      </c>
      <c r="AN108" s="5" t="s">
        <v>155</v>
      </c>
      <c r="AO108" s="3">
        <f t="shared" si="121"/>
        <v>37.764906126642295</v>
      </c>
      <c r="AP108" s="3">
        <f t="shared" si="122"/>
        <v>46.333616244923505</v>
      </c>
      <c r="AQ108" s="3">
        <f t="shared" si="123"/>
        <v>0</v>
      </c>
      <c r="AR108" s="3">
        <f t="shared" si="124"/>
        <v>0</v>
      </c>
      <c r="AS108" s="3">
        <f t="shared" si="125"/>
        <v>3.1597159159584294</v>
      </c>
      <c r="AT108" s="3">
        <f t="shared" si="126"/>
        <v>0</v>
      </c>
      <c r="AU108" s="3">
        <f t="shared" si="127"/>
        <v>58.258960727798105</v>
      </c>
      <c r="AV108" s="3">
        <f t="shared" si="128"/>
        <v>1.7849972514198091</v>
      </c>
      <c r="AW108" s="3">
        <f t="shared" si="129"/>
        <v>0.81431769079639071</v>
      </c>
      <c r="AX108" s="3">
        <f t="shared" si="130"/>
        <v>43.406570393639171</v>
      </c>
      <c r="AY108" s="3">
        <f t="shared" si="132"/>
        <v>191.52308435117772</v>
      </c>
    </row>
    <row r="109" spans="1:51" ht="15.5" x14ac:dyDescent="0.35">
      <c r="A109" s="5" t="s">
        <v>168</v>
      </c>
      <c r="B109" t="s">
        <v>140</v>
      </c>
      <c r="C109">
        <v>25</v>
      </c>
      <c r="D109" s="15">
        <v>0.05</v>
      </c>
      <c r="E109" s="3">
        <f t="shared" si="131"/>
        <v>37.764906126642295</v>
      </c>
      <c r="F109" s="15">
        <v>0</v>
      </c>
      <c r="G109" s="3">
        <f t="shared" si="102"/>
        <v>0</v>
      </c>
      <c r="H109" s="15">
        <v>0</v>
      </c>
      <c r="I109" s="3">
        <f t="shared" si="103"/>
        <v>0</v>
      </c>
      <c r="J109" s="15">
        <v>0</v>
      </c>
      <c r="K109" s="3">
        <f t="shared" si="104"/>
        <v>0</v>
      </c>
      <c r="L109" s="15">
        <v>0.1</v>
      </c>
      <c r="M109" s="3">
        <f t="shared" si="105"/>
        <v>3.1597159159584294</v>
      </c>
      <c r="N109" s="15">
        <v>0</v>
      </c>
      <c r="O109" s="3">
        <f t="shared" si="106"/>
        <v>0</v>
      </c>
      <c r="P109" s="15">
        <v>0.05</v>
      </c>
      <c r="Q109" s="3">
        <f t="shared" si="107"/>
        <v>29.129480363899052</v>
      </c>
      <c r="R109" s="15">
        <v>0.05</v>
      </c>
      <c r="S109" s="3">
        <f t="shared" si="108"/>
        <v>1.7849972514198091</v>
      </c>
      <c r="T109" s="15">
        <v>0.1</v>
      </c>
      <c r="U109" s="3">
        <f t="shared" si="109"/>
        <v>0.40715884539819536</v>
      </c>
      <c r="V109" s="15">
        <v>0.1</v>
      </c>
      <c r="W109" s="3">
        <f t="shared" si="110"/>
        <v>21.703285196819586</v>
      </c>
      <c r="X109" s="3">
        <f t="shared" ref="X109:X113" si="133">+W109+U109+S109+Q109+O109+M109+K109+I109+G109+E109</f>
        <v>93.949543700137369</v>
      </c>
      <c r="AA109" s="5" t="s">
        <v>168</v>
      </c>
      <c r="AB109" s="15">
        <f t="shared" si="111"/>
        <v>0.05</v>
      </c>
      <c r="AC109" s="15">
        <f t="shared" si="112"/>
        <v>0</v>
      </c>
      <c r="AD109" s="15">
        <f t="shared" si="113"/>
        <v>0</v>
      </c>
      <c r="AE109" s="15">
        <f t="shared" si="114"/>
        <v>0</v>
      </c>
      <c r="AF109" s="15">
        <f t="shared" si="115"/>
        <v>0.1</v>
      </c>
      <c r="AG109" s="15">
        <f t="shared" si="116"/>
        <v>0</v>
      </c>
      <c r="AH109" s="15">
        <f t="shared" si="117"/>
        <v>0.05</v>
      </c>
      <c r="AI109" s="15">
        <f t="shared" si="118"/>
        <v>0.05</v>
      </c>
      <c r="AJ109" s="15">
        <f t="shared" si="119"/>
        <v>0.1</v>
      </c>
      <c r="AK109" s="15">
        <f t="shared" si="120"/>
        <v>0.1</v>
      </c>
      <c r="AN109" s="5" t="s">
        <v>168</v>
      </c>
      <c r="AO109" s="3">
        <f t="shared" si="121"/>
        <v>37.764906126642295</v>
      </c>
      <c r="AP109" s="3">
        <f t="shared" si="122"/>
        <v>0</v>
      </c>
      <c r="AQ109" s="3">
        <f t="shared" si="123"/>
        <v>0</v>
      </c>
      <c r="AR109" s="3">
        <f t="shared" si="124"/>
        <v>0</v>
      </c>
      <c r="AS109" s="3">
        <f t="shared" si="125"/>
        <v>3.1597159159584294</v>
      </c>
      <c r="AT109" s="3">
        <f t="shared" si="126"/>
        <v>0</v>
      </c>
      <c r="AU109" s="3">
        <f t="shared" si="127"/>
        <v>29.129480363899052</v>
      </c>
      <c r="AV109" s="3">
        <f t="shared" si="128"/>
        <v>1.7849972514198091</v>
      </c>
      <c r="AW109" s="3">
        <f t="shared" si="129"/>
        <v>0.40715884539819536</v>
      </c>
      <c r="AX109" s="3">
        <f t="shared" si="130"/>
        <v>21.703285196819586</v>
      </c>
      <c r="AY109" s="3">
        <f t="shared" si="132"/>
        <v>93.949543700137383</v>
      </c>
    </row>
    <row r="110" spans="1:51" ht="15.5" x14ac:dyDescent="0.35">
      <c r="A110" s="5" t="s">
        <v>157</v>
      </c>
      <c r="B110" t="s">
        <v>143</v>
      </c>
      <c r="C110">
        <v>25</v>
      </c>
      <c r="D110" s="15">
        <v>0</v>
      </c>
      <c r="E110" s="3">
        <f t="shared" si="131"/>
        <v>0</v>
      </c>
      <c r="F110" s="15">
        <v>0</v>
      </c>
      <c r="G110" s="3">
        <f t="shared" si="102"/>
        <v>0</v>
      </c>
      <c r="H110" s="15">
        <v>0</v>
      </c>
      <c r="I110" s="3">
        <f t="shared" si="103"/>
        <v>0</v>
      </c>
      <c r="J110" s="15">
        <v>0</v>
      </c>
      <c r="K110" s="3">
        <f t="shared" si="104"/>
        <v>0</v>
      </c>
      <c r="L110" s="15">
        <v>0.1</v>
      </c>
      <c r="M110" s="3">
        <f t="shared" si="105"/>
        <v>3.1597159159584294</v>
      </c>
      <c r="N110" s="15">
        <v>0</v>
      </c>
      <c r="O110" s="3">
        <f t="shared" si="106"/>
        <v>0</v>
      </c>
      <c r="P110" s="15">
        <v>0.05</v>
      </c>
      <c r="Q110" s="3">
        <f t="shared" si="107"/>
        <v>29.129480363899052</v>
      </c>
      <c r="R110" s="15">
        <v>0.1</v>
      </c>
      <c r="S110" s="3">
        <f t="shared" si="108"/>
        <v>3.5699945028396183</v>
      </c>
      <c r="T110" s="15">
        <v>0.1</v>
      </c>
      <c r="U110" s="3">
        <f t="shared" si="109"/>
        <v>0.40715884539819536</v>
      </c>
      <c r="V110" s="15">
        <v>0.1</v>
      </c>
      <c r="W110" s="3">
        <f t="shared" si="110"/>
        <v>21.703285196819586</v>
      </c>
      <c r="X110" s="3">
        <f t="shared" si="133"/>
        <v>57.969634824914877</v>
      </c>
      <c r="AA110" s="5" t="s">
        <v>157</v>
      </c>
      <c r="AB110" s="15">
        <f t="shared" si="111"/>
        <v>0</v>
      </c>
      <c r="AC110" s="15">
        <f t="shared" si="112"/>
        <v>0</v>
      </c>
      <c r="AD110" s="15">
        <f t="shared" si="113"/>
        <v>0</v>
      </c>
      <c r="AE110" s="15">
        <f t="shared" si="114"/>
        <v>0</v>
      </c>
      <c r="AF110" s="15">
        <f t="shared" si="115"/>
        <v>0.1</v>
      </c>
      <c r="AG110" s="15">
        <f t="shared" si="116"/>
        <v>0</v>
      </c>
      <c r="AH110" s="15">
        <f t="shared" si="117"/>
        <v>0.05</v>
      </c>
      <c r="AI110" s="15">
        <f t="shared" si="118"/>
        <v>0.1</v>
      </c>
      <c r="AJ110" s="15">
        <f t="shared" si="119"/>
        <v>0.1</v>
      </c>
      <c r="AK110" s="15">
        <f t="shared" si="120"/>
        <v>0.1</v>
      </c>
      <c r="AN110" s="5" t="s">
        <v>157</v>
      </c>
      <c r="AO110" s="3">
        <f t="shared" si="121"/>
        <v>0</v>
      </c>
      <c r="AP110" s="3">
        <f t="shared" si="122"/>
        <v>0</v>
      </c>
      <c r="AQ110" s="3">
        <f t="shared" si="123"/>
        <v>0</v>
      </c>
      <c r="AR110" s="3">
        <f t="shared" si="124"/>
        <v>0</v>
      </c>
      <c r="AS110" s="3">
        <f t="shared" si="125"/>
        <v>3.1597159159584294</v>
      </c>
      <c r="AT110" s="3">
        <f t="shared" si="126"/>
        <v>0</v>
      </c>
      <c r="AU110" s="3">
        <f t="shared" si="127"/>
        <v>29.129480363899052</v>
      </c>
      <c r="AV110" s="3">
        <f t="shared" si="128"/>
        <v>3.5699945028396183</v>
      </c>
      <c r="AW110" s="3">
        <f t="shared" si="129"/>
        <v>0.40715884539819536</v>
      </c>
      <c r="AX110" s="3">
        <f t="shared" si="130"/>
        <v>21.703285196819586</v>
      </c>
      <c r="AY110" s="3">
        <f t="shared" si="132"/>
        <v>57.969634824914877</v>
      </c>
    </row>
    <row r="111" spans="1:51" ht="15.5" x14ac:dyDescent="0.35">
      <c r="A111" s="5" t="s">
        <v>158</v>
      </c>
      <c r="B111" t="s">
        <v>143</v>
      </c>
      <c r="C111">
        <v>25</v>
      </c>
      <c r="D111" s="15">
        <v>0</v>
      </c>
      <c r="E111" s="3">
        <f t="shared" si="131"/>
        <v>0</v>
      </c>
      <c r="F111" s="15">
        <v>0</v>
      </c>
      <c r="G111" s="3">
        <f t="shared" si="102"/>
        <v>0</v>
      </c>
      <c r="H111" s="15">
        <v>0</v>
      </c>
      <c r="I111" s="3">
        <f t="shared" si="103"/>
        <v>0</v>
      </c>
      <c r="J111" s="15">
        <v>0</v>
      </c>
      <c r="K111" s="3">
        <f t="shared" si="104"/>
        <v>0</v>
      </c>
      <c r="L111" s="15">
        <v>0</v>
      </c>
      <c r="M111" s="3">
        <f t="shared" si="105"/>
        <v>0</v>
      </c>
      <c r="N111" s="15">
        <v>0</v>
      </c>
      <c r="O111" s="3">
        <f t="shared" si="106"/>
        <v>0</v>
      </c>
      <c r="P111" s="15">
        <v>0.05</v>
      </c>
      <c r="Q111" s="3">
        <f t="shared" si="107"/>
        <v>29.129480363899052</v>
      </c>
      <c r="R111" s="15">
        <v>0</v>
      </c>
      <c r="S111" s="3">
        <f t="shared" si="108"/>
        <v>0</v>
      </c>
      <c r="T111" s="15">
        <v>0</v>
      </c>
      <c r="U111" s="3">
        <f t="shared" si="109"/>
        <v>0</v>
      </c>
      <c r="V111" s="15">
        <v>0</v>
      </c>
      <c r="W111" s="3">
        <f t="shared" si="110"/>
        <v>0</v>
      </c>
      <c r="X111" s="3">
        <f t="shared" si="133"/>
        <v>29.129480363899052</v>
      </c>
      <c r="AA111" s="5" t="s">
        <v>158</v>
      </c>
      <c r="AB111" s="15">
        <f t="shared" si="111"/>
        <v>0</v>
      </c>
      <c r="AC111" s="15">
        <f t="shared" si="112"/>
        <v>0</v>
      </c>
      <c r="AD111" s="15">
        <f t="shared" si="113"/>
        <v>0</v>
      </c>
      <c r="AE111" s="15">
        <f t="shared" si="114"/>
        <v>0</v>
      </c>
      <c r="AF111" s="15">
        <f t="shared" si="115"/>
        <v>0</v>
      </c>
      <c r="AG111" s="15">
        <f t="shared" si="116"/>
        <v>0</v>
      </c>
      <c r="AH111" s="15">
        <f t="shared" si="117"/>
        <v>0.05</v>
      </c>
      <c r="AI111" s="15">
        <f t="shared" si="118"/>
        <v>0</v>
      </c>
      <c r="AJ111" s="15">
        <f t="shared" si="119"/>
        <v>0</v>
      </c>
      <c r="AK111" s="15">
        <f t="shared" si="120"/>
        <v>0</v>
      </c>
      <c r="AN111" s="5" t="s">
        <v>158</v>
      </c>
      <c r="AO111" s="3">
        <f t="shared" si="121"/>
        <v>0</v>
      </c>
      <c r="AP111" s="3">
        <f t="shared" si="122"/>
        <v>0</v>
      </c>
      <c r="AQ111" s="3">
        <f t="shared" si="123"/>
        <v>0</v>
      </c>
      <c r="AR111" s="3">
        <f t="shared" si="124"/>
        <v>0</v>
      </c>
      <c r="AS111" s="3">
        <f t="shared" si="125"/>
        <v>0</v>
      </c>
      <c r="AT111" s="3">
        <f t="shared" si="126"/>
        <v>0</v>
      </c>
      <c r="AU111" s="3">
        <f t="shared" si="127"/>
        <v>29.129480363899052</v>
      </c>
      <c r="AV111" s="3">
        <f t="shared" si="128"/>
        <v>0</v>
      </c>
      <c r="AW111" s="3">
        <f t="shared" si="129"/>
        <v>0</v>
      </c>
      <c r="AX111" s="3">
        <f t="shared" si="130"/>
        <v>0</v>
      </c>
      <c r="AY111" s="3">
        <f t="shared" si="132"/>
        <v>29.129480363899052</v>
      </c>
    </row>
    <row r="112" spans="1:51" ht="15.5" x14ac:dyDescent="0.35">
      <c r="A112" s="5" t="s">
        <v>148</v>
      </c>
      <c r="B112" t="s">
        <v>146</v>
      </c>
      <c r="C112">
        <v>35</v>
      </c>
      <c r="D112" s="15">
        <v>0.2</v>
      </c>
      <c r="E112" s="3">
        <f>+D112*(E$40-E$103)</f>
        <v>151.05962450656918</v>
      </c>
      <c r="F112" s="15">
        <v>0.15</v>
      </c>
      <c r="G112" s="3">
        <f t="shared" si="102"/>
        <v>69.50042436738525</v>
      </c>
      <c r="H112" s="15">
        <v>0.2</v>
      </c>
      <c r="I112" s="3">
        <f t="shared" si="103"/>
        <v>2.2789734602888672</v>
      </c>
      <c r="J112" s="15">
        <v>0.45</v>
      </c>
      <c r="K112" s="3">
        <f t="shared" si="104"/>
        <v>2.9872267069447886</v>
      </c>
      <c r="L112" s="15">
        <v>0.1</v>
      </c>
      <c r="M112" s="3">
        <f t="shared" si="105"/>
        <v>3.1597159159584294</v>
      </c>
      <c r="N112" s="15">
        <v>0.3</v>
      </c>
      <c r="O112" s="3">
        <f t="shared" si="106"/>
        <v>145.78481402006895</v>
      </c>
      <c r="P112" s="15">
        <v>0.05</v>
      </c>
      <c r="Q112" s="3">
        <f t="shared" si="107"/>
        <v>29.129480363899052</v>
      </c>
      <c r="R112" s="15">
        <v>0.05</v>
      </c>
      <c r="S112" s="3">
        <f t="shared" si="108"/>
        <v>1.7849972514198091</v>
      </c>
      <c r="T112" s="15">
        <v>0</v>
      </c>
      <c r="U112" s="3">
        <f t="shared" si="109"/>
        <v>0</v>
      </c>
      <c r="V112" s="15">
        <v>0</v>
      </c>
      <c r="W112" s="3">
        <f t="shared" si="110"/>
        <v>0</v>
      </c>
      <c r="X112" s="3">
        <f>+W112+U112+S112+Q112+O112+M112+K112+I112+G112+E112</f>
        <v>405.68525659253436</v>
      </c>
      <c r="AA112" s="5" t="s">
        <v>148</v>
      </c>
      <c r="AB112" s="15">
        <f t="shared" si="111"/>
        <v>0.2</v>
      </c>
      <c r="AC112" s="15">
        <f t="shared" si="112"/>
        <v>0.15</v>
      </c>
      <c r="AD112" s="15">
        <f t="shared" si="113"/>
        <v>0.2</v>
      </c>
      <c r="AE112" s="15">
        <f>+H112</f>
        <v>0.2</v>
      </c>
      <c r="AF112" s="15">
        <f t="shared" si="115"/>
        <v>0.1</v>
      </c>
      <c r="AG112" s="15">
        <f t="shared" si="116"/>
        <v>0.3</v>
      </c>
      <c r="AH112" s="15">
        <f t="shared" si="117"/>
        <v>0.05</v>
      </c>
      <c r="AI112" s="15">
        <f t="shared" si="118"/>
        <v>0.05</v>
      </c>
      <c r="AJ112" s="15">
        <f t="shared" si="119"/>
        <v>0</v>
      </c>
      <c r="AK112" s="15">
        <f t="shared" si="120"/>
        <v>0</v>
      </c>
      <c r="AN112" s="5" t="s">
        <v>148</v>
      </c>
      <c r="AO112" s="3">
        <f t="shared" si="121"/>
        <v>151.05962450656918</v>
      </c>
      <c r="AP112" s="3">
        <f t="shared" si="122"/>
        <v>69.50042436738525</v>
      </c>
      <c r="AQ112" s="3">
        <f t="shared" si="123"/>
        <v>2.2789734602888672</v>
      </c>
      <c r="AR112" s="3">
        <f t="shared" si="124"/>
        <v>2.9872267069447886</v>
      </c>
      <c r="AS112" s="3">
        <f t="shared" si="125"/>
        <v>3.1597159159584294</v>
      </c>
      <c r="AT112" s="3">
        <f t="shared" si="126"/>
        <v>145.78481402006895</v>
      </c>
      <c r="AU112" s="3">
        <f t="shared" si="127"/>
        <v>29.129480363899052</v>
      </c>
      <c r="AV112" s="3">
        <f t="shared" si="128"/>
        <v>1.7849972514198091</v>
      </c>
      <c r="AW112" s="3">
        <f t="shared" si="129"/>
        <v>0</v>
      </c>
      <c r="AX112" s="3">
        <f t="shared" si="130"/>
        <v>0</v>
      </c>
      <c r="AY112" s="3">
        <f t="shared" si="132"/>
        <v>405.6852565925343</v>
      </c>
    </row>
    <row r="113" spans="1:53" ht="15.5" x14ac:dyDescent="0.35">
      <c r="A113" s="5" t="s">
        <v>149</v>
      </c>
      <c r="B113" t="s">
        <v>143</v>
      </c>
      <c r="C113">
        <v>25</v>
      </c>
      <c r="D113" s="15">
        <v>0.45</v>
      </c>
      <c r="E113" s="3">
        <f t="shared" si="131"/>
        <v>339.8841551397806</v>
      </c>
      <c r="F113" s="15">
        <v>0.5</v>
      </c>
      <c r="G113" s="3">
        <f t="shared" si="102"/>
        <v>231.66808122461751</v>
      </c>
      <c r="H113" s="15">
        <v>0.6</v>
      </c>
      <c r="I113" s="3">
        <f t="shared" si="103"/>
        <v>6.8369203808666015</v>
      </c>
      <c r="J113" s="15">
        <v>0.35</v>
      </c>
      <c r="K113" s="3">
        <f t="shared" si="104"/>
        <v>2.3233985498459466</v>
      </c>
      <c r="L113" s="15">
        <v>0.3</v>
      </c>
      <c r="M113" s="3">
        <f t="shared" si="105"/>
        <v>9.4791477478752864</v>
      </c>
      <c r="N113" s="15">
        <v>0.5</v>
      </c>
      <c r="O113" s="3">
        <f t="shared" si="106"/>
        <v>242.97469003344827</v>
      </c>
      <c r="P113" s="15">
        <v>0.5</v>
      </c>
      <c r="Q113" s="3">
        <f t="shared" si="107"/>
        <v>291.29480363899052</v>
      </c>
      <c r="R113" s="15">
        <v>0.65</v>
      </c>
      <c r="S113" s="3">
        <f t="shared" si="108"/>
        <v>23.204964268457516</v>
      </c>
      <c r="T113" s="15">
        <v>0.6</v>
      </c>
      <c r="U113" s="3">
        <f t="shared" si="109"/>
        <v>2.4429530723891721</v>
      </c>
      <c r="V113" s="15">
        <v>0.6</v>
      </c>
      <c r="W113" s="3">
        <f t="shared" si="110"/>
        <v>130.2197111809175</v>
      </c>
      <c r="X113" s="3">
        <f t="shared" si="133"/>
        <v>1280.3288252371888</v>
      </c>
      <c r="AA113" s="5" t="s">
        <v>149</v>
      </c>
      <c r="AB113" s="15">
        <f t="shared" si="111"/>
        <v>0.45</v>
      </c>
      <c r="AC113" s="15">
        <f t="shared" si="112"/>
        <v>0.5</v>
      </c>
      <c r="AD113" s="15">
        <f t="shared" si="113"/>
        <v>0.6</v>
      </c>
      <c r="AE113" s="15">
        <f>+H113</f>
        <v>0.6</v>
      </c>
      <c r="AF113" s="15">
        <f t="shared" si="115"/>
        <v>0.3</v>
      </c>
      <c r="AG113" s="15">
        <f t="shared" si="116"/>
        <v>0.5</v>
      </c>
      <c r="AH113" s="15">
        <f t="shared" si="117"/>
        <v>0.5</v>
      </c>
      <c r="AI113" s="15">
        <f t="shared" si="118"/>
        <v>0.65</v>
      </c>
      <c r="AJ113" s="15">
        <f t="shared" si="119"/>
        <v>0.6</v>
      </c>
      <c r="AK113" s="15">
        <f t="shared" si="120"/>
        <v>0.6</v>
      </c>
      <c r="AN113" s="5" t="s">
        <v>149</v>
      </c>
      <c r="AO113" s="3">
        <f t="shared" si="121"/>
        <v>339.8841551397806</v>
      </c>
      <c r="AP113" s="3">
        <f t="shared" si="122"/>
        <v>231.66808122461751</v>
      </c>
      <c r="AQ113" s="3">
        <f t="shared" si="123"/>
        <v>6.8369203808666015</v>
      </c>
      <c r="AR113" s="3">
        <f t="shared" si="124"/>
        <v>2.3233985498459466</v>
      </c>
      <c r="AS113" s="3">
        <f t="shared" si="125"/>
        <v>9.4791477478752864</v>
      </c>
      <c r="AT113" s="3">
        <f t="shared" si="126"/>
        <v>242.97469003344827</v>
      </c>
      <c r="AU113" s="3">
        <f t="shared" si="127"/>
        <v>291.29480363899052</v>
      </c>
      <c r="AV113" s="3">
        <f t="shared" si="128"/>
        <v>23.204964268457516</v>
      </c>
      <c r="AW113" s="3">
        <f t="shared" si="129"/>
        <v>2.4429530723891721</v>
      </c>
      <c r="AX113" s="3">
        <f t="shared" si="130"/>
        <v>130.2197111809175</v>
      </c>
      <c r="AY113" s="3">
        <f t="shared" si="132"/>
        <v>1280.328825237189</v>
      </c>
    </row>
    <row r="114" spans="1:53" ht="15.5" x14ac:dyDescent="0.35">
      <c r="A114" s="5" t="s">
        <v>10</v>
      </c>
      <c r="D114" s="15">
        <f>SUM(D106:D113)</f>
        <v>1</v>
      </c>
      <c r="E114" s="29">
        <f t="shared" ref="E114:W114" si="134">SUM(E106:E113)</f>
        <v>755.29812253284581</v>
      </c>
      <c r="F114" s="15">
        <f t="shared" si="134"/>
        <v>1</v>
      </c>
      <c r="G114" s="29">
        <f t="shared" si="134"/>
        <v>463.33616244923502</v>
      </c>
      <c r="H114" s="15">
        <f t="shared" si="134"/>
        <v>1</v>
      </c>
      <c r="I114" s="29">
        <f t="shared" si="134"/>
        <v>11.394867301444336</v>
      </c>
      <c r="J114" s="15">
        <f t="shared" si="134"/>
        <v>1</v>
      </c>
      <c r="K114" s="29">
        <f t="shared" si="134"/>
        <v>6.6382815709884193</v>
      </c>
      <c r="L114" s="15">
        <f t="shared" si="134"/>
        <v>1</v>
      </c>
      <c r="M114" s="29">
        <f t="shared" si="134"/>
        <v>31.597159159584294</v>
      </c>
      <c r="N114" s="15">
        <f t="shared" si="134"/>
        <v>1</v>
      </c>
      <c r="O114" s="29">
        <f t="shared" si="134"/>
        <v>485.94938006689654</v>
      </c>
      <c r="P114" s="15">
        <f t="shared" si="134"/>
        <v>1</v>
      </c>
      <c r="Q114" s="29">
        <f t="shared" si="134"/>
        <v>582.58960727798103</v>
      </c>
      <c r="R114" s="15">
        <f t="shared" si="134"/>
        <v>1</v>
      </c>
      <c r="S114" s="29">
        <f t="shared" si="134"/>
        <v>35.699945028396179</v>
      </c>
      <c r="T114" s="15">
        <f t="shared" si="134"/>
        <v>1</v>
      </c>
      <c r="U114" s="29">
        <f t="shared" si="134"/>
        <v>4.0715884539819536</v>
      </c>
      <c r="V114" s="15">
        <f t="shared" si="134"/>
        <v>1</v>
      </c>
      <c r="W114" s="29">
        <f t="shared" si="134"/>
        <v>217.03285196819584</v>
      </c>
      <c r="X114" s="3">
        <f>SUM(X106:X113)</f>
        <v>2593.6079658095496</v>
      </c>
      <c r="Y114" s="3">
        <f>+X103+X114</f>
        <v>2596.9840450681381</v>
      </c>
      <c r="Z114" s="3">
        <f>+E114+G114+I114+K114+M114+O114+Q114+S114+U114+W114</f>
        <v>2593.6079658095491</v>
      </c>
      <c r="AA114" s="5" t="s">
        <v>10</v>
      </c>
      <c r="AB114" s="15">
        <f>SUM(AB106:AB113)</f>
        <v>1</v>
      </c>
      <c r="AC114" s="15">
        <f t="shared" ref="AC114:AK114" si="135">SUM(AC106:AC113)</f>
        <v>1</v>
      </c>
      <c r="AD114" s="15">
        <f t="shared" si="135"/>
        <v>1</v>
      </c>
      <c r="AE114" s="15">
        <f t="shared" si="135"/>
        <v>1</v>
      </c>
      <c r="AF114" s="15">
        <f t="shared" si="135"/>
        <v>1</v>
      </c>
      <c r="AG114" s="15">
        <f t="shared" si="135"/>
        <v>1</v>
      </c>
      <c r="AH114" s="15">
        <f t="shared" si="135"/>
        <v>1</v>
      </c>
      <c r="AI114" s="15">
        <f t="shared" si="135"/>
        <v>1</v>
      </c>
      <c r="AJ114" s="15">
        <f t="shared" si="135"/>
        <v>1</v>
      </c>
      <c r="AK114" s="15">
        <f t="shared" si="135"/>
        <v>1</v>
      </c>
      <c r="AN114" s="5" t="s">
        <v>10</v>
      </c>
      <c r="AO114" s="3">
        <f>SUM(AO106:AO113)</f>
        <v>755.29812253284581</v>
      </c>
      <c r="AP114" s="3">
        <f t="shared" ref="AP114:AX114" si="136">SUM(AP106:AP113)</f>
        <v>463.33616244923502</v>
      </c>
      <c r="AQ114" s="3">
        <f t="shared" si="136"/>
        <v>11.394867301444336</v>
      </c>
      <c r="AR114" s="3">
        <f t="shared" si="136"/>
        <v>6.6382815709884193</v>
      </c>
      <c r="AS114" s="3">
        <f t="shared" si="136"/>
        <v>31.597159159584294</v>
      </c>
      <c r="AT114" s="3">
        <f t="shared" si="136"/>
        <v>485.94938006689654</v>
      </c>
      <c r="AU114" s="3">
        <f t="shared" si="136"/>
        <v>582.58960727798103</v>
      </c>
      <c r="AV114" s="3">
        <f t="shared" si="136"/>
        <v>35.699945028396179</v>
      </c>
      <c r="AW114" s="3">
        <f t="shared" si="136"/>
        <v>4.0715884539819536</v>
      </c>
      <c r="AX114" s="3">
        <f t="shared" si="136"/>
        <v>217.03285196819584</v>
      </c>
      <c r="AY114" s="3">
        <f>SUM(AY106:AY113)</f>
        <v>2593.6079658095496</v>
      </c>
      <c r="BA114" s="3">
        <f>+AY106+AY107+AY108+AY109+AY110+AY111+AY112+AY113</f>
        <v>2593.6079658095496</v>
      </c>
    </row>
    <row r="115" spans="1:53"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3"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3" ht="15.5" x14ac:dyDescent="0.35">
      <c r="A117" s="5" t="s">
        <v>152</v>
      </c>
      <c r="C117">
        <v>16</v>
      </c>
      <c r="D117" s="15">
        <v>0.2</v>
      </c>
      <c r="E117" s="3">
        <f>+D117*E$63</f>
        <v>0.2055924053923319</v>
      </c>
      <c r="F117" s="15">
        <v>0.2</v>
      </c>
      <c r="G117" s="3">
        <f>+F117*G$63</f>
        <v>0.12232383835305494</v>
      </c>
      <c r="H117" s="15">
        <v>0.2</v>
      </c>
      <c r="I117" s="3">
        <f>+H117*I$63</f>
        <v>5.4063155369691168E-3</v>
      </c>
      <c r="J117" s="15">
        <v>0.2</v>
      </c>
      <c r="K117" s="3">
        <f>+J117*K$63</f>
        <v>1.8557166986304932E-3</v>
      </c>
      <c r="L117" s="15">
        <v>0.2</v>
      </c>
      <c r="M117" s="3">
        <f>+L117*M$63</f>
        <v>6.9868234475413352E-3</v>
      </c>
      <c r="N117" s="15">
        <v>0.2</v>
      </c>
      <c r="O117" s="3">
        <f>+N117*O$63</f>
        <v>0.17183117590980213</v>
      </c>
      <c r="P117" s="15">
        <v>0.2</v>
      </c>
      <c r="Q117" s="3">
        <f>+P117*Q$63</f>
        <v>0.15794679427824646</v>
      </c>
      <c r="R117" s="15">
        <v>0.8</v>
      </c>
      <c r="S117" s="3">
        <f>+R117*S$63</f>
        <v>3.2458529956826687E-2</v>
      </c>
      <c r="T117" s="15">
        <v>0.2</v>
      </c>
      <c r="U117" s="3">
        <f>+T117*U$63</f>
        <v>1.4593355058913342E-3</v>
      </c>
      <c r="V117" s="15">
        <v>0.2</v>
      </c>
      <c r="W117" s="3">
        <f>+V117*W$63</f>
        <v>5.9254182658594556E-2</v>
      </c>
      <c r="X117" s="3">
        <f>+W117+U117+S117+Q117+O117+M117+K117+I117+G117+E117</f>
        <v>0.76511511773788898</v>
      </c>
      <c r="Y117" s="3"/>
    </row>
    <row r="118" spans="1:53" ht="15.5" x14ac:dyDescent="0.35">
      <c r="A118" s="5" t="s">
        <v>153</v>
      </c>
      <c r="C118">
        <v>18</v>
      </c>
      <c r="D118" s="15">
        <v>0.8</v>
      </c>
      <c r="E118" s="29">
        <f>+D118*E$63</f>
        <v>0.82236962156932758</v>
      </c>
      <c r="F118" s="15">
        <v>0.8</v>
      </c>
      <c r="G118" s="29">
        <f>+F118*G$63</f>
        <v>0.48929535341221975</v>
      </c>
      <c r="H118" s="15">
        <v>0.8</v>
      </c>
      <c r="I118" s="29">
        <f>+H118*I$63</f>
        <v>2.1625262147876467E-2</v>
      </c>
      <c r="J118" s="15">
        <v>0.8</v>
      </c>
      <c r="K118" s="29">
        <f>+J118*K$63</f>
        <v>7.4228667945219727E-3</v>
      </c>
      <c r="L118" s="15">
        <v>0.8</v>
      </c>
      <c r="M118" s="29">
        <f>+L118*M$63</f>
        <v>2.7947293790165341E-2</v>
      </c>
      <c r="N118" s="15">
        <v>0.8</v>
      </c>
      <c r="O118" s="29">
        <f>+N118*O$63</f>
        <v>0.6873247036392085</v>
      </c>
      <c r="P118" s="15">
        <v>0.8</v>
      </c>
      <c r="Q118" s="29">
        <f>+P118*Q$63</f>
        <v>0.63178717711298582</v>
      </c>
      <c r="R118" s="15">
        <v>0.2</v>
      </c>
      <c r="S118" s="29">
        <f>+R118*S$63</f>
        <v>8.1146324892066718E-3</v>
      </c>
      <c r="T118" s="15">
        <v>0.8</v>
      </c>
      <c r="U118" s="29">
        <f>+T118*U$63</f>
        <v>5.8373420235653369E-3</v>
      </c>
      <c r="V118" s="15">
        <v>0.8</v>
      </c>
      <c r="W118" s="29">
        <f>+V118*W$63</f>
        <v>0.23701673063437823</v>
      </c>
      <c r="X118" s="3">
        <f>+W118+U118+S118+Q118+O118+M118+K118+I118+G118+E118</f>
        <v>2.9387409836134557</v>
      </c>
      <c r="Y118" s="3"/>
    </row>
    <row r="119" spans="1:53" ht="15.5" x14ac:dyDescent="0.35">
      <c r="A119" s="5" t="s">
        <v>10</v>
      </c>
      <c r="D119" s="15">
        <f t="shared" ref="D119:V119" si="137">SUM(D117:D118)</f>
        <v>1</v>
      </c>
      <c r="E119" s="29">
        <f>SUM(E117:E118)</f>
        <v>1.0279620269616594</v>
      </c>
      <c r="F119" s="15">
        <f t="shared" si="137"/>
        <v>1</v>
      </c>
      <c r="G119" s="29">
        <f>SUM(G117:G118)</f>
        <v>0.61161919176527468</v>
      </c>
      <c r="H119" s="15">
        <f t="shared" si="137"/>
        <v>1</v>
      </c>
      <c r="I119" s="29">
        <f>SUM(I117:I118)</f>
        <v>2.7031577684845584E-2</v>
      </c>
      <c r="J119" s="15">
        <f t="shared" si="137"/>
        <v>1</v>
      </c>
      <c r="K119" s="29">
        <f>SUM(K117:K118)</f>
        <v>9.2785834931524667E-3</v>
      </c>
      <c r="L119" s="15">
        <f t="shared" si="137"/>
        <v>1</v>
      </c>
      <c r="M119" s="29">
        <f>SUM(M117:M118)</f>
        <v>3.4934117237706674E-2</v>
      </c>
      <c r="N119" s="15">
        <f t="shared" si="137"/>
        <v>1</v>
      </c>
      <c r="O119" s="29">
        <f>SUM(O117:O118)</f>
        <v>0.85915587954901063</v>
      </c>
      <c r="P119" s="15">
        <f t="shared" si="137"/>
        <v>1</v>
      </c>
      <c r="Q119" s="29">
        <f>SUM(Q117:Q118)</f>
        <v>0.78973397139123225</v>
      </c>
      <c r="R119" s="15">
        <f t="shared" si="137"/>
        <v>1</v>
      </c>
      <c r="S119" s="29">
        <f>SUM(S117:S118)</f>
        <v>4.0573162446033359E-2</v>
      </c>
      <c r="T119" s="15">
        <f t="shared" si="137"/>
        <v>1</v>
      </c>
      <c r="U119" s="29">
        <f>SUM(U117:U118)</f>
        <v>7.2966775294566709E-3</v>
      </c>
      <c r="V119" s="15">
        <f t="shared" si="137"/>
        <v>1</v>
      </c>
      <c r="W119" s="29">
        <f>SUM(W117:W118)</f>
        <v>0.29627091329297278</v>
      </c>
      <c r="X119" s="3">
        <f t="shared" ref="X119" si="138">SUM(X117:X118)</f>
        <v>3.7038561013513447</v>
      </c>
      <c r="Y119" s="3"/>
    </row>
    <row r="120" spans="1:53"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170</v>
      </c>
      <c r="AO120" s="4" t="s">
        <v>0</v>
      </c>
      <c r="AP120" s="4" t="s">
        <v>1</v>
      </c>
      <c r="AQ120" s="4" t="s">
        <v>2</v>
      </c>
      <c r="AR120" s="4" t="s">
        <v>3</v>
      </c>
      <c r="AS120" s="4" t="s">
        <v>4</v>
      </c>
      <c r="AT120" s="4" t="s">
        <v>5</v>
      </c>
      <c r="AU120" s="4" t="s">
        <v>6</v>
      </c>
      <c r="AV120" s="4" t="s">
        <v>7</v>
      </c>
      <c r="AW120" s="4" t="s">
        <v>8</v>
      </c>
      <c r="AX120" s="4" t="s">
        <v>9</v>
      </c>
      <c r="AY120" s="4" t="s">
        <v>10</v>
      </c>
    </row>
    <row r="121" spans="1:53" ht="15.5" x14ac:dyDescent="0.35">
      <c r="A121" s="5" t="s">
        <v>155</v>
      </c>
      <c r="B121" t="s">
        <v>143</v>
      </c>
      <c r="C121">
        <v>25</v>
      </c>
      <c r="D121" s="15">
        <v>0.1</v>
      </c>
      <c r="E121" s="3">
        <f t="shared" ref="E121:E127" si="139">+D121*(E$39-E$118)</f>
        <v>78.991765111816875</v>
      </c>
      <c r="F121" s="15">
        <v>0.1</v>
      </c>
      <c r="G121" s="3">
        <f t="shared" ref="G121:G127" si="140">+F121*(G$39-G$118)</f>
        <v>46.998700600449141</v>
      </c>
      <c r="H121" s="15">
        <v>0</v>
      </c>
      <c r="I121" s="3">
        <f>+H121*(I$39-I$118)</f>
        <v>0</v>
      </c>
      <c r="J121" s="15">
        <v>0</v>
      </c>
      <c r="K121" s="3">
        <f>+J121*(K$39-K$118)</f>
        <v>0</v>
      </c>
      <c r="L121" s="15">
        <v>0.1</v>
      </c>
      <c r="M121" s="3">
        <f>+L121*(M$39-M$118)</f>
        <v>2.6844450581368817</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128.6749107704029</v>
      </c>
      <c r="Y121" s="3"/>
      <c r="AA121" s="5" t="s">
        <v>155</v>
      </c>
      <c r="AB121" s="15">
        <f t="shared" ref="AB121:AB126" si="141">+D121</f>
        <v>0.1</v>
      </c>
      <c r="AC121" s="15">
        <f t="shared" ref="AC121:AC126" si="142">+F121</f>
        <v>0.1</v>
      </c>
      <c r="AD121" s="15">
        <f t="shared" ref="AD121:AD126" si="143">+H121</f>
        <v>0</v>
      </c>
      <c r="AE121" s="15">
        <f t="shared" ref="AE121:AE126" si="144">+J121</f>
        <v>0</v>
      </c>
      <c r="AF121" s="15">
        <f t="shared" ref="AF121:AF126" si="145">+L121</f>
        <v>0.1</v>
      </c>
      <c r="AG121" s="15">
        <f t="shared" ref="AG121:AG126" si="146">+N121</f>
        <v>0</v>
      </c>
      <c r="AH121" s="15">
        <f t="shared" ref="AH121:AH126" si="147">+P121</f>
        <v>0</v>
      </c>
      <c r="AI121" s="15">
        <f t="shared" ref="AI121:AI126" si="148">+R121</f>
        <v>0</v>
      </c>
      <c r="AJ121" s="15">
        <f t="shared" ref="AJ121:AJ126" si="149">+T121</f>
        <v>0</v>
      </c>
      <c r="AK121" s="15">
        <f t="shared" ref="AK121:AK126" si="150">+V121</f>
        <v>0</v>
      </c>
      <c r="AN121" s="5" t="s">
        <v>155</v>
      </c>
      <c r="AO121" s="3">
        <f t="shared" ref="AO121:AO126" si="151">+E121</f>
        <v>78.991765111816875</v>
      </c>
      <c r="AP121" s="3">
        <f t="shared" ref="AP121:AP126" si="152">+G121</f>
        <v>46.998700600449141</v>
      </c>
      <c r="AQ121" s="3">
        <f t="shared" ref="AQ121:AQ126" si="153">+I121</f>
        <v>0</v>
      </c>
      <c r="AR121" s="3">
        <f t="shared" ref="AR121:AR126" si="154">+K121</f>
        <v>0</v>
      </c>
      <c r="AS121" s="3">
        <f t="shared" ref="AS121:AS126" si="155">+M121</f>
        <v>2.6844450581368817</v>
      </c>
      <c r="AT121" s="3">
        <f t="shared" ref="AT121:AT126" si="156">+O121</f>
        <v>0</v>
      </c>
      <c r="AU121" s="3">
        <f t="shared" ref="AU121:AU126" si="157">+Q121</f>
        <v>0</v>
      </c>
      <c r="AV121" s="3">
        <f t="shared" ref="AV121:AV126" si="158">+S121</f>
        <v>0</v>
      </c>
      <c r="AW121" s="3">
        <f t="shared" ref="AW121:AW126" si="159">+U121</f>
        <v>0</v>
      </c>
      <c r="AX121" s="3">
        <f t="shared" ref="AX121:AX126" si="160">+W121</f>
        <v>0</v>
      </c>
      <c r="AY121" s="3">
        <f>SUM(AO121:AX121)</f>
        <v>128.6749107704029</v>
      </c>
    </row>
    <row r="122" spans="1:53" ht="15.5" x14ac:dyDescent="0.35">
      <c r="A122" s="5" t="s">
        <v>168</v>
      </c>
      <c r="B122" t="s">
        <v>140</v>
      </c>
      <c r="C122">
        <v>25</v>
      </c>
      <c r="D122" s="15">
        <v>0.1</v>
      </c>
      <c r="E122" s="3">
        <f t="shared" si="139"/>
        <v>78.991765111816875</v>
      </c>
      <c r="F122" s="15">
        <v>0.1</v>
      </c>
      <c r="G122" s="3">
        <f t="shared" si="140"/>
        <v>46.998700600449141</v>
      </c>
      <c r="H122" s="15">
        <v>0.1</v>
      </c>
      <c r="I122" s="3">
        <f t="shared" ref="I122:I127" si="161">+H122*(I$39-I$118)</f>
        <v>2.0771896033887187</v>
      </c>
      <c r="J122" s="15">
        <v>0.1</v>
      </c>
      <c r="K122" s="3">
        <f t="shared" ref="K122:K127" si="162">+J122*(K$39-K$118)</f>
        <v>0.71299490510150676</v>
      </c>
      <c r="L122" s="15">
        <v>0.1</v>
      </c>
      <c r="M122" s="3">
        <f t="shared" ref="M122:M127" si="163">+L122*(M$39-M$118)</f>
        <v>2.6844450581368817</v>
      </c>
      <c r="N122" s="15">
        <v>0.1</v>
      </c>
      <c r="O122" s="3">
        <f t="shared" ref="O122:O127" si="164">+N122*(O$39-O$118)</f>
        <v>66.02018134109845</v>
      </c>
      <c r="P122" s="15">
        <v>0.1</v>
      </c>
      <c r="Q122" s="3">
        <f t="shared" ref="Q122:Q127" si="165">+P122*(Q$39-Q$118)</f>
        <v>60.685588312383494</v>
      </c>
      <c r="R122" s="15">
        <v>0.1</v>
      </c>
      <c r="S122" s="3">
        <f t="shared" ref="S122:S127" si="166">+R122*(S$39-S$118)</f>
        <v>3.1202010325997995</v>
      </c>
      <c r="T122" s="15">
        <v>0.1</v>
      </c>
      <c r="U122" s="3">
        <f t="shared" ref="U122:U127" si="167">+T122*(U$39-U$118)</f>
        <v>0.56069915267892589</v>
      </c>
      <c r="V122" s="15">
        <v>0.1</v>
      </c>
      <c r="W122" s="3">
        <f t="shared" ref="W122:W127" si="168">+V122*(W$39-W$118)</f>
        <v>22.766368580242165</v>
      </c>
      <c r="X122" s="3">
        <f t="shared" ref="X122:X126" si="169">+W122+U122+S122+Q122+O122+M122+K122+I122+G122+E122</f>
        <v>284.61813369789593</v>
      </c>
      <c r="Y122" s="3"/>
      <c r="AA122" s="5" t="s">
        <v>168</v>
      </c>
      <c r="AB122" s="15">
        <f t="shared" si="141"/>
        <v>0.1</v>
      </c>
      <c r="AC122" s="15">
        <f t="shared" si="142"/>
        <v>0.1</v>
      </c>
      <c r="AD122" s="15">
        <f t="shared" si="143"/>
        <v>0.1</v>
      </c>
      <c r="AE122" s="15">
        <f t="shared" si="144"/>
        <v>0.1</v>
      </c>
      <c r="AF122" s="15">
        <f t="shared" si="145"/>
        <v>0.1</v>
      </c>
      <c r="AG122" s="15">
        <f t="shared" si="146"/>
        <v>0.1</v>
      </c>
      <c r="AH122" s="15">
        <f t="shared" si="147"/>
        <v>0.1</v>
      </c>
      <c r="AI122" s="15">
        <f t="shared" si="148"/>
        <v>0.1</v>
      </c>
      <c r="AJ122" s="15">
        <f t="shared" si="149"/>
        <v>0.1</v>
      </c>
      <c r="AK122" s="15">
        <f t="shared" si="150"/>
        <v>0.1</v>
      </c>
      <c r="AN122" s="5" t="s">
        <v>168</v>
      </c>
      <c r="AO122" s="3">
        <f t="shared" si="151"/>
        <v>78.991765111816875</v>
      </c>
      <c r="AP122" s="3">
        <f t="shared" si="152"/>
        <v>46.998700600449141</v>
      </c>
      <c r="AQ122" s="3">
        <f t="shared" si="153"/>
        <v>2.0771896033887187</v>
      </c>
      <c r="AR122" s="3">
        <f t="shared" si="154"/>
        <v>0.71299490510150676</v>
      </c>
      <c r="AS122" s="3">
        <f t="shared" si="155"/>
        <v>2.6844450581368817</v>
      </c>
      <c r="AT122" s="3">
        <f t="shared" si="156"/>
        <v>66.02018134109845</v>
      </c>
      <c r="AU122" s="3">
        <f t="shared" si="157"/>
        <v>60.685588312383494</v>
      </c>
      <c r="AV122" s="3">
        <f t="shared" si="158"/>
        <v>3.1202010325997995</v>
      </c>
      <c r="AW122" s="3">
        <f t="shared" si="159"/>
        <v>0.56069915267892589</v>
      </c>
      <c r="AX122" s="3">
        <f t="shared" si="160"/>
        <v>22.766368580242165</v>
      </c>
      <c r="AY122" s="3">
        <f t="shared" ref="AY122:AY126" si="170">SUM(AO122:AX122)</f>
        <v>284.61813369789598</v>
      </c>
    </row>
    <row r="123" spans="1:53" ht="15.5" x14ac:dyDescent="0.35">
      <c r="A123" s="5" t="s">
        <v>157</v>
      </c>
      <c r="B123" t="s">
        <v>143</v>
      </c>
      <c r="C123">
        <v>25</v>
      </c>
      <c r="D123" s="15">
        <v>0.1</v>
      </c>
      <c r="E123" s="3">
        <f t="shared" si="139"/>
        <v>78.991765111816875</v>
      </c>
      <c r="F123" s="15">
        <v>0.1</v>
      </c>
      <c r="G123" s="3">
        <f t="shared" si="140"/>
        <v>46.998700600449141</v>
      </c>
      <c r="H123" s="15">
        <v>0</v>
      </c>
      <c r="I123" s="3">
        <f t="shared" si="161"/>
        <v>0</v>
      </c>
      <c r="J123" s="15">
        <v>0.1</v>
      </c>
      <c r="K123" s="3">
        <f t="shared" si="162"/>
        <v>0.71299490510150676</v>
      </c>
      <c r="L123" s="15">
        <v>0.1</v>
      </c>
      <c r="M123" s="3">
        <f t="shared" si="163"/>
        <v>2.6844450581368817</v>
      </c>
      <c r="N123" s="15">
        <v>0.1</v>
      </c>
      <c r="O123" s="3">
        <f t="shared" si="164"/>
        <v>66.02018134109845</v>
      </c>
      <c r="P123" s="15">
        <v>0.1</v>
      </c>
      <c r="Q123" s="3">
        <f t="shared" si="165"/>
        <v>60.685588312383494</v>
      </c>
      <c r="R123" s="15">
        <v>0.1</v>
      </c>
      <c r="S123" s="3">
        <f t="shared" si="166"/>
        <v>3.1202010325997995</v>
      </c>
      <c r="T123" s="15">
        <v>0.1</v>
      </c>
      <c r="U123" s="3">
        <f t="shared" si="167"/>
        <v>0.56069915267892589</v>
      </c>
      <c r="V123" s="15">
        <v>0.1</v>
      </c>
      <c r="W123" s="3">
        <f t="shared" si="168"/>
        <v>22.766368580242165</v>
      </c>
      <c r="X123" s="3">
        <f t="shared" si="169"/>
        <v>282.54094409450727</v>
      </c>
      <c r="Y123" s="3"/>
      <c r="AA123" s="5" t="s">
        <v>157</v>
      </c>
      <c r="AB123" s="15">
        <f t="shared" si="141"/>
        <v>0.1</v>
      </c>
      <c r="AC123" s="15">
        <f t="shared" si="142"/>
        <v>0.1</v>
      </c>
      <c r="AD123" s="15">
        <f t="shared" si="143"/>
        <v>0</v>
      </c>
      <c r="AE123" s="15">
        <f t="shared" si="144"/>
        <v>0.1</v>
      </c>
      <c r="AF123" s="15">
        <f t="shared" si="145"/>
        <v>0.1</v>
      </c>
      <c r="AG123" s="15">
        <f t="shared" si="146"/>
        <v>0.1</v>
      </c>
      <c r="AH123" s="15">
        <f t="shared" si="147"/>
        <v>0.1</v>
      </c>
      <c r="AI123" s="15">
        <f t="shared" si="148"/>
        <v>0.1</v>
      </c>
      <c r="AJ123" s="15">
        <f t="shared" si="149"/>
        <v>0.1</v>
      </c>
      <c r="AK123" s="15">
        <f t="shared" si="150"/>
        <v>0.1</v>
      </c>
      <c r="AN123" s="5" t="s">
        <v>157</v>
      </c>
      <c r="AO123" s="3">
        <f t="shared" si="151"/>
        <v>78.991765111816875</v>
      </c>
      <c r="AP123" s="3">
        <f t="shared" si="152"/>
        <v>46.998700600449141</v>
      </c>
      <c r="AQ123" s="3">
        <f t="shared" si="153"/>
        <v>0</v>
      </c>
      <c r="AR123" s="3">
        <f t="shared" si="154"/>
        <v>0.71299490510150676</v>
      </c>
      <c r="AS123" s="3">
        <f t="shared" si="155"/>
        <v>2.6844450581368817</v>
      </c>
      <c r="AT123" s="3">
        <f t="shared" si="156"/>
        <v>66.02018134109845</v>
      </c>
      <c r="AU123" s="3">
        <f t="shared" si="157"/>
        <v>60.685588312383494</v>
      </c>
      <c r="AV123" s="3">
        <f t="shared" si="158"/>
        <v>3.1202010325997995</v>
      </c>
      <c r="AW123" s="3">
        <f t="shared" si="159"/>
        <v>0.56069915267892589</v>
      </c>
      <c r="AX123" s="3">
        <f t="shared" si="160"/>
        <v>22.766368580242165</v>
      </c>
      <c r="AY123" s="3">
        <f t="shared" si="170"/>
        <v>282.54094409450727</v>
      </c>
    </row>
    <row r="124" spans="1:53" ht="15.5" x14ac:dyDescent="0.35">
      <c r="A124" s="5" t="s">
        <v>158</v>
      </c>
      <c r="B124" t="s">
        <v>143</v>
      </c>
      <c r="C124">
        <v>25</v>
      </c>
      <c r="D124" s="15">
        <v>0.02</v>
      </c>
      <c r="E124" s="3">
        <f t="shared" si="139"/>
        <v>15.798353022363374</v>
      </c>
      <c r="F124" s="15">
        <v>0.02</v>
      </c>
      <c r="G124" s="3">
        <f t="shared" si="140"/>
        <v>9.3997401200898274</v>
      </c>
      <c r="H124" s="15">
        <v>0</v>
      </c>
      <c r="I124" s="3">
        <f t="shared" si="161"/>
        <v>0</v>
      </c>
      <c r="J124" s="15">
        <v>0</v>
      </c>
      <c r="K124" s="3">
        <f t="shared" si="162"/>
        <v>0</v>
      </c>
      <c r="L124" s="15">
        <v>0.02</v>
      </c>
      <c r="M124" s="3">
        <f t="shared" si="163"/>
        <v>0.53688901162737634</v>
      </c>
      <c r="N124" s="15">
        <v>0.02</v>
      </c>
      <c r="O124" s="3">
        <f t="shared" si="164"/>
        <v>13.204036268219689</v>
      </c>
      <c r="P124" s="15">
        <v>0</v>
      </c>
      <c r="Q124" s="3">
        <f t="shared" si="165"/>
        <v>0</v>
      </c>
      <c r="R124" s="15">
        <v>0</v>
      </c>
      <c r="S124" s="3">
        <f t="shared" si="166"/>
        <v>0</v>
      </c>
      <c r="T124" s="15">
        <v>0</v>
      </c>
      <c r="U124" s="3">
        <f t="shared" si="167"/>
        <v>0</v>
      </c>
      <c r="V124" s="15">
        <v>0</v>
      </c>
      <c r="W124" s="3">
        <f t="shared" si="168"/>
        <v>0</v>
      </c>
      <c r="X124" s="3">
        <f t="shared" si="169"/>
        <v>38.939018422300265</v>
      </c>
      <c r="Y124" s="3"/>
      <c r="AA124" s="5" t="s">
        <v>158</v>
      </c>
      <c r="AB124" s="15">
        <f t="shared" si="141"/>
        <v>0.02</v>
      </c>
      <c r="AC124" s="15">
        <f t="shared" si="142"/>
        <v>0.02</v>
      </c>
      <c r="AD124" s="15">
        <f t="shared" si="143"/>
        <v>0</v>
      </c>
      <c r="AE124" s="15">
        <f t="shared" si="144"/>
        <v>0</v>
      </c>
      <c r="AF124" s="15">
        <f t="shared" si="145"/>
        <v>0.02</v>
      </c>
      <c r="AG124" s="15">
        <f t="shared" si="146"/>
        <v>0.02</v>
      </c>
      <c r="AH124" s="15">
        <f t="shared" si="147"/>
        <v>0</v>
      </c>
      <c r="AI124" s="15">
        <f t="shared" si="148"/>
        <v>0</v>
      </c>
      <c r="AJ124" s="15">
        <f t="shared" si="149"/>
        <v>0</v>
      </c>
      <c r="AK124" s="15">
        <f t="shared" si="150"/>
        <v>0</v>
      </c>
      <c r="AN124" s="5" t="s">
        <v>158</v>
      </c>
      <c r="AO124" s="3">
        <f t="shared" si="151"/>
        <v>15.798353022363374</v>
      </c>
      <c r="AP124" s="3">
        <f t="shared" si="152"/>
        <v>9.3997401200898274</v>
      </c>
      <c r="AQ124" s="3">
        <f t="shared" si="153"/>
        <v>0</v>
      </c>
      <c r="AR124" s="3">
        <f t="shared" si="154"/>
        <v>0</v>
      </c>
      <c r="AS124" s="3">
        <f t="shared" si="155"/>
        <v>0.53688901162737634</v>
      </c>
      <c r="AT124" s="3">
        <f t="shared" si="156"/>
        <v>13.204036268219689</v>
      </c>
      <c r="AU124" s="3">
        <f t="shared" si="157"/>
        <v>0</v>
      </c>
      <c r="AV124" s="3">
        <f t="shared" si="158"/>
        <v>0</v>
      </c>
      <c r="AW124" s="3">
        <f t="shared" si="159"/>
        <v>0</v>
      </c>
      <c r="AX124" s="3">
        <f t="shared" si="160"/>
        <v>0</v>
      </c>
      <c r="AY124" s="3">
        <f t="shared" si="170"/>
        <v>38.939018422300265</v>
      </c>
    </row>
    <row r="125" spans="1:53" ht="15.5" x14ac:dyDescent="0.35">
      <c r="A125" s="5" t="s">
        <v>148</v>
      </c>
      <c r="B125" t="s">
        <v>146</v>
      </c>
      <c r="C125">
        <v>35</v>
      </c>
      <c r="D125" s="15">
        <v>0.15</v>
      </c>
      <c r="E125" s="3">
        <f t="shared" si="139"/>
        <v>118.4876476677253</v>
      </c>
      <c r="F125" s="15">
        <v>0.1</v>
      </c>
      <c r="G125" s="3">
        <f t="shared" si="140"/>
        <v>46.998700600449141</v>
      </c>
      <c r="H125" s="15">
        <v>0.1</v>
      </c>
      <c r="I125" s="3">
        <f t="shared" si="161"/>
        <v>2.0771896033887187</v>
      </c>
      <c r="J125" s="15">
        <v>0.2</v>
      </c>
      <c r="K125" s="3">
        <f t="shared" si="162"/>
        <v>1.4259898102030135</v>
      </c>
      <c r="L125" s="15">
        <v>0</v>
      </c>
      <c r="M125" s="3">
        <f t="shared" si="163"/>
        <v>0</v>
      </c>
      <c r="N125" s="15">
        <v>0.15</v>
      </c>
      <c r="O125" s="3">
        <f t="shared" si="164"/>
        <v>99.030272011647654</v>
      </c>
      <c r="P125" s="15">
        <v>0.05</v>
      </c>
      <c r="Q125" s="3">
        <f t="shared" si="165"/>
        <v>30.342794156191747</v>
      </c>
      <c r="R125" s="15">
        <v>0.05</v>
      </c>
      <c r="S125" s="3">
        <f t="shared" si="166"/>
        <v>1.5601005162998998</v>
      </c>
      <c r="T125" s="15">
        <v>0</v>
      </c>
      <c r="U125" s="3">
        <f t="shared" si="167"/>
        <v>0</v>
      </c>
      <c r="V125" s="15">
        <v>0</v>
      </c>
      <c r="W125" s="3">
        <f t="shared" si="168"/>
        <v>0</v>
      </c>
      <c r="X125" s="3">
        <f t="shared" si="169"/>
        <v>299.9226943659055</v>
      </c>
      <c r="Y125" s="3"/>
      <c r="AA125" s="5" t="s">
        <v>148</v>
      </c>
      <c r="AB125" s="15">
        <f t="shared" si="141"/>
        <v>0.15</v>
      </c>
      <c r="AC125" s="15">
        <f t="shared" si="142"/>
        <v>0.1</v>
      </c>
      <c r="AD125" s="15">
        <f t="shared" si="143"/>
        <v>0.1</v>
      </c>
      <c r="AE125" s="15">
        <f t="shared" si="144"/>
        <v>0.2</v>
      </c>
      <c r="AF125" s="15">
        <f t="shared" si="145"/>
        <v>0</v>
      </c>
      <c r="AG125" s="15">
        <f t="shared" si="146"/>
        <v>0.15</v>
      </c>
      <c r="AH125" s="15">
        <f t="shared" si="147"/>
        <v>0.05</v>
      </c>
      <c r="AI125" s="15">
        <f t="shared" si="148"/>
        <v>0.05</v>
      </c>
      <c r="AJ125" s="15">
        <f t="shared" si="149"/>
        <v>0</v>
      </c>
      <c r="AK125" s="15">
        <f t="shared" si="150"/>
        <v>0</v>
      </c>
      <c r="AN125" s="5" t="s">
        <v>148</v>
      </c>
      <c r="AO125" s="3">
        <f t="shared" si="151"/>
        <v>118.4876476677253</v>
      </c>
      <c r="AP125" s="3">
        <f t="shared" si="152"/>
        <v>46.998700600449141</v>
      </c>
      <c r="AQ125" s="3">
        <f t="shared" si="153"/>
        <v>2.0771896033887187</v>
      </c>
      <c r="AR125" s="3">
        <f t="shared" si="154"/>
        <v>1.4259898102030135</v>
      </c>
      <c r="AS125" s="3">
        <f t="shared" si="155"/>
        <v>0</v>
      </c>
      <c r="AT125" s="3">
        <f t="shared" si="156"/>
        <v>99.030272011647654</v>
      </c>
      <c r="AU125" s="3">
        <f t="shared" si="157"/>
        <v>30.342794156191747</v>
      </c>
      <c r="AV125" s="3">
        <f t="shared" si="158"/>
        <v>1.5601005162998998</v>
      </c>
      <c r="AW125" s="3">
        <f t="shared" si="159"/>
        <v>0</v>
      </c>
      <c r="AX125" s="3">
        <f t="shared" si="160"/>
        <v>0</v>
      </c>
      <c r="AY125" s="3">
        <f t="shared" si="170"/>
        <v>299.92269436590544</v>
      </c>
    </row>
    <row r="126" spans="1:53" ht="15.5" x14ac:dyDescent="0.35">
      <c r="A126" s="5" t="s">
        <v>149</v>
      </c>
      <c r="B126" t="s">
        <v>143</v>
      </c>
      <c r="C126">
        <v>25</v>
      </c>
      <c r="D126" s="15">
        <v>0.53</v>
      </c>
      <c r="E126" s="3">
        <f t="shared" si="139"/>
        <v>418.65635509262944</v>
      </c>
      <c r="F126" s="15">
        <v>0.57999999999999996</v>
      </c>
      <c r="G126" s="3">
        <f t="shared" si="140"/>
        <v>272.59246348260496</v>
      </c>
      <c r="H126" s="15">
        <v>0.8</v>
      </c>
      <c r="I126" s="3">
        <f t="shared" si="161"/>
        <v>16.61751682710975</v>
      </c>
      <c r="J126" s="15">
        <v>0.6</v>
      </c>
      <c r="K126" s="3">
        <f t="shared" si="162"/>
        <v>4.2779694306090406</v>
      </c>
      <c r="L126" s="15">
        <v>0.68</v>
      </c>
      <c r="M126" s="3">
        <f t="shared" si="163"/>
        <v>18.254226395330797</v>
      </c>
      <c r="N126" s="15">
        <v>0.63</v>
      </c>
      <c r="O126" s="3">
        <f t="shared" si="164"/>
        <v>415.92714244892016</v>
      </c>
      <c r="P126" s="15">
        <v>0.75</v>
      </c>
      <c r="Q126" s="3">
        <f t="shared" si="165"/>
        <v>455.1419123428762</v>
      </c>
      <c r="R126" s="15">
        <v>0.75</v>
      </c>
      <c r="S126" s="3">
        <f t="shared" si="166"/>
        <v>23.401507744498495</v>
      </c>
      <c r="T126" s="15">
        <v>0.8</v>
      </c>
      <c r="U126" s="3">
        <f t="shared" si="167"/>
        <v>4.4855932214314072</v>
      </c>
      <c r="V126" s="15">
        <v>0.8</v>
      </c>
      <c r="W126" s="3">
        <f t="shared" si="168"/>
        <v>182.13094864193732</v>
      </c>
      <c r="X126" s="3">
        <f t="shared" si="169"/>
        <v>1811.4856356279474</v>
      </c>
      <c r="Y126" s="3"/>
      <c r="AA126" s="5" t="s">
        <v>149</v>
      </c>
      <c r="AB126" s="15">
        <f t="shared" si="141"/>
        <v>0.53</v>
      </c>
      <c r="AC126" s="15">
        <f t="shared" si="142"/>
        <v>0.57999999999999996</v>
      </c>
      <c r="AD126" s="15">
        <f t="shared" si="143"/>
        <v>0.8</v>
      </c>
      <c r="AE126" s="15">
        <f t="shared" si="144"/>
        <v>0.6</v>
      </c>
      <c r="AF126" s="15">
        <f t="shared" si="145"/>
        <v>0.68</v>
      </c>
      <c r="AG126" s="15">
        <f t="shared" si="146"/>
        <v>0.63</v>
      </c>
      <c r="AH126" s="15">
        <f t="shared" si="147"/>
        <v>0.75</v>
      </c>
      <c r="AI126" s="15">
        <f t="shared" si="148"/>
        <v>0.75</v>
      </c>
      <c r="AJ126" s="15">
        <f t="shared" si="149"/>
        <v>0.8</v>
      </c>
      <c r="AK126" s="15">
        <f t="shared" si="150"/>
        <v>0.8</v>
      </c>
      <c r="AN126" s="5" t="s">
        <v>149</v>
      </c>
      <c r="AO126" s="3">
        <f t="shared" si="151"/>
        <v>418.65635509262944</v>
      </c>
      <c r="AP126" s="3">
        <f t="shared" si="152"/>
        <v>272.59246348260496</v>
      </c>
      <c r="AQ126" s="3">
        <f t="shared" si="153"/>
        <v>16.61751682710975</v>
      </c>
      <c r="AR126" s="3">
        <f t="shared" si="154"/>
        <v>4.2779694306090406</v>
      </c>
      <c r="AS126" s="3">
        <f t="shared" si="155"/>
        <v>18.254226395330797</v>
      </c>
      <c r="AT126" s="3">
        <f t="shared" si="156"/>
        <v>415.92714244892016</v>
      </c>
      <c r="AU126" s="3">
        <f t="shared" si="157"/>
        <v>455.1419123428762</v>
      </c>
      <c r="AV126" s="3">
        <f t="shared" si="158"/>
        <v>23.401507744498495</v>
      </c>
      <c r="AW126" s="3">
        <f t="shared" si="159"/>
        <v>4.4855932214314072</v>
      </c>
      <c r="AX126" s="3">
        <f t="shared" si="160"/>
        <v>182.13094864193732</v>
      </c>
      <c r="AY126" s="3">
        <f t="shared" si="170"/>
        <v>1811.4856356279474</v>
      </c>
    </row>
    <row r="127" spans="1:53" ht="15.5" x14ac:dyDescent="0.35">
      <c r="A127" s="5" t="s">
        <v>10</v>
      </c>
      <c r="D127" s="15">
        <f t="shared" ref="D127:F127" si="171">SUM(D121:D126)</f>
        <v>1</v>
      </c>
      <c r="E127" s="3">
        <f t="shared" si="139"/>
        <v>789.91765111816869</v>
      </c>
      <c r="F127" s="15">
        <f t="shared" si="171"/>
        <v>1</v>
      </c>
      <c r="G127" s="3">
        <f t="shared" si="140"/>
        <v>469.98700600449138</v>
      </c>
      <c r="H127" s="15">
        <f t="shared" ref="H127" si="172">SUM(H121:H126)</f>
        <v>1</v>
      </c>
      <c r="I127" s="3">
        <f t="shared" si="161"/>
        <v>20.771896033887188</v>
      </c>
      <c r="J127" s="15">
        <f t="shared" ref="J127" si="173">SUM(J121:J126)</f>
        <v>1</v>
      </c>
      <c r="K127" s="3">
        <f t="shared" si="162"/>
        <v>7.1299490510150676</v>
      </c>
      <c r="L127" s="15">
        <f t="shared" ref="L127" si="174">SUM(L121:L126)</f>
        <v>1</v>
      </c>
      <c r="M127" s="3">
        <f t="shared" si="163"/>
        <v>26.844450581368815</v>
      </c>
      <c r="N127" s="15">
        <f t="shared" ref="N127" si="175">SUM(N121:N126)</f>
        <v>1</v>
      </c>
      <c r="O127" s="3">
        <f t="shared" si="164"/>
        <v>660.20181341098441</v>
      </c>
      <c r="P127" s="15">
        <f t="shared" ref="P127" si="176">SUM(P121:P126)</f>
        <v>1</v>
      </c>
      <c r="Q127" s="3">
        <f t="shared" si="165"/>
        <v>606.85588312383493</v>
      </c>
      <c r="R127" s="15">
        <f t="shared" ref="R127" si="177">SUM(R121:R126)</f>
        <v>1</v>
      </c>
      <c r="S127" s="3">
        <f t="shared" si="166"/>
        <v>31.202010325997993</v>
      </c>
      <c r="T127" s="15">
        <f t="shared" ref="T127" si="178">SUM(T121:T126)</f>
        <v>1</v>
      </c>
      <c r="U127" s="3">
        <f t="shared" si="167"/>
        <v>5.6069915267892583</v>
      </c>
      <c r="V127" s="15">
        <f t="shared" ref="V127" si="179">SUM(V121:V126)</f>
        <v>1</v>
      </c>
      <c r="W127" s="3">
        <f t="shared" si="168"/>
        <v>227.66368580242164</v>
      </c>
      <c r="X127" s="3">
        <f t="shared" ref="X127" si="180">SUM(X121:X126)</f>
        <v>2846.1813369789593</v>
      </c>
      <c r="Y127" s="3"/>
      <c r="AA127" s="5" t="s">
        <v>10</v>
      </c>
      <c r="AB127" s="15">
        <f>SUM(AB121:AB126)</f>
        <v>1</v>
      </c>
      <c r="AC127" s="15">
        <f t="shared" ref="AC127:AK127" si="181">SUM(AC121:AC126)</f>
        <v>1</v>
      </c>
      <c r="AD127" s="15">
        <f t="shared" si="181"/>
        <v>1</v>
      </c>
      <c r="AE127" s="15">
        <f t="shared" si="181"/>
        <v>1</v>
      </c>
      <c r="AF127" s="15">
        <f t="shared" si="181"/>
        <v>1</v>
      </c>
      <c r="AG127" s="15">
        <f t="shared" si="181"/>
        <v>1</v>
      </c>
      <c r="AH127" s="15">
        <f t="shared" si="181"/>
        <v>1</v>
      </c>
      <c r="AI127" s="15">
        <f t="shared" si="181"/>
        <v>1</v>
      </c>
      <c r="AJ127" s="15">
        <f t="shared" si="181"/>
        <v>1</v>
      </c>
      <c r="AK127" s="15">
        <f t="shared" si="181"/>
        <v>1</v>
      </c>
      <c r="AN127" s="5" t="s">
        <v>10</v>
      </c>
      <c r="AO127" s="3">
        <f>SUM(AO121:AO126)</f>
        <v>789.91765111816881</v>
      </c>
      <c r="AP127" s="3">
        <f t="shared" ref="AP127:AY127" si="182">SUM(AP121:AP126)</f>
        <v>469.98700600449138</v>
      </c>
      <c r="AQ127" s="3">
        <f t="shared" si="182"/>
        <v>20.771896033887188</v>
      </c>
      <c r="AR127" s="3">
        <f t="shared" si="182"/>
        <v>7.1299490510150676</v>
      </c>
      <c r="AS127" s="3">
        <f t="shared" si="182"/>
        <v>26.844450581368818</v>
      </c>
      <c r="AT127" s="3">
        <f t="shared" si="182"/>
        <v>660.20181341098441</v>
      </c>
      <c r="AU127" s="3">
        <f t="shared" si="182"/>
        <v>606.85588312383493</v>
      </c>
      <c r="AV127" s="3">
        <f t="shared" si="182"/>
        <v>31.202010325997996</v>
      </c>
      <c r="AW127" s="3">
        <f t="shared" si="182"/>
        <v>5.6069915267892592</v>
      </c>
      <c r="AX127" s="3">
        <f t="shared" si="182"/>
        <v>227.66368580242164</v>
      </c>
      <c r="AY127" s="3">
        <f t="shared" si="182"/>
        <v>2846.1813369789593</v>
      </c>
    </row>
    <row r="128" spans="1:53"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21577.944657311848</v>
      </c>
      <c r="F129" s="11"/>
      <c r="G129" s="12">
        <f>+G36</f>
        <v>16750.24534132826</v>
      </c>
      <c r="H129" s="11"/>
      <c r="I129" s="12">
        <f>+I36</f>
        <v>793.09787093415014</v>
      </c>
      <c r="J129" s="11"/>
      <c r="K129" s="12">
        <f>+K36</f>
        <v>493.09907099450737</v>
      </c>
      <c r="L129" s="11"/>
      <c r="M129" s="12">
        <f>+M36</f>
        <v>1249.3810962497214</v>
      </c>
      <c r="N129" s="11"/>
      <c r="O129" s="12">
        <f>+O36</f>
        <v>31129.71112051791</v>
      </c>
      <c r="P129" s="11"/>
      <c r="Q129" s="12">
        <f>+Q36</f>
        <v>19618.734854118393</v>
      </c>
      <c r="R129" s="11"/>
      <c r="S129" s="12">
        <f>+S36</f>
        <v>1869.2121700302653</v>
      </c>
      <c r="T129" s="11"/>
      <c r="U129" s="12">
        <f>+U36</f>
        <v>172.63698340537883</v>
      </c>
      <c r="V129" s="11"/>
      <c r="W129" s="12">
        <f>+W36</f>
        <v>6622.872154835557</v>
      </c>
      <c r="X129" s="12">
        <f>+X36</f>
        <v>100276.93531972599</v>
      </c>
      <c r="AA129" s="5" t="s">
        <v>30</v>
      </c>
      <c r="AB129" s="12">
        <f>+E129</f>
        <v>21577.944657311848</v>
      </c>
      <c r="AC129" s="12">
        <f>+G129</f>
        <v>16750.24534132826</v>
      </c>
      <c r="AD129" s="12">
        <f>+I129</f>
        <v>793.09787093415014</v>
      </c>
      <c r="AE129" s="12">
        <f>+K129</f>
        <v>493.09907099450737</v>
      </c>
      <c r="AF129" s="12">
        <f>+M129</f>
        <v>1249.3810962497214</v>
      </c>
      <c r="AG129" s="12">
        <f>+O129</f>
        <v>31129.71112051791</v>
      </c>
      <c r="AH129" s="12">
        <f>+Q129</f>
        <v>19618.734854118393</v>
      </c>
      <c r="AI129" s="12">
        <f>+S129</f>
        <v>1869.2121700302653</v>
      </c>
      <c r="AJ129" s="12">
        <f>+U129</f>
        <v>172.63698340537883</v>
      </c>
      <c r="AK129" s="12">
        <f>+W129</f>
        <v>6622.872154835557</v>
      </c>
      <c r="AL129" s="12">
        <f>+X129</f>
        <v>100276.93531972599</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3">+E130</f>
        <v>0</v>
      </c>
      <c r="AC130" s="12">
        <f t="shared" ref="AC130:AC146" si="184">+G130</f>
        <v>0</v>
      </c>
      <c r="AD130" s="12">
        <f t="shared" ref="AD130:AD146" si="185">+I130</f>
        <v>0</v>
      </c>
      <c r="AE130" s="12">
        <f t="shared" ref="AE130:AE146" si="186">+K130</f>
        <v>0</v>
      </c>
      <c r="AF130" s="12">
        <f t="shared" ref="AF130:AF146" si="187">+M130</f>
        <v>0</v>
      </c>
      <c r="AG130" s="12">
        <f t="shared" ref="AG130:AG146" si="188">+O130</f>
        <v>0</v>
      </c>
      <c r="AH130" s="12">
        <f t="shared" ref="AH130:AH146" si="189">+Q130</f>
        <v>0</v>
      </c>
      <c r="AI130" s="12">
        <f t="shared" ref="AI130:AI146" si="190">+S130</f>
        <v>0</v>
      </c>
      <c r="AJ130" s="12">
        <f t="shared" ref="AJ130:AJ145" si="191">+U130</f>
        <v>0</v>
      </c>
      <c r="AK130" s="12">
        <f t="shared" ref="AK130:AL145" si="192">+W130</f>
        <v>0</v>
      </c>
      <c r="AL130" s="12">
        <f t="shared" si="192"/>
        <v>0</v>
      </c>
      <c r="AM130" s="5"/>
      <c r="AN130" s="5"/>
    </row>
    <row r="131" spans="1:40" ht="15.5" x14ac:dyDescent="0.35">
      <c r="A131" s="5" t="s">
        <v>61</v>
      </c>
      <c r="E131" s="12">
        <f>+E114</f>
        <v>755.29812253284581</v>
      </c>
      <c r="F131" s="11"/>
      <c r="G131" s="12">
        <f>+G114</f>
        <v>463.33616244923502</v>
      </c>
      <c r="H131" s="11"/>
      <c r="I131" s="12">
        <f>+I114</f>
        <v>11.394867301444336</v>
      </c>
      <c r="J131" s="11"/>
      <c r="K131" s="12">
        <f>+K114</f>
        <v>6.6382815709884193</v>
      </c>
      <c r="L131" s="11"/>
      <c r="M131" s="12">
        <f>+M114</f>
        <v>31.597159159584294</v>
      </c>
      <c r="N131" s="11"/>
      <c r="O131" s="12">
        <f>+O114</f>
        <v>485.94938006689654</v>
      </c>
      <c r="P131" s="11"/>
      <c r="Q131" s="12">
        <f>+Q114</f>
        <v>582.58960727798103</v>
      </c>
      <c r="R131" s="11"/>
      <c r="S131" s="12">
        <f>+S114</f>
        <v>35.699945028396179</v>
      </c>
      <c r="T131" s="11"/>
      <c r="U131" s="12">
        <f>+U114</f>
        <v>4.0715884539819536</v>
      </c>
      <c r="V131" s="11"/>
      <c r="W131" s="12">
        <f>+W114</f>
        <v>217.03285196819584</v>
      </c>
      <c r="X131" s="12">
        <f>+X114</f>
        <v>2593.6079658095496</v>
      </c>
      <c r="AA131" s="5" t="s">
        <v>61</v>
      </c>
      <c r="AB131" s="12">
        <f t="shared" si="183"/>
        <v>755.29812253284581</v>
      </c>
      <c r="AC131" s="12">
        <f t="shared" si="184"/>
        <v>463.33616244923502</v>
      </c>
      <c r="AD131" s="12">
        <f t="shared" si="185"/>
        <v>11.394867301444336</v>
      </c>
      <c r="AE131" s="12">
        <f t="shared" si="186"/>
        <v>6.6382815709884193</v>
      </c>
      <c r="AF131" s="12">
        <f t="shared" si="187"/>
        <v>31.597159159584294</v>
      </c>
      <c r="AG131" s="12">
        <f t="shared" si="188"/>
        <v>485.94938006689654</v>
      </c>
      <c r="AH131" s="12">
        <f t="shared" si="189"/>
        <v>582.58960727798103</v>
      </c>
      <c r="AI131" s="12">
        <f t="shared" si="190"/>
        <v>35.699945028396179</v>
      </c>
      <c r="AJ131" s="12">
        <f t="shared" si="191"/>
        <v>4.0715884539819536</v>
      </c>
      <c r="AK131" s="12">
        <f t="shared" si="192"/>
        <v>217.03285196819584</v>
      </c>
      <c r="AL131" s="12">
        <f t="shared" si="192"/>
        <v>2593.6079658095496</v>
      </c>
      <c r="AM131" s="5"/>
      <c r="AN131" s="5"/>
    </row>
    <row r="132" spans="1:40" ht="15.5" x14ac:dyDescent="0.35">
      <c r="A132" s="5" t="s">
        <v>62</v>
      </c>
      <c r="E132" s="12">
        <f>+E98+E85</f>
        <v>2229.1623884268415</v>
      </c>
      <c r="F132" s="11"/>
      <c r="G132" s="12">
        <f>+G98+G85</f>
        <v>1204.0685279634743</v>
      </c>
      <c r="H132" s="11"/>
      <c r="I132" s="12">
        <f>+I98+I85</f>
        <v>27.77393139633848</v>
      </c>
      <c r="J132" s="11"/>
      <c r="K132" s="12">
        <f>+K98+K85</f>
        <v>17.421104546038343</v>
      </c>
      <c r="L132" s="11"/>
      <c r="M132" s="12">
        <f>+M98+M85</f>
        <v>51.970639402029249</v>
      </c>
      <c r="N132" s="11"/>
      <c r="O132" s="12">
        <f>+O98+O85</f>
        <v>1437.4658479067191</v>
      </c>
      <c r="P132" s="11"/>
      <c r="Q132" s="12">
        <f>+Q98+Q85</f>
        <v>1439.0599216850355</v>
      </c>
      <c r="R132" s="11"/>
      <c r="S132" s="12">
        <f>+S98+S85</f>
        <v>97.324545631461874</v>
      </c>
      <c r="T132" s="11"/>
      <c r="U132" s="12">
        <f>+U98+U85</f>
        <v>13.516889392281909</v>
      </c>
      <c r="V132" s="11"/>
      <c r="W132" s="12">
        <f>+W98+W85</f>
        <v>439.98881918428242</v>
      </c>
      <c r="X132" s="12">
        <f>+X98+X85</f>
        <v>6957.752615534504</v>
      </c>
      <c r="AA132" s="5" t="s">
        <v>62</v>
      </c>
      <c r="AB132" s="12">
        <f t="shared" si="183"/>
        <v>2229.1623884268415</v>
      </c>
      <c r="AC132" s="12">
        <f t="shared" si="184"/>
        <v>1204.0685279634743</v>
      </c>
      <c r="AD132" s="12">
        <f t="shared" si="185"/>
        <v>27.77393139633848</v>
      </c>
      <c r="AE132" s="12">
        <f t="shared" si="186"/>
        <v>17.421104546038343</v>
      </c>
      <c r="AF132" s="12">
        <f t="shared" si="187"/>
        <v>51.970639402029249</v>
      </c>
      <c r="AG132" s="12">
        <f t="shared" si="188"/>
        <v>1437.4658479067191</v>
      </c>
      <c r="AH132" s="12">
        <f t="shared" si="189"/>
        <v>1439.0599216850355</v>
      </c>
      <c r="AI132" s="12">
        <f t="shared" si="190"/>
        <v>97.324545631461874</v>
      </c>
      <c r="AJ132" s="12">
        <f t="shared" si="191"/>
        <v>13.516889392281909</v>
      </c>
      <c r="AK132" s="12">
        <f t="shared" si="192"/>
        <v>439.98881918428242</v>
      </c>
      <c r="AL132" s="12">
        <f t="shared" si="192"/>
        <v>6957.752615534504</v>
      </c>
      <c r="AM132" s="5"/>
      <c r="AN132" s="5"/>
    </row>
    <row r="133" spans="1:40" ht="15.5" x14ac:dyDescent="0.35">
      <c r="A133" s="5" t="s">
        <v>63</v>
      </c>
      <c r="E133" s="12">
        <f>+E130+E131+E132</f>
        <v>2984.4605109596873</v>
      </c>
      <c r="F133" s="11"/>
      <c r="G133" s="12">
        <f>+G130+G131+G132</f>
        <v>1667.4046904127092</v>
      </c>
      <c r="H133" s="11"/>
      <c r="I133" s="12">
        <f>+I130+I131+I132</f>
        <v>39.168798697782819</v>
      </c>
      <c r="J133" s="11"/>
      <c r="K133" s="12">
        <f>+K130+K131+K132</f>
        <v>24.059386117026762</v>
      </c>
      <c r="L133" s="11"/>
      <c r="M133" s="12">
        <f>+M130+M131+M132</f>
        <v>83.567798561613543</v>
      </c>
      <c r="N133" s="11"/>
      <c r="O133" s="12">
        <f>+O130+O131+O132</f>
        <v>1923.4152279736156</v>
      </c>
      <c r="P133" s="11"/>
      <c r="Q133" s="12">
        <f>+Q130+Q131+Q132</f>
        <v>2021.6495289630166</v>
      </c>
      <c r="R133" s="11"/>
      <c r="S133" s="12">
        <f>+S130+S131+S132</f>
        <v>133.02449065985806</v>
      </c>
      <c r="T133" s="11"/>
      <c r="U133" s="12">
        <f>+U130+U131+U132</f>
        <v>17.588477846263864</v>
      </c>
      <c r="V133" s="11"/>
      <c r="W133" s="12">
        <f>+W130+W131+W132</f>
        <v>657.02167115247823</v>
      </c>
      <c r="X133" s="12">
        <f>+X130+X131+X132</f>
        <v>9551.3605813440536</v>
      </c>
      <c r="AA133" s="5" t="s">
        <v>63</v>
      </c>
      <c r="AB133" s="12">
        <f t="shared" si="183"/>
        <v>2984.4605109596873</v>
      </c>
      <c r="AC133" s="12">
        <f t="shared" si="184"/>
        <v>1667.4046904127092</v>
      </c>
      <c r="AD133" s="12">
        <f t="shared" si="185"/>
        <v>39.168798697782819</v>
      </c>
      <c r="AE133" s="12">
        <f t="shared" si="186"/>
        <v>24.059386117026762</v>
      </c>
      <c r="AF133" s="12">
        <f t="shared" si="187"/>
        <v>83.567798561613543</v>
      </c>
      <c r="AG133" s="12">
        <f t="shared" si="188"/>
        <v>1923.4152279736156</v>
      </c>
      <c r="AH133" s="12">
        <f t="shared" si="189"/>
        <v>2021.6495289630166</v>
      </c>
      <c r="AI133" s="12">
        <f t="shared" si="190"/>
        <v>133.02449065985806</v>
      </c>
      <c r="AJ133" s="12">
        <f t="shared" si="191"/>
        <v>17.588477846263864</v>
      </c>
      <c r="AK133" s="12">
        <f t="shared" si="192"/>
        <v>657.02167115247823</v>
      </c>
      <c r="AL133" s="12">
        <f t="shared" si="192"/>
        <v>9551.3605813440536</v>
      </c>
      <c r="AM133" s="5"/>
      <c r="AN133" s="5"/>
    </row>
    <row r="134" spans="1:40" ht="15.5" x14ac:dyDescent="0.35">
      <c r="A134" s="5" t="s">
        <v>12</v>
      </c>
      <c r="E134" s="12">
        <f>+E73+E79</f>
        <v>275.30314957037172</v>
      </c>
      <c r="F134" s="4"/>
      <c r="G134" s="12">
        <f>+G73+G79</f>
        <v>122.00542313442644</v>
      </c>
      <c r="H134" s="4"/>
      <c r="I134" s="12">
        <f>+I73+I79</f>
        <v>0.26040390071131325</v>
      </c>
      <c r="J134" s="4"/>
      <c r="K134" s="12">
        <f>+K73+K79</f>
        <v>1.4421174478671912</v>
      </c>
      <c r="L134" s="4"/>
      <c r="M134" s="12">
        <f>+M73+M79</f>
        <v>3.029858999807773</v>
      </c>
      <c r="N134" s="4"/>
      <c r="O134" s="12">
        <f>+O73+O79</f>
        <v>97.957709567762237</v>
      </c>
      <c r="P134" s="4"/>
      <c r="Q134" s="12">
        <f>+Q73+Q79</f>
        <v>116.57219589655971</v>
      </c>
      <c r="R134" s="4"/>
      <c r="S134" s="12">
        <f>+S73+S79</f>
        <v>4.2613142526397549</v>
      </c>
      <c r="T134" s="4"/>
      <c r="U134" s="12">
        <f>+U73+U79</f>
        <v>0</v>
      </c>
      <c r="V134" s="4"/>
      <c r="W134" s="12">
        <f>+W73+W79</f>
        <v>25.759189277122111</v>
      </c>
      <c r="X134" s="12">
        <f>SUM(E134:W134)</f>
        <v>646.59136204726826</v>
      </c>
      <c r="AA134" s="5" t="s">
        <v>12</v>
      </c>
      <c r="AB134" s="12">
        <f t="shared" si="183"/>
        <v>275.30314957037172</v>
      </c>
      <c r="AC134" s="12">
        <f t="shared" si="184"/>
        <v>122.00542313442644</v>
      </c>
      <c r="AD134" s="12">
        <f t="shared" si="185"/>
        <v>0.26040390071131325</v>
      </c>
      <c r="AE134" s="12">
        <f t="shared" si="186"/>
        <v>1.4421174478671912</v>
      </c>
      <c r="AF134" s="12">
        <f t="shared" si="187"/>
        <v>3.029858999807773</v>
      </c>
      <c r="AG134" s="12">
        <f t="shared" si="188"/>
        <v>97.957709567762237</v>
      </c>
      <c r="AH134" s="12">
        <f t="shared" si="189"/>
        <v>116.57219589655971</v>
      </c>
      <c r="AI134" s="12">
        <f t="shared" si="190"/>
        <v>4.2613142526397549</v>
      </c>
      <c r="AJ134" s="12">
        <f t="shared" si="191"/>
        <v>0</v>
      </c>
      <c r="AK134" s="12">
        <f t="shared" si="192"/>
        <v>25.759189277122111</v>
      </c>
      <c r="AL134" s="12">
        <f t="shared" si="192"/>
        <v>646.59136204726826</v>
      </c>
      <c r="AM134" s="5"/>
      <c r="AN134" s="5"/>
    </row>
    <row r="135" spans="1:40" ht="15.5" x14ac:dyDescent="0.35">
      <c r="A135" s="5" t="s">
        <v>13</v>
      </c>
      <c r="E135" s="12">
        <f>+E80+E81+E106+E107</f>
        <v>353.57750505202512</v>
      </c>
      <c r="F135" s="4"/>
      <c r="G135" s="12">
        <f>+G80+G81+G106+G107</f>
        <v>188.84721313863554</v>
      </c>
      <c r="H135" s="4"/>
      <c r="I135" s="12">
        <f>+I80+I81+I106+I107</f>
        <v>2.925773538980641</v>
      </c>
      <c r="J135" s="4"/>
      <c r="K135" s="12">
        <f>+K80+K81+K106+K107</f>
        <v>4.9096367538737775</v>
      </c>
      <c r="L135" s="4"/>
      <c r="M135" s="12">
        <f>+M80+M81+M106+M107</f>
        <v>14.50709660817907</v>
      </c>
      <c r="N135" s="4"/>
      <c r="O135" s="12">
        <f>+O80+O81+O106+O107</f>
        <v>227.23588916724475</v>
      </c>
      <c r="P135" s="4"/>
      <c r="Q135" s="12">
        <f>+Q80+Q81+Q106+Q107</f>
        <v>193.89697302709214</v>
      </c>
      <c r="R135" s="4"/>
      <c r="S135" s="12">
        <f>+S80+S81+S106+S107</f>
        <v>6.3985974366811815</v>
      </c>
      <c r="T135" s="4"/>
      <c r="U135" s="12">
        <f>+U80+U81+U106+U107</f>
        <v>0</v>
      </c>
      <c r="V135" s="4"/>
      <c r="W135" s="12">
        <f>+W80+W81+W106+W107</f>
        <v>17.098602459912836</v>
      </c>
      <c r="X135" s="12">
        <f>SUM(E135:W135)</f>
        <v>1009.397287182625</v>
      </c>
      <c r="Y135" s="3">
        <f>+X134+X135</f>
        <v>1655.9886492298933</v>
      </c>
      <c r="AA135" s="5" t="s">
        <v>13</v>
      </c>
      <c r="AB135" s="12">
        <f t="shared" si="183"/>
        <v>353.57750505202512</v>
      </c>
      <c r="AC135" s="12">
        <f t="shared" si="184"/>
        <v>188.84721313863554</v>
      </c>
      <c r="AD135" s="12">
        <f t="shared" si="185"/>
        <v>2.925773538980641</v>
      </c>
      <c r="AE135" s="12">
        <f t="shared" si="186"/>
        <v>4.9096367538737775</v>
      </c>
      <c r="AF135" s="12">
        <f t="shared" si="187"/>
        <v>14.50709660817907</v>
      </c>
      <c r="AG135" s="12">
        <f t="shared" si="188"/>
        <v>227.23588916724475</v>
      </c>
      <c r="AH135" s="12">
        <f t="shared" si="189"/>
        <v>193.89697302709214</v>
      </c>
      <c r="AI135" s="12">
        <f t="shared" si="190"/>
        <v>6.3985974366811815</v>
      </c>
      <c r="AJ135" s="12">
        <f t="shared" si="191"/>
        <v>0</v>
      </c>
      <c r="AK135" s="12">
        <f t="shared" si="192"/>
        <v>17.098602459912836</v>
      </c>
      <c r="AL135" s="12">
        <f t="shared" si="192"/>
        <v>1009.397287182625</v>
      </c>
      <c r="AM135" s="6">
        <f>10*AL135/1000</f>
        <v>10.093972871826249</v>
      </c>
      <c r="AN135" s="6">
        <f>5*AL135/1000</f>
        <v>5.0469864359131247</v>
      </c>
    </row>
    <row r="136" spans="1:40" ht="15.5" x14ac:dyDescent="0.35">
      <c r="A136" s="5" t="s">
        <v>14</v>
      </c>
      <c r="E136" s="12">
        <f>+E92+E93+E108+E109+E121+E122</f>
        <v>569.5105038830776</v>
      </c>
      <c r="F136" s="4"/>
      <c r="G136" s="12">
        <f>+G92+G93+G108+G109+G121+G122</f>
        <v>332.46927468763209</v>
      </c>
      <c r="H136" s="4"/>
      <c r="I136" s="12">
        <f>+I92+I93+I108+I109+I121+I122</f>
        <v>6.0492392892319584</v>
      </c>
      <c r="J136" s="4"/>
      <c r="K136" s="12">
        <f>+K92+K93+K108+K109+K121+K122</f>
        <v>2.2515664551044301</v>
      </c>
      <c r="L136" s="4"/>
      <c r="M136" s="12">
        <f>+M92+M93+M108+M109+M121+M122</f>
        <v>20.071270284474956</v>
      </c>
      <c r="N136" s="4"/>
      <c r="O136" s="12">
        <f>+O92+O93+O108+O109+O121+O122</f>
        <v>399.72542584771509</v>
      </c>
      <c r="P136" s="4"/>
      <c r="Q136" s="12">
        <f>+Q92+Q93+Q108+Q109+Q121+Q122</f>
        <v>463.72342855234751</v>
      </c>
      <c r="R136" s="4"/>
      <c r="S136" s="12">
        <f>+S92+S93+S108+S109+S121+S122</f>
        <v>27.485578276002933</v>
      </c>
      <c r="T136" s="4"/>
      <c r="U136" s="12">
        <f>+U92+U93+U108+U109+U121+U122</f>
        <v>5.1613980369439885</v>
      </c>
      <c r="V136" s="4"/>
      <c r="W136" s="12">
        <f>+W92+W93+W108+W109+W121+W122</f>
        <v>176.50017589188047</v>
      </c>
      <c r="X136" s="12">
        <f>SUM(E136:W136)</f>
        <v>2002.9478612044113</v>
      </c>
      <c r="AA136" s="5" t="s">
        <v>14</v>
      </c>
      <c r="AB136" s="12">
        <f t="shared" si="183"/>
        <v>569.5105038830776</v>
      </c>
      <c r="AC136" s="12">
        <f t="shared" si="184"/>
        <v>332.46927468763209</v>
      </c>
      <c r="AD136" s="12">
        <f t="shared" si="185"/>
        <v>6.0492392892319584</v>
      </c>
      <c r="AE136" s="12">
        <f t="shared" si="186"/>
        <v>2.2515664551044301</v>
      </c>
      <c r="AF136" s="12">
        <f t="shared" si="187"/>
        <v>20.071270284474956</v>
      </c>
      <c r="AG136" s="12">
        <f t="shared" si="188"/>
        <v>399.72542584771509</v>
      </c>
      <c r="AH136" s="12">
        <f t="shared" si="189"/>
        <v>463.72342855234751</v>
      </c>
      <c r="AI136" s="12">
        <f t="shared" si="190"/>
        <v>27.485578276002933</v>
      </c>
      <c r="AJ136" s="12">
        <f t="shared" si="191"/>
        <v>5.1613980369439885</v>
      </c>
      <c r="AK136" s="12">
        <f t="shared" si="192"/>
        <v>176.50017589188047</v>
      </c>
      <c r="AL136" s="12">
        <f t="shared" si="192"/>
        <v>2002.9478612044113</v>
      </c>
      <c r="AM136" s="6"/>
      <c r="AN136" s="6"/>
    </row>
    <row r="137" spans="1:40" ht="15.5" x14ac:dyDescent="0.35">
      <c r="A137" s="5" t="s">
        <v>172</v>
      </c>
      <c r="E137" s="3">
        <f>+E77+E79+E82+E90+E93+E103+E109+E119+E122</f>
        <v>564.25635363442905</v>
      </c>
      <c r="F137" s="3"/>
      <c r="G137" s="3">
        <f>+G77+G79+G82+G90+G93+G103+G109+G119+G122</f>
        <v>267.53851696985078</v>
      </c>
      <c r="H137" s="3"/>
      <c r="I137" s="3">
        <f>+I77+I79+I82+I90+I93+I103+I109+I119+I122</f>
        <v>6.3859766181362971</v>
      </c>
      <c r="J137" s="3"/>
      <c r="K137" s="3">
        <f>+K77+K79+K82+K90+K93+K103+K109+K119+K122</f>
        <v>3.7249551297099694</v>
      </c>
      <c r="L137" s="3"/>
      <c r="M137" s="3">
        <f>+M77+M79+M82+M90+M93+M103+M109+M119+M122</f>
        <v>13.196118127204565</v>
      </c>
      <c r="N137" s="3"/>
      <c r="O137" s="3">
        <f>+O77+O79+O82+O90+O93+O103+O109+O119+O122</f>
        <v>500.62278619200805</v>
      </c>
      <c r="P137" s="3"/>
      <c r="Q137" s="3">
        <f>+Q77+Q79+Q82+Q90+Q93+Q103+Q109+Q119+Q122</f>
        <v>524.9543445758859</v>
      </c>
      <c r="R137" s="3"/>
      <c r="S137" s="3">
        <f>+S77+S79+S82+S90+S93+S103+S109+S119+S122</f>
        <v>30.157215529673763</v>
      </c>
      <c r="T137" s="3"/>
      <c r="U137" s="3">
        <f>+U77+U79+U82+U90+U93+U103+U109+U119+U122</f>
        <v>4.3772718080969444</v>
      </c>
      <c r="V137" s="3"/>
      <c r="W137" s="3">
        <f>+W77+W79+W82+W90+W93+W103+W109+W119+W122</f>
        <v>159.89302008588157</v>
      </c>
      <c r="X137" s="3">
        <f>SUM(E137:W137)</f>
        <v>2075.1065586708769</v>
      </c>
      <c r="Y137" s="1">
        <f>+X137/(X137+X138)</f>
        <v>2.0693757263866762E-2</v>
      </c>
      <c r="Z137" s="1">
        <f>+X137/80415</f>
        <v>2.5804968708212112E-2</v>
      </c>
      <c r="AA137" s="5" t="s">
        <v>15</v>
      </c>
      <c r="AB137" s="12">
        <f t="shared" si="183"/>
        <v>564.25635363442905</v>
      </c>
      <c r="AC137" s="12">
        <f t="shared" si="184"/>
        <v>267.53851696985078</v>
      </c>
      <c r="AD137" s="12">
        <f t="shared" si="185"/>
        <v>6.3859766181362971</v>
      </c>
      <c r="AE137" s="12">
        <f t="shared" si="186"/>
        <v>3.7249551297099694</v>
      </c>
      <c r="AF137" s="12">
        <f t="shared" si="187"/>
        <v>13.196118127204565</v>
      </c>
      <c r="AG137" s="12">
        <f t="shared" si="188"/>
        <v>500.62278619200805</v>
      </c>
      <c r="AH137" s="12">
        <f t="shared" si="189"/>
        <v>524.9543445758859</v>
      </c>
      <c r="AI137" s="12">
        <f t="shared" si="190"/>
        <v>30.157215529673763</v>
      </c>
      <c r="AJ137" s="12">
        <f t="shared" si="191"/>
        <v>4.3772718080969444</v>
      </c>
      <c r="AK137" s="12">
        <f t="shared" si="192"/>
        <v>159.89302008588157</v>
      </c>
      <c r="AL137" s="12">
        <f t="shared" si="192"/>
        <v>2075.1065586708769</v>
      </c>
      <c r="AM137" s="6"/>
      <c r="AN137" s="6"/>
    </row>
    <row r="138" spans="1:40" ht="15.5" x14ac:dyDescent="0.35">
      <c r="A138" s="5" t="s">
        <v>16</v>
      </c>
      <c r="E138" s="3">
        <f>+E36-E137</f>
        <v>21013.68830367742</v>
      </c>
      <c r="F138" s="3"/>
      <c r="G138" s="3">
        <f>+G36-G137</f>
        <v>16482.706824358411</v>
      </c>
      <c r="H138" s="3"/>
      <c r="I138" s="3">
        <f>+I36-I137</f>
        <v>786.71189431601385</v>
      </c>
      <c r="J138" s="3"/>
      <c r="K138" s="3">
        <f>+K36-K137</f>
        <v>489.37411586479737</v>
      </c>
      <c r="L138" s="3"/>
      <c r="M138" s="3">
        <f>+M36-M137</f>
        <v>1236.1849781225169</v>
      </c>
      <c r="N138" s="3"/>
      <c r="O138" s="3">
        <f>+O36-O137</f>
        <v>30629.088334325901</v>
      </c>
      <c r="P138" s="3"/>
      <c r="Q138" s="3">
        <f>+Q36-Q137</f>
        <v>19093.780509542506</v>
      </c>
      <c r="R138" s="3"/>
      <c r="S138" s="3">
        <f>+S36-S137</f>
        <v>1839.0549545005915</v>
      </c>
      <c r="T138" s="3"/>
      <c r="U138" s="3">
        <f>+U36-U137</f>
        <v>168.25971159728189</v>
      </c>
      <c r="V138" s="3"/>
      <c r="W138" s="3">
        <f t="shared" ref="W138" si="193">+W36-W137</f>
        <v>6462.9791347496757</v>
      </c>
      <c r="X138" s="3">
        <f>SUM(E138:W138)</f>
        <v>98201.828761055105</v>
      </c>
      <c r="AA138" s="5" t="s">
        <v>16</v>
      </c>
      <c r="AB138" s="12">
        <f t="shared" si="183"/>
        <v>21013.68830367742</v>
      </c>
      <c r="AC138" s="12">
        <f t="shared" si="184"/>
        <v>16482.706824358411</v>
      </c>
      <c r="AD138" s="12">
        <f t="shared" si="185"/>
        <v>786.71189431601385</v>
      </c>
      <c r="AE138" s="12">
        <f t="shared" si="186"/>
        <v>489.37411586479737</v>
      </c>
      <c r="AF138" s="12">
        <f t="shared" si="187"/>
        <v>1236.1849781225169</v>
      </c>
      <c r="AG138" s="12">
        <f t="shared" si="188"/>
        <v>30629.088334325901</v>
      </c>
      <c r="AH138" s="12">
        <f t="shared" si="189"/>
        <v>19093.780509542506</v>
      </c>
      <c r="AI138" s="12">
        <f t="shared" si="190"/>
        <v>1839.0549545005915</v>
      </c>
      <c r="AJ138" s="12">
        <f t="shared" si="191"/>
        <v>168.25971159728189</v>
      </c>
      <c r="AK138" s="12">
        <f t="shared" si="192"/>
        <v>6462.9791347496757</v>
      </c>
      <c r="AL138" s="12">
        <f t="shared" si="192"/>
        <v>98201.828761055105</v>
      </c>
      <c r="AM138" s="6"/>
      <c r="AN138" s="6"/>
    </row>
    <row r="139" spans="1:40" ht="15.5" x14ac:dyDescent="0.35">
      <c r="A139" s="5" t="s">
        <v>17</v>
      </c>
      <c r="E139" s="7">
        <f>-E137/E129</f>
        <v>-2.6149680268237531E-2</v>
      </c>
      <c r="F139" s="7"/>
      <c r="G139" s="7">
        <f>-G137/G129</f>
        <v>-1.5972214825400014E-2</v>
      </c>
      <c r="H139" s="7"/>
      <c r="I139" s="7">
        <f>-I137/I129</f>
        <v>-8.0519401856602845E-3</v>
      </c>
      <c r="J139" s="7"/>
      <c r="K139" s="7">
        <f>-K137/K129</f>
        <v>-7.5541718669177166E-3</v>
      </c>
      <c r="L139" s="7"/>
      <c r="M139" s="7">
        <f>-M137/M129</f>
        <v>-1.056212405231316E-2</v>
      </c>
      <c r="N139" s="7"/>
      <c r="O139" s="7">
        <f>-O137/O129</f>
        <v>-1.6081832056001395E-2</v>
      </c>
      <c r="P139" s="7"/>
      <c r="Q139" s="7">
        <f>-Q137/Q129</f>
        <v>-2.6757808211352974E-2</v>
      </c>
      <c r="R139" s="7"/>
      <c r="S139" s="7">
        <f>-S137/S129</f>
        <v>-1.6133650322416569E-2</v>
      </c>
      <c r="T139" s="7"/>
      <c r="U139" s="7">
        <f>-U137/U129</f>
        <v>-2.5355353886243603E-2</v>
      </c>
      <c r="V139" s="7"/>
      <c r="W139" s="7">
        <f>-W137/W129</f>
        <v>-2.4142549689584285E-2</v>
      </c>
      <c r="X139" s="7">
        <f>-X137/X129</f>
        <v>-2.0693757263866758E-2</v>
      </c>
      <c r="AA139" s="5" t="s">
        <v>17</v>
      </c>
      <c r="AB139" s="35">
        <f t="shared" si="183"/>
        <v>-2.6149680268237531E-2</v>
      </c>
      <c r="AC139" s="35">
        <f t="shared" si="184"/>
        <v>-1.5972214825400014E-2</v>
      </c>
      <c r="AD139" s="35">
        <f t="shared" si="185"/>
        <v>-8.0519401856602845E-3</v>
      </c>
      <c r="AE139" s="35">
        <f t="shared" si="186"/>
        <v>-7.5541718669177166E-3</v>
      </c>
      <c r="AF139" s="35">
        <f t="shared" si="187"/>
        <v>-1.056212405231316E-2</v>
      </c>
      <c r="AG139" s="35">
        <f t="shared" si="188"/>
        <v>-1.6081832056001395E-2</v>
      </c>
      <c r="AH139" s="35">
        <f t="shared" si="189"/>
        <v>-2.6757808211352974E-2</v>
      </c>
      <c r="AI139" s="35">
        <f t="shared" si="190"/>
        <v>-1.6133650322416569E-2</v>
      </c>
      <c r="AJ139" s="35">
        <f t="shared" si="191"/>
        <v>-2.5355353886243603E-2</v>
      </c>
      <c r="AK139" s="35">
        <f t="shared" si="192"/>
        <v>-2.4142549689584285E-2</v>
      </c>
      <c r="AL139" s="35">
        <f t="shared" si="192"/>
        <v>-2.0693757263866758E-2</v>
      </c>
      <c r="AM139" s="6"/>
      <c r="AN139" s="6"/>
    </row>
    <row r="140" spans="1:40" ht="15.5" x14ac:dyDescent="0.35">
      <c r="A140" s="5" t="s">
        <v>18</v>
      </c>
      <c r="E140" s="1">
        <f>+E35</f>
        <v>0.7305393655580823</v>
      </c>
      <c r="F140" s="3"/>
      <c r="G140" s="1">
        <f>+G35</f>
        <v>0.77472835385770888</v>
      </c>
      <c r="H140" s="3"/>
      <c r="I140" s="1">
        <f>+I35</f>
        <v>2.7425366776461759</v>
      </c>
      <c r="J140" s="3"/>
      <c r="K140" s="1">
        <f>+K35</f>
        <v>1.3866665751792027</v>
      </c>
      <c r="L140" s="3"/>
      <c r="M140" s="1">
        <f>+M35</f>
        <v>0.95895480057794025</v>
      </c>
      <c r="N140" s="3"/>
      <c r="O140" s="1">
        <f>+O35</f>
        <v>1.0234595456621746E-2</v>
      </c>
      <c r="P140" s="3"/>
      <c r="Q140" s="1">
        <f>+Q35</f>
        <v>2.4615552612895605E-2</v>
      </c>
      <c r="R140" s="3"/>
      <c r="S140" s="1">
        <f>+S35</f>
        <v>0.19064502452615106</v>
      </c>
      <c r="T140" s="3"/>
      <c r="U140" s="1">
        <f>+U35</f>
        <v>2.7804007607853322E-2</v>
      </c>
      <c r="V140" s="3"/>
      <c r="W140" s="1">
        <f>+W35</f>
        <v>0</v>
      </c>
      <c r="X140" s="1">
        <f>+X35</f>
        <v>0</v>
      </c>
      <c r="AA140" s="5" t="s">
        <v>18</v>
      </c>
      <c r="AB140" s="33">
        <f t="shared" si="183"/>
        <v>0.7305393655580823</v>
      </c>
      <c r="AC140" s="33">
        <f t="shared" si="184"/>
        <v>0.77472835385770888</v>
      </c>
      <c r="AD140" s="33">
        <f t="shared" si="185"/>
        <v>2.7425366776461759</v>
      </c>
      <c r="AE140" s="33">
        <f t="shared" si="186"/>
        <v>1.3866665751792027</v>
      </c>
      <c r="AF140" s="33">
        <f t="shared" si="187"/>
        <v>0.95895480057794025</v>
      </c>
      <c r="AG140" s="33">
        <f t="shared" si="188"/>
        <v>1.0234595456621746E-2</v>
      </c>
      <c r="AH140" s="33">
        <f t="shared" si="189"/>
        <v>2.4615552612895605E-2</v>
      </c>
      <c r="AI140" s="33">
        <f t="shared" si="190"/>
        <v>0.19064502452615106</v>
      </c>
      <c r="AJ140" s="33">
        <f t="shared" si="191"/>
        <v>2.7804007607853322E-2</v>
      </c>
      <c r="AK140" s="12">
        <f t="shared" si="192"/>
        <v>0</v>
      </c>
      <c r="AL140" s="12"/>
      <c r="AM140" s="6"/>
      <c r="AN140" s="6"/>
    </row>
    <row r="141" spans="1:40" ht="15.5" x14ac:dyDescent="0.35">
      <c r="A141" s="5" t="s">
        <v>19</v>
      </c>
      <c r="E141" s="1">
        <f>+E34/E138</f>
        <v>0.75015569719102437</v>
      </c>
      <c r="F141" s="1"/>
      <c r="G141" s="1">
        <f>+G34/G138</f>
        <v>0.78730333180606848</v>
      </c>
      <c r="H141" s="1"/>
      <c r="I141" s="1">
        <f>+I34/I138</f>
        <v>2.7647986711718446</v>
      </c>
      <c r="J141" s="1"/>
      <c r="K141" s="1">
        <f>+K34/K138</f>
        <v>1.3972214259670979</v>
      </c>
      <c r="L141" s="1"/>
      <c r="M141" s="1">
        <f>+M34/M138</f>
        <v>0.96919152166016498</v>
      </c>
      <c r="N141" s="1"/>
      <c r="O141" s="1">
        <f>+O34/O138</f>
        <v>1.0401876690627657E-2</v>
      </c>
      <c r="P141" s="1"/>
      <c r="Q141" s="1">
        <f>+Q34/Q138</f>
        <v>2.5292319651346571E-2</v>
      </c>
      <c r="R141" s="1"/>
      <c r="S141" s="1">
        <f>+S34/S138</f>
        <v>0.19377126231487249</v>
      </c>
      <c r="T141" s="1"/>
      <c r="U141" s="1">
        <f>+U34/U138</f>
        <v>2.8527328107446615E-2</v>
      </c>
      <c r="V141" s="1"/>
      <c r="W141" s="1">
        <f>+W34/W138</f>
        <v>0</v>
      </c>
      <c r="X141" s="1">
        <f>+X34/X138</f>
        <v>0.34581916068622032</v>
      </c>
      <c r="AA141" s="5" t="s">
        <v>19</v>
      </c>
      <c r="AB141" s="33">
        <f t="shared" si="183"/>
        <v>0.75015569719102437</v>
      </c>
      <c r="AC141" s="33">
        <f t="shared" si="184"/>
        <v>0.78730333180606848</v>
      </c>
      <c r="AD141" s="33">
        <f t="shared" si="185"/>
        <v>2.7647986711718446</v>
      </c>
      <c r="AE141" s="33">
        <f t="shared" si="186"/>
        <v>1.3972214259670979</v>
      </c>
      <c r="AF141" s="33">
        <f t="shared" si="187"/>
        <v>0.96919152166016498</v>
      </c>
      <c r="AG141" s="33">
        <f t="shared" si="188"/>
        <v>1.0401876690627657E-2</v>
      </c>
      <c r="AH141" s="33">
        <f t="shared" si="189"/>
        <v>2.5292319651346571E-2</v>
      </c>
      <c r="AI141" s="33">
        <f t="shared" si="190"/>
        <v>0.19377126231487249</v>
      </c>
      <c r="AJ141" s="33">
        <f t="shared" si="191"/>
        <v>2.8527328107446615E-2</v>
      </c>
      <c r="AK141" s="12">
        <f t="shared" si="192"/>
        <v>0</v>
      </c>
      <c r="AL141" s="12"/>
      <c r="AM141" s="6"/>
      <c r="AN141" s="6"/>
    </row>
    <row r="142" spans="1:40" ht="15.5" x14ac:dyDescent="0.35">
      <c r="A142" s="5" t="s">
        <v>173</v>
      </c>
      <c r="E142" s="1">
        <f>+E141-E35</f>
        <v>1.9616331632942074E-2</v>
      </c>
      <c r="F142" s="1"/>
      <c r="G142" s="1">
        <f>+G141-G35</f>
        <v>1.25749779483596E-2</v>
      </c>
      <c r="H142" s="1"/>
      <c r="I142" s="1">
        <f>+I141-I35</f>
        <v>2.2261993525668711E-2</v>
      </c>
      <c r="J142" s="1"/>
      <c r="K142" s="1">
        <f>+K141-K35</f>
        <v>1.0554850787895198E-2</v>
      </c>
      <c r="L142" s="1"/>
      <c r="M142" s="1">
        <f>+M141-M35</f>
        <v>1.0236721082224731E-2</v>
      </c>
      <c r="N142" s="1"/>
      <c r="O142" s="1">
        <f>+O141-O35</f>
        <v>1.6728123400591016E-4</v>
      </c>
      <c r="P142" s="1"/>
      <c r="Q142" s="1">
        <f>+Q141-Q35</f>
        <v>6.7676703845096636E-4</v>
      </c>
      <c r="R142" s="1"/>
      <c r="S142" s="1">
        <f>+S141-S35</f>
        <v>3.1262377887214254E-3</v>
      </c>
      <c r="T142" s="1"/>
      <c r="U142" s="1">
        <f>+U141-U35</f>
        <v>7.2332049959329334E-4</v>
      </c>
      <c r="V142" s="1"/>
      <c r="W142" s="1">
        <f>+W141-W35</f>
        <v>0</v>
      </c>
      <c r="X142" s="1">
        <f>+X141-X35</f>
        <v>0.34581916068622032</v>
      </c>
      <c r="AA142" s="5" t="s">
        <v>20</v>
      </c>
      <c r="AB142" s="33">
        <f t="shared" si="183"/>
        <v>1.9616331632942074E-2</v>
      </c>
      <c r="AC142" s="33">
        <f t="shared" si="184"/>
        <v>1.25749779483596E-2</v>
      </c>
      <c r="AD142" s="33">
        <f t="shared" si="185"/>
        <v>2.2261993525668711E-2</v>
      </c>
      <c r="AE142" s="33">
        <f t="shared" si="186"/>
        <v>1.0554850787895198E-2</v>
      </c>
      <c r="AF142" s="33">
        <f t="shared" si="187"/>
        <v>1.0236721082224731E-2</v>
      </c>
      <c r="AG142" s="33">
        <f t="shared" si="188"/>
        <v>1.6728123400591016E-4</v>
      </c>
      <c r="AH142" s="33">
        <f t="shared" si="189"/>
        <v>6.7676703845096636E-4</v>
      </c>
      <c r="AI142" s="33">
        <f t="shared" si="190"/>
        <v>3.1262377887214254E-3</v>
      </c>
      <c r="AJ142" s="33">
        <f t="shared" si="191"/>
        <v>7.2332049959329334E-4</v>
      </c>
      <c r="AK142" s="12">
        <f t="shared" si="192"/>
        <v>0</v>
      </c>
      <c r="AL142" s="12"/>
      <c r="AM142" s="6"/>
      <c r="AN142" s="6"/>
    </row>
    <row r="143" spans="1:40" ht="15.5" x14ac:dyDescent="0.35">
      <c r="A143" s="5" t="s">
        <v>21</v>
      </c>
      <c r="E143" s="3">
        <f>+E43</f>
        <v>826.15174818416949</v>
      </c>
      <c r="F143" s="1"/>
      <c r="G143" s="3">
        <f>+G43</f>
        <v>324.25197274857305</v>
      </c>
      <c r="H143" s="1"/>
      <c r="I143" s="3">
        <f>+I43</f>
        <v>17.123037746448968</v>
      </c>
      <c r="J143" s="1"/>
      <c r="K143" s="3">
        <f>+K43</f>
        <v>11.15534516085876</v>
      </c>
      <c r="L143" s="1"/>
      <c r="M143" s="3">
        <f>+M43</f>
        <v>5.5339268663028145</v>
      </c>
      <c r="N143" s="1"/>
      <c r="O143" s="3">
        <f>+O43</f>
        <v>747.21116993533428</v>
      </c>
      <c r="P143" s="1"/>
      <c r="Q143" s="3">
        <f>+Q43</f>
        <v>252.77813803998271</v>
      </c>
      <c r="R143" s="1"/>
      <c r="S143" s="3">
        <f>+S43</f>
        <v>5.7179123587804481</v>
      </c>
      <c r="T143" s="1"/>
      <c r="U143" s="3">
        <f>+U43</f>
        <v>0</v>
      </c>
      <c r="V143" s="1"/>
      <c r="W143" s="3">
        <f>+W43</f>
        <v>0</v>
      </c>
      <c r="X143" s="3">
        <f>+X43</f>
        <v>2189.9232510404509</v>
      </c>
      <c r="Y143" s="3">
        <f>SUM(E143:W143)</f>
        <v>2189.9232510404504</v>
      </c>
      <c r="AA143" s="5" t="s">
        <v>21</v>
      </c>
      <c r="AB143" s="12">
        <f t="shared" si="183"/>
        <v>826.15174818416949</v>
      </c>
      <c r="AC143" s="12">
        <f t="shared" si="184"/>
        <v>324.25197274857305</v>
      </c>
      <c r="AD143" s="12">
        <f t="shared" si="185"/>
        <v>17.123037746448968</v>
      </c>
      <c r="AE143" s="12">
        <f t="shared" si="186"/>
        <v>11.15534516085876</v>
      </c>
      <c r="AF143" s="12">
        <f t="shared" si="187"/>
        <v>5.5339268663028145</v>
      </c>
      <c r="AG143" s="12">
        <f t="shared" si="188"/>
        <v>747.21116993533428</v>
      </c>
      <c r="AH143" s="12">
        <f t="shared" si="189"/>
        <v>252.77813803998271</v>
      </c>
      <c r="AI143" s="12">
        <f t="shared" si="190"/>
        <v>5.7179123587804481</v>
      </c>
      <c r="AJ143" s="12">
        <f t="shared" si="191"/>
        <v>0</v>
      </c>
      <c r="AK143" s="12">
        <f t="shared" si="192"/>
        <v>0</v>
      </c>
      <c r="AL143" s="12">
        <f t="shared" si="192"/>
        <v>2189.9232510404509</v>
      </c>
      <c r="AM143" s="6"/>
      <c r="AN143" s="6"/>
    </row>
    <row r="144" spans="1:40" ht="15.5" x14ac:dyDescent="0.35">
      <c r="A144" s="5" t="s">
        <v>22</v>
      </c>
      <c r="E144" s="3">
        <f>+E112+E96+E83+E125+E107</f>
        <v>605.54443358045364</v>
      </c>
      <c r="G144" s="3">
        <f>+G112+G96+G83+G125+G107</f>
        <v>308.63738220964473</v>
      </c>
      <c r="I144" s="3">
        <f>+I112+I96+I83+I125+I107</f>
        <v>17.67051888282845</v>
      </c>
      <c r="K144" s="3">
        <f>+K112+K96+K83+K125+K107</f>
        <v>11.125551500125852</v>
      </c>
      <c r="M144" s="3">
        <f>+M112+M96+M83+M125+M107</f>
        <v>5.2554530000295134</v>
      </c>
      <c r="O144" s="3">
        <f>+O112+O96+O83+O125+O107</f>
        <v>556.60572461640538</v>
      </c>
      <c r="Q144" s="3">
        <f>+Q112+Q96+Q83+Q125+Q107</f>
        <v>232.50774705249347</v>
      </c>
      <c r="S144" s="3">
        <f>+S112+S96+S83+S125+S107</f>
        <v>5.8372457525999089</v>
      </c>
      <c r="U144" s="3">
        <f>+U112+U96+U83+U125+U107</f>
        <v>0</v>
      </c>
      <c r="W144" s="3">
        <f>+W112+W96+W83+W125+W107</f>
        <v>8.5493012299564182</v>
      </c>
      <c r="X144" s="3">
        <f>+X112+X96+X83+X125+X107</f>
        <v>1751.7333578245371</v>
      </c>
      <c r="AA144" s="5" t="s">
        <v>22</v>
      </c>
      <c r="AB144" s="12">
        <f t="shared" si="183"/>
        <v>605.54443358045364</v>
      </c>
      <c r="AC144" s="12">
        <f t="shared" si="184"/>
        <v>308.63738220964473</v>
      </c>
      <c r="AD144" s="12">
        <f t="shared" si="185"/>
        <v>17.67051888282845</v>
      </c>
      <c r="AE144" s="12">
        <f t="shared" si="186"/>
        <v>11.125551500125852</v>
      </c>
      <c r="AF144" s="12">
        <f t="shared" si="187"/>
        <v>5.2554530000295134</v>
      </c>
      <c r="AG144" s="12">
        <f t="shared" si="188"/>
        <v>556.60572461640538</v>
      </c>
      <c r="AH144" s="12">
        <f t="shared" si="189"/>
        <v>232.50774705249347</v>
      </c>
      <c r="AI144" s="12">
        <f t="shared" si="190"/>
        <v>5.8372457525999089</v>
      </c>
      <c r="AJ144" s="12">
        <f t="shared" si="191"/>
        <v>0</v>
      </c>
      <c r="AK144" s="12">
        <f t="shared" si="192"/>
        <v>8.5493012299564182</v>
      </c>
      <c r="AL144" s="12">
        <f t="shared" si="192"/>
        <v>1751.7333578245371</v>
      </c>
      <c r="AM144" s="6"/>
      <c r="AN144" s="6"/>
    </row>
    <row r="145" spans="1:41" ht="15.5" x14ac:dyDescent="0.35">
      <c r="A145" s="5" t="s">
        <v>23</v>
      </c>
      <c r="E145" s="3">
        <f>+E43-E144</f>
        <v>220.60731460371585</v>
      </c>
      <c r="G145" s="3">
        <f>+G43-G144</f>
        <v>15.614590538928326</v>
      </c>
      <c r="I145" s="3">
        <f>+I43-I144</f>
        <v>-0.54748113637948137</v>
      </c>
      <c r="K145" s="3">
        <f>+K43-K144</f>
        <v>2.9793660732908123E-2</v>
      </c>
      <c r="M145" s="3">
        <f>+M43-M144</f>
        <v>0.27847386627330106</v>
      </c>
      <c r="O145" s="3">
        <f>+O43-O144</f>
        <v>190.6054453189289</v>
      </c>
      <c r="Q145" s="3">
        <f>+Q43-Q144</f>
        <v>20.270390987489236</v>
      </c>
      <c r="S145" s="3">
        <f>+S43-S144</f>
        <v>-0.11933339381946073</v>
      </c>
      <c r="U145" s="3">
        <f>+U43-U144</f>
        <v>0</v>
      </c>
      <c r="W145" s="3">
        <f>+W43-W144</f>
        <v>-8.5493012299564182</v>
      </c>
      <c r="X145" s="3">
        <f>+X43-X144</f>
        <v>438.1898932159138</v>
      </c>
      <c r="AA145" s="5" t="s">
        <v>23</v>
      </c>
      <c r="AB145" s="12">
        <f t="shared" si="183"/>
        <v>220.60731460371585</v>
      </c>
      <c r="AC145" s="12">
        <f t="shared" si="184"/>
        <v>15.614590538928326</v>
      </c>
      <c r="AD145" s="12">
        <f t="shared" si="185"/>
        <v>-0.54748113637948137</v>
      </c>
      <c r="AE145" s="12">
        <f t="shared" si="186"/>
        <v>2.9793660732908123E-2</v>
      </c>
      <c r="AF145" s="12">
        <f t="shared" si="187"/>
        <v>0.27847386627330106</v>
      </c>
      <c r="AG145" s="12">
        <f t="shared" si="188"/>
        <v>190.6054453189289</v>
      </c>
      <c r="AH145" s="12">
        <f t="shared" si="189"/>
        <v>20.270390987489236</v>
      </c>
      <c r="AI145" s="12">
        <f t="shared" si="190"/>
        <v>-0.11933339381946073</v>
      </c>
      <c r="AJ145" s="12">
        <f t="shared" si="191"/>
        <v>0</v>
      </c>
      <c r="AK145" s="12">
        <f t="shared" si="192"/>
        <v>-8.5493012299564182</v>
      </c>
      <c r="AL145" s="12">
        <f t="shared" si="192"/>
        <v>438.1898932159138</v>
      </c>
      <c r="AM145" s="6">
        <f>10*AL145/1000</f>
        <v>4.3818989321591379</v>
      </c>
      <c r="AN145" s="6">
        <f>5*AL145/1000</f>
        <v>2.190949466079569</v>
      </c>
    </row>
    <row r="146" spans="1:41" ht="15.5" x14ac:dyDescent="0.35">
      <c r="A146" s="5" t="s">
        <v>174</v>
      </c>
      <c r="E146" s="15">
        <f>-E145/E143</f>
        <v>-0.26703001608190879</v>
      </c>
      <c r="G146" s="15">
        <f>-G145/G143</f>
        <v>-4.8155730269175488E-2</v>
      </c>
      <c r="I146" s="15">
        <f>-I145/I143</f>
        <v>3.1973365035244394E-2</v>
      </c>
      <c r="K146" s="15">
        <f>-K145/K143</f>
        <v>-2.6707968514902095E-3</v>
      </c>
      <c r="M146" s="15">
        <f>-M145/M143</f>
        <v>-5.0321204634810775E-2</v>
      </c>
      <c r="O146" s="15">
        <f>-O145/O143</f>
        <v>-0.25508912739543821</v>
      </c>
      <c r="Q146" s="15">
        <f>-Q145/Q143</f>
        <v>-8.019044346423268E-2</v>
      </c>
      <c r="S146" s="15">
        <f>-S145/S143</f>
        <v>2.0870098443571267E-2</v>
      </c>
      <c r="U146" s="15" t="e">
        <f>-U145/U143</f>
        <v>#DIV/0!</v>
      </c>
      <c r="W146" s="15"/>
      <c r="X146" s="15">
        <f>-X145/X143</f>
        <v>-0.20009372155290198</v>
      </c>
      <c r="AA146" s="5" t="s">
        <v>24</v>
      </c>
      <c r="AB146" s="32">
        <f t="shared" si="183"/>
        <v>-0.26703001608190879</v>
      </c>
      <c r="AC146" s="32">
        <f t="shared" si="184"/>
        <v>-4.8155730269175488E-2</v>
      </c>
      <c r="AD146" s="32">
        <f t="shared" si="185"/>
        <v>3.1973365035244394E-2</v>
      </c>
      <c r="AE146" s="32">
        <f t="shared" si="186"/>
        <v>-2.6707968514902095E-3</v>
      </c>
      <c r="AF146" s="32">
        <f t="shared" si="187"/>
        <v>-5.0321204634810775E-2</v>
      </c>
      <c r="AG146" s="32">
        <f t="shared" si="188"/>
        <v>-0.25508912739543821</v>
      </c>
      <c r="AH146" s="32">
        <f t="shared" si="189"/>
        <v>-8.019044346423268E-2</v>
      </c>
      <c r="AI146" s="32">
        <f t="shared" si="190"/>
        <v>2.0870098443571267E-2</v>
      </c>
      <c r="AJ146" s="12">
        <f>+V146</f>
        <v>0</v>
      </c>
      <c r="AK146" s="12">
        <f t="shared" ref="AK146" si="194">+W146</f>
        <v>0</v>
      </c>
      <c r="AL146" s="32">
        <f>+X146</f>
        <v>-0.20009372155290198</v>
      </c>
      <c r="AM146" s="6"/>
      <c r="AN146" s="6"/>
    </row>
    <row r="147" spans="1:41" ht="15.5" x14ac:dyDescent="0.35">
      <c r="AB147" s="5"/>
      <c r="AM147" s="2">
        <f>+AM135+AM145</f>
        <v>14.475871803985388</v>
      </c>
      <c r="AN147" s="2">
        <f>+AN135+AN145</f>
        <v>7.2379359019926941</v>
      </c>
      <c r="AO147" s="2">
        <f>+AM147-AN147</f>
        <v>7.2379359019926941</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82.970151480031518</v>
      </c>
      <c r="F149" s="6"/>
      <c r="G149" s="6">
        <f>+G54</f>
        <v>44.981898179791457</v>
      </c>
      <c r="H149" s="6"/>
      <c r="I149" s="6">
        <f>+I54</f>
        <v>1.1517249879026299</v>
      </c>
      <c r="J149" s="6"/>
      <c r="K149" s="6">
        <f>+K54</f>
        <v>0.71382105241530558</v>
      </c>
      <c r="L149" s="6"/>
      <c r="M149" s="6">
        <f>+M54</f>
        <v>2.147253721492044</v>
      </c>
      <c r="N149" s="6"/>
      <c r="O149" s="6">
        <f>+O54</f>
        <v>55.620084763677355</v>
      </c>
      <c r="P149" s="6"/>
      <c r="Q149" s="6">
        <f>+Q54</f>
        <v>53.134808740042779</v>
      </c>
      <c r="R149" s="6"/>
      <c r="S149" s="6">
        <f>+S54</f>
        <v>3.3871203136313124</v>
      </c>
      <c r="T149" s="6"/>
      <c r="U149" s="6">
        <f>+U54</f>
        <v>0.44028431576709387</v>
      </c>
      <c r="V149" s="6"/>
      <c r="W149" s="6">
        <f>+W54</f>
        <v>16.446922778423904</v>
      </c>
      <c r="X149" s="6">
        <f>SUM(E149:W149)</f>
        <v>260.99407033317539</v>
      </c>
      <c r="AA149" t="s">
        <v>25</v>
      </c>
      <c r="AB149" s="12">
        <f>+E149</f>
        <v>82.970151480031518</v>
      </c>
      <c r="AC149" s="12">
        <f>+G149</f>
        <v>44.981898179791457</v>
      </c>
      <c r="AD149" s="12">
        <f>+I149</f>
        <v>1.1517249879026299</v>
      </c>
      <c r="AE149" s="12">
        <f>+K149</f>
        <v>0.71382105241530558</v>
      </c>
      <c r="AF149" s="12">
        <f>+M149</f>
        <v>2.147253721492044</v>
      </c>
      <c r="AG149" s="12">
        <f>+O149</f>
        <v>55.620084763677355</v>
      </c>
      <c r="AH149" s="12">
        <f>+Q149</f>
        <v>53.134808740042779</v>
      </c>
      <c r="AI149" s="12">
        <f>+S149</f>
        <v>3.3871203136313124</v>
      </c>
      <c r="AJ149" s="12">
        <f>+U149</f>
        <v>0.44028431576709387</v>
      </c>
      <c r="AK149" s="12">
        <f>+W149</f>
        <v>16.446922778423904</v>
      </c>
      <c r="AL149" s="12">
        <f>+X149</f>
        <v>260.99407033317539</v>
      </c>
      <c r="AM149" s="2">
        <f>+AL149</f>
        <v>260.99407033317539</v>
      </c>
      <c r="AN149" s="3">
        <f>+AL149</f>
        <v>260.99407033317539</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69.959495601426894</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39.767232477422127</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1.1042512865061707</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0.63616103178060202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1.9319181858876242</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48.928636897863662</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48.493713763271089</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3.2278457085847627</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0.4400874206210828</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15.873822606511084</v>
      </c>
      <c r="X150" s="6">
        <f>SUM(E150:W150)</f>
        <v>230.36316497987511</v>
      </c>
      <c r="AA150" t="s">
        <v>26</v>
      </c>
      <c r="AB150" s="12">
        <f t="shared" ref="AB150:AB152" si="195">+E150</f>
        <v>69.959495601426894</v>
      </c>
      <c r="AC150" s="12">
        <f t="shared" ref="AC150:AC152" si="196">+G150</f>
        <v>39.767232477422127</v>
      </c>
      <c r="AD150" s="12">
        <f t="shared" ref="AD150:AD152" si="197">+I150</f>
        <v>1.1042512865061707</v>
      </c>
      <c r="AE150" s="12">
        <f t="shared" ref="AE150:AE152" si="198">+K150</f>
        <v>0.63616103178060202</v>
      </c>
      <c r="AF150" s="12">
        <f t="shared" ref="AF150:AF152" si="199">+M150</f>
        <v>1.9319181858876242</v>
      </c>
      <c r="AG150" s="12">
        <f t="shared" ref="AG150:AG152" si="200">+O150</f>
        <v>48.928636897863662</v>
      </c>
      <c r="AH150" s="12">
        <f t="shared" ref="AH150:AH152" si="201">+Q150</f>
        <v>48.493713763271089</v>
      </c>
      <c r="AI150" s="12">
        <f t="shared" ref="AI150:AI152" si="202">+S150</f>
        <v>3.2278457085847627</v>
      </c>
      <c r="AJ150" s="12">
        <f t="shared" ref="AJ150:AJ152" si="203">+U150</f>
        <v>0.4400874206210828</v>
      </c>
      <c r="AK150" s="12">
        <f t="shared" ref="AK150:AK152" si="204">+W150</f>
        <v>15.873822606511084</v>
      </c>
      <c r="AL150" s="12">
        <f t="shared" ref="AL150:AL152" si="205">+X150</f>
        <v>230.36316497987511</v>
      </c>
      <c r="AM150" s="2">
        <f>+AL150+AO147</f>
        <v>237.60110088186781</v>
      </c>
      <c r="AN150" s="2">
        <f>+AL150+AM147</f>
        <v>244.83903678386051</v>
      </c>
    </row>
    <row r="151" spans="1:41" ht="15.5" x14ac:dyDescent="0.35">
      <c r="A151" t="s">
        <v>35</v>
      </c>
      <c r="E151" s="2">
        <f>+E150-E149</f>
        <v>-13.010655878604624</v>
      </c>
      <c r="F151" s="2"/>
      <c r="G151" s="2">
        <f t="shared" ref="G151:W151" si="206">+G150-G149</f>
        <v>-5.2146657023693308</v>
      </c>
      <c r="H151" s="2"/>
      <c r="I151" s="2">
        <f t="shared" ref="I151" si="207">+I150-I149</f>
        <v>-4.7473701396459234E-2</v>
      </c>
      <c r="J151" s="2"/>
      <c r="K151" s="2">
        <f t="shared" ref="K151" si="208">+K150-K149</f>
        <v>-7.7660020634703564E-2</v>
      </c>
      <c r="L151" s="2"/>
      <c r="M151" s="2">
        <f t="shared" si="206"/>
        <v>-0.21533553560441976</v>
      </c>
      <c r="N151" s="2"/>
      <c r="O151" s="2">
        <f t="shared" si="206"/>
        <v>-6.6914478658136929</v>
      </c>
      <c r="P151" s="2"/>
      <c r="Q151" s="2">
        <f t="shared" si="206"/>
        <v>-4.64109497677169</v>
      </c>
      <c r="R151" s="2"/>
      <c r="S151" s="2">
        <f t="shared" si="206"/>
        <v>-0.15927460504654967</v>
      </c>
      <c r="T151" s="2"/>
      <c r="U151" s="2">
        <f t="shared" si="206"/>
        <v>-1.9689514601106684E-4</v>
      </c>
      <c r="V151" s="2"/>
      <c r="W151" s="2">
        <f t="shared" si="206"/>
        <v>-0.57310017191282014</v>
      </c>
      <c r="X151" s="3">
        <f>+X150-X149</f>
        <v>-30.630905353300278</v>
      </c>
      <c r="AA151" t="s">
        <v>27</v>
      </c>
      <c r="AB151" s="12">
        <f t="shared" si="195"/>
        <v>-13.010655878604624</v>
      </c>
      <c r="AC151" s="12">
        <f t="shared" si="196"/>
        <v>-5.2146657023693308</v>
      </c>
      <c r="AD151" s="12">
        <f t="shared" si="197"/>
        <v>-4.7473701396459234E-2</v>
      </c>
      <c r="AE151" s="12">
        <f t="shared" si="198"/>
        <v>-7.7660020634703564E-2</v>
      </c>
      <c r="AF151" s="12">
        <f t="shared" si="199"/>
        <v>-0.21533553560441976</v>
      </c>
      <c r="AG151" s="12">
        <f t="shared" si="200"/>
        <v>-6.6914478658136929</v>
      </c>
      <c r="AH151" s="12">
        <f t="shared" si="201"/>
        <v>-4.64109497677169</v>
      </c>
      <c r="AI151" s="12">
        <f t="shared" si="202"/>
        <v>-0.15927460504654967</v>
      </c>
      <c r="AJ151" s="12">
        <f t="shared" si="203"/>
        <v>-1.9689514601106684E-4</v>
      </c>
      <c r="AK151" s="12">
        <f t="shared" si="204"/>
        <v>-0.57310017191282014</v>
      </c>
      <c r="AL151" s="12">
        <f t="shared" si="205"/>
        <v>-30.630905353300278</v>
      </c>
      <c r="AM151" s="2">
        <f>+AM150-AM149</f>
        <v>-23.392969451307579</v>
      </c>
      <c r="AN151" s="2">
        <f>+AN150-AN149</f>
        <v>-16.155033549314879</v>
      </c>
    </row>
    <row r="152" spans="1:41" ht="15.5" x14ac:dyDescent="0.35">
      <c r="A152" t="s">
        <v>28</v>
      </c>
      <c r="E152" s="2">
        <f>100*E151/E149</f>
        <v>-15.68112826904493</v>
      </c>
      <c r="F152" s="2"/>
      <c r="G152" s="2">
        <f>100*G151/G149</f>
        <v>-11.592809359726106</v>
      </c>
      <c r="H152" s="2"/>
      <c r="I152" s="2">
        <f>100*I151/I149</f>
        <v>-4.121965043314038</v>
      </c>
      <c r="J152" s="2"/>
      <c r="K152" s="2">
        <f>100*K151/K149</f>
        <v>-10.879480280377116</v>
      </c>
      <c r="L152" s="2"/>
      <c r="M152" s="2">
        <f>100*M151/M149</f>
        <v>-10.028415992442262</v>
      </c>
      <c r="N152" s="2"/>
      <c r="O152" s="2">
        <f>100*O151/O149</f>
        <v>-12.030632269340835</v>
      </c>
      <c r="P152" s="2"/>
      <c r="Q152" s="2">
        <f>100*Q151/Q149</f>
        <v>-8.7345660722669116</v>
      </c>
      <c r="R152" s="2"/>
      <c r="S152" s="2">
        <f>100*S151/S149</f>
        <v>-4.7023604211978016</v>
      </c>
      <c r="T152" s="2"/>
      <c r="U152" s="2">
        <f>100*U151/U149</f>
        <v>-4.4720000000005103E-2</v>
      </c>
      <c r="V152" s="2"/>
      <c r="W152" s="2">
        <f>100*W151/W149</f>
        <v>-3.484543459185256</v>
      </c>
      <c r="X152" s="2">
        <f t="shared" ref="X152" si="209">100*X151/X149</f>
        <v>-11.73624569868503</v>
      </c>
      <c r="AA152" t="s">
        <v>28</v>
      </c>
      <c r="AB152" s="6">
        <f t="shared" si="195"/>
        <v>-15.68112826904493</v>
      </c>
      <c r="AC152" s="6">
        <f t="shared" si="196"/>
        <v>-11.592809359726106</v>
      </c>
      <c r="AD152" s="6">
        <f t="shared" si="197"/>
        <v>-4.121965043314038</v>
      </c>
      <c r="AE152" s="6">
        <f t="shared" si="198"/>
        <v>-10.879480280377116</v>
      </c>
      <c r="AF152" s="6">
        <f t="shared" si="199"/>
        <v>-10.028415992442262</v>
      </c>
      <c r="AG152" s="6">
        <f t="shared" si="200"/>
        <v>-12.030632269340835</v>
      </c>
      <c r="AH152" s="6">
        <f t="shared" si="201"/>
        <v>-8.7345660722669116</v>
      </c>
      <c r="AI152" s="6">
        <f t="shared" si="202"/>
        <v>-4.7023604211978016</v>
      </c>
      <c r="AJ152" s="6">
        <f t="shared" si="203"/>
        <v>-4.4720000000005103E-2</v>
      </c>
      <c r="AK152" s="6">
        <f t="shared" si="204"/>
        <v>-3.484543459185256</v>
      </c>
      <c r="AL152" s="6">
        <f t="shared" si="205"/>
        <v>-11.73624569868503</v>
      </c>
      <c r="AM152" s="2">
        <f>100*AM151/AM149</f>
        <v>-8.9630271758454061</v>
      </c>
      <c r="AN152" s="2">
        <f>100*AN151/AN149</f>
        <v>-6.1898086530057794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190B1-953A-4C52-B993-BBB024FB2A71}">
  <dimension ref="A1:Z532"/>
  <sheetViews>
    <sheetView zoomScale="50" zoomScaleNormal="50" workbookViewId="0">
      <selection activeCell="AB5" sqref="AB5"/>
    </sheetView>
  </sheetViews>
  <sheetFormatPr defaultRowHeight="14.5" x14ac:dyDescent="0.35"/>
  <cols>
    <col min="2" max="2" width="81.26953125" customWidth="1"/>
    <col min="3" max="4" width="12.7265625" bestFit="1" customWidth="1"/>
    <col min="5" max="5" width="11.54296875" bestFit="1" customWidth="1"/>
    <col min="6" max="6" width="11.1796875" bestFit="1" customWidth="1"/>
    <col min="7" max="7" width="11.6328125" bestFit="1" customWidth="1"/>
    <col min="8" max="8" width="13.81640625" bestFit="1" customWidth="1"/>
    <col min="9" max="9" width="12.36328125" bestFit="1" customWidth="1"/>
    <col min="10" max="10" width="11.90625" bestFit="1" customWidth="1"/>
    <col min="11" max="11" width="11.6328125" bestFit="1" customWidth="1"/>
    <col min="12" max="12" width="12.36328125" bestFit="1" customWidth="1"/>
    <col min="13" max="13" width="13.81640625" bestFit="1" customWidth="1"/>
    <col min="25" max="25" width="29.453125" customWidth="1"/>
    <col min="26" max="26" width="12.1796875" customWidth="1"/>
  </cols>
  <sheetData>
    <row r="1" spans="1:26" x14ac:dyDescent="0.35">
      <c r="N1">
        <v>0</v>
      </c>
      <c r="O1" t="s">
        <v>178</v>
      </c>
    </row>
    <row r="2" spans="1:26" x14ac:dyDescent="0.35">
      <c r="A2" t="s">
        <v>29</v>
      </c>
      <c r="Y2" t="str">
        <f>+A2</f>
        <v>Keski-Pohjanmaa</v>
      </c>
    </row>
    <row r="3" spans="1:26" x14ac:dyDescent="0.35">
      <c r="C3" t="s">
        <v>0</v>
      </c>
      <c r="D3" t="s">
        <v>1</v>
      </c>
      <c r="E3" t="s">
        <v>2</v>
      </c>
      <c r="F3" t="s">
        <v>3</v>
      </c>
      <c r="G3" t="s">
        <v>4</v>
      </c>
      <c r="H3" t="s">
        <v>5</v>
      </c>
      <c r="I3" t="s">
        <v>6</v>
      </c>
      <c r="J3" t="s">
        <v>7</v>
      </c>
      <c r="K3" t="s">
        <v>8</v>
      </c>
      <c r="L3" t="s">
        <v>9</v>
      </c>
      <c r="M3" t="s">
        <v>10</v>
      </c>
      <c r="N3" t="s">
        <v>50</v>
      </c>
      <c r="Z3" s="40" t="s">
        <v>266</v>
      </c>
    </row>
    <row r="4" spans="1:26" x14ac:dyDescent="0.35">
      <c r="B4" t="s">
        <v>11</v>
      </c>
      <c r="C4" s="3">
        <f>+KeskiPohjanmaa!AB129</f>
        <v>27189.064497831932</v>
      </c>
      <c r="D4" s="3">
        <f>+KeskiPohjanmaa!AC129</f>
        <v>7281.1516878827861</v>
      </c>
      <c r="E4" s="3">
        <f>+KeskiPohjanmaa!AD129</f>
        <v>1180.1088311722042</v>
      </c>
      <c r="F4" s="3">
        <f>+KeskiPohjanmaa!AE129</f>
        <v>101</v>
      </c>
      <c r="G4" s="3">
        <f>+KeskiPohjanmaa!AF129</f>
        <v>825.23335244886334</v>
      </c>
      <c r="H4" s="3">
        <f>+KeskiPohjanmaa!AG129</f>
        <v>8063.1268769802155</v>
      </c>
      <c r="I4" s="3">
        <f>+KeskiPohjanmaa!AH129</f>
        <v>9699.0701271931539</v>
      </c>
      <c r="J4" s="3">
        <f>+KeskiPohjanmaa!AI129</f>
        <v>515.07701855643722</v>
      </c>
      <c r="K4" s="3">
        <f>+KeskiPohjanmaa!AJ129</f>
        <v>31.747771058168013</v>
      </c>
      <c r="L4" s="3">
        <f>+KeskiPohjanmaa!AK129</f>
        <v>452.55423631985337</v>
      </c>
      <c r="M4" s="3">
        <f>+KeskiPohjanmaa!AL129</f>
        <v>55338.134399443617</v>
      </c>
      <c r="Y4" t="s">
        <v>267</v>
      </c>
      <c r="Z4" s="41">
        <f>+M4</f>
        <v>55338.134399443617</v>
      </c>
    </row>
    <row r="5" spans="1:26" ht="15.5" x14ac:dyDescent="0.35">
      <c r="B5" s="5" t="s">
        <v>271</v>
      </c>
      <c r="C5" s="3">
        <f>+KeskiPohjanmaa!AB130</f>
        <v>0</v>
      </c>
      <c r="D5" s="3">
        <f>+KeskiPohjanmaa!AC130</f>
        <v>0</v>
      </c>
      <c r="E5" s="3">
        <f>+KeskiPohjanmaa!AD130</f>
        <v>0</v>
      </c>
      <c r="F5" s="3">
        <f>+KeskiPohjanmaa!AE130</f>
        <v>0</v>
      </c>
      <c r="G5" s="3">
        <f>+KeskiPohjanmaa!AF130</f>
        <v>0</v>
      </c>
      <c r="H5" s="3">
        <f>+KeskiPohjanmaa!AG130</f>
        <v>0</v>
      </c>
      <c r="I5" s="3">
        <f>+KeskiPohjanmaa!AH130</f>
        <v>0</v>
      </c>
      <c r="J5" s="3">
        <f>+KeskiPohjanmaa!AI130</f>
        <v>0</v>
      </c>
      <c r="K5" s="3">
        <f>+KeskiPohjanmaa!AJ130</f>
        <v>0</v>
      </c>
      <c r="L5" s="3">
        <f>+KeskiPohjanmaa!AK130</f>
        <v>0</v>
      </c>
      <c r="M5" s="3">
        <f>+KeskiPohjanmaa!AL130</f>
        <v>0</v>
      </c>
      <c r="Y5" t="str">
        <f>+B8</f>
        <v>Turvepeltoa viljelyssä yhteensä 2050</v>
      </c>
      <c r="Z5" s="3">
        <f>+M8</f>
        <v>18835.798182788094</v>
      </c>
    </row>
    <row r="6" spans="1:26" ht="15.5" x14ac:dyDescent="0.35">
      <c r="B6" s="5" t="s">
        <v>270</v>
      </c>
      <c r="C6" s="3">
        <f>+KeskiPohjanmaa!AB131</f>
        <v>2279.7567303391284</v>
      </c>
      <c r="D6" s="3">
        <f>+KeskiPohjanmaa!AC131</f>
        <v>689.45229464722229</v>
      </c>
      <c r="E6" s="3">
        <f>+KeskiPohjanmaa!AD131</f>
        <v>93.135524438321411</v>
      </c>
      <c r="F6" s="3">
        <f>+KeskiPohjanmaa!AE131</f>
        <v>0.998</v>
      </c>
      <c r="G6" s="3">
        <f>+KeskiPohjanmaa!AF131</f>
        <v>48.124527292103643</v>
      </c>
      <c r="H6" s="3">
        <f>+KeskiPohjanmaa!AG131</f>
        <v>572.26474817412895</v>
      </c>
      <c r="I6" s="3">
        <f>+KeskiPohjanmaa!AH131</f>
        <v>851.96265142803009</v>
      </c>
      <c r="J6" s="3">
        <f>+KeskiPohjanmaa!AI131</f>
        <v>48.905144652470447</v>
      </c>
      <c r="K6" s="3">
        <f>+KeskiPohjanmaa!AJ131</f>
        <v>1.4838864587111487</v>
      </c>
      <c r="L6" s="3">
        <f>+KeskiPohjanmaa!AK131</f>
        <v>53.049824954084364</v>
      </c>
      <c r="M6" s="3">
        <f>+KeskiPohjanmaa!AL131</f>
        <v>4639.1333323842009</v>
      </c>
      <c r="Y6" t="s">
        <v>269</v>
      </c>
      <c r="Z6" s="7">
        <f>+Z5/Z4</f>
        <v>0.34037645806464834</v>
      </c>
    </row>
    <row r="7" spans="1:26" ht="15.5" x14ac:dyDescent="0.35">
      <c r="B7" s="5" t="s">
        <v>62</v>
      </c>
      <c r="C7" s="3">
        <f>+KeskiPohjanmaa!AB132</f>
        <v>7579.6452056511553</v>
      </c>
      <c r="D7" s="3">
        <f>+KeskiPohjanmaa!AC132</f>
        <v>2106.4824703672139</v>
      </c>
      <c r="E7" s="3">
        <f>+KeskiPohjanmaa!AD132</f>
        <v>268.07913700752135</v>
      </c>
      <c r="F7" s="3">
        <f>+KeskiPohjanmaa!AE132</f>
        <v>0</v>
      </c>
      <c r="G7" s="3">
        <f>+KeskiPohjanmaa!AF132</f>
        <v>200.58320435257738</v>
      </c>
      <c r="H7" s="3">
        <f>+KeskiPohjanmaa!AG132</f>
        <v>1560.3666044949027</v>
      </c>
      <c r="I7" s="3">
        <f>+KeskiPohjanmaa!AH132</f>
        <v>2261.7115028099033</v>
      </c>
      <c r="J7" s="3">
        <f>+KeskiPohjanmaa!AI132</f>
        <v>126.52047437364646</v>
      </c>
      <c r="K7" s="3">
        <f>+KeskiPohjanmaa!AJ132</f>
        <v>6.5880732205621593</v>
      </c>
      <c r="L7" s="3">
        <f>+KeskiPohjanmaa!AK132</f>
        <v>86.688178126411799</v>
      </c>
      <c r="M7" s="3">
        <f>+KeskiPohjanmaa!AL132</f>
        <v>14196.664850403893</v>
      </c>
      <c r="Y7" t="s">
        <v>259</v>
      </c>
      <c r="Z7" s="41">
        <f t="shared" ref="Z7:Z12" si="0">+M9</f>
        <v>1412.5380245882791</v>
      </c>
    </row>
    <row r="8" spans="1:26" ht="15.5" x14ac:dyDescent="0.35">
      <c r="B8" s="5" t="s">
        <v>63</v>
      </c>
      <c r="C8" s="3">
        <f>+KeskiPohjanmaa!AB133</f>
        <v>9859.4019359902832</v>
      </c>
      <c r="D8" s="3">
        <f>+KeskiPohjanmaa!AC133</f>
        <v>2795.9347650144364</v>
      </c>
      <c r="E8" s="3">
        <f>+KeskiPohjanmaa!AD133</f>
        <v>361.21466144584275</v>
      </c>
      <c r="F8" s="3">
        <f>+KeskiPohjanmaa!AE133</f>
        <v>0.998</v>
      </c>
      <c r="G8" s="3">
        <f>+KeskiPohjanmaa!AF133</f>
        <v>248.70773164468102</v>
      </c>
      <c r="H8" s="3">
        <f>+KeskiPohjanmaa!AG133</f>
        <v>2132.6313526690319</v>
      </c>
      <c r="I8" s="3">
        <f>+KeskiPohjanmaa!AH133</f>
        <v>3113.6741542379332</v>
      </c>
      <c r="J8" s="3">
        <f>+KeskiPohjanmaa!AI133</f>
        <v>175.42561902611692</v>
      </c>
      <c r="K8" s="3">
        <f>+KeskiPohjanmaa!AJ133</f>
        <v>8.0719596792733075</v>
      </c>
      <c r="L8" s="3">
        <f>+KeskiPohjanmaa!AK133</f>
        <v>139.73800308049616</v>
      </c>
      <c r="M8" s="3">
        <f>+KeskiPohjanmaa!AL133</f>
        <v>18835.798182788094</v>
      </c>
      <c r="P8" s="3">
        <f>SUM(C8:L8)</f>
        <v>18835.798182788098</v>
      </c>
      <c r="Y8" t="s">
        <v>13</v>
      </c>
      <c r="Z8" s="41">
        <f t="shared" si="0"/>
        <v>3143.4374444849068</v>
      </c>
    </row>
    <row r="9" spans="1:26" x14ac:dyDescent="0.35">
      <c r="B9" t="s">
        <v>12</v>
      </c>
      <c r="C9" s="3">
        <f>+KeskiPohjanmaa!AB134</f>
        <v>760.31031036237869</v>
      </c>
      <c r="D9" s="3">
        <f>+KeskiPohjanmaa!AC134</f>
        <v>249.55751494243972</v>
      </c>
      <c r="E9" s="3">
        <f>+KeskiPohjanmaa!AD134</f>
        <v>30.035421728807595</v>
      </c>
      <c r="F9" s="3">
        <f>+KeskiPohjanmaa!AE134</f>
        <v>0</v>
      </c>
      <c r="G9" s="3">
        <f>+KeskiPohjanmaa!AF134</f>
        <v>11.810561223970772</v>
      </c>
      <c r="H9" s="3">
        <f>+KeskiPohjanmaa!AG134</f>
        <v>119.01169942890326</v>
      </c>
      <c r="I9" s="3">
        <f>+KeskiPohjanmaa!AH134</f>
        <v>221.81375018328478</v>
      </c>
      <c r="J9" s="3">
        <f>+KeskiPohjanmaa!AI134</f>
        <v>11.602730966278811</v>
      </c>
      <c r="K9" s="3">
        <f>+KeskiPohjanmaa!AJ134</f>
        <v>0</v>
      </c>
      <c r="L9" s="3">
        <f>+KeskiPohjanmaa!AK134</f>
        <v>8.3960357522154165</v>
      </c>
      <c r="M9" s="3">
        <f>+KeskiPohjanmaa!AL134</f>
        <v>1412.5380245882791</v>
      </c>
      <c r="Y9" t="s">
        <v>260</v>
      </c>
      <c r="Z9" s="41">
        <f t="shared" si="0"/>
        <v>3136.0065765273794</v>
      </c>
    </row>
    <row r="10" spans="1:26" x14ac:dyDescent="0.35">
      <c r="B10" t="s">
        <v>13</v>
      </c>
      <c r="C10" s="3">
        <f>+KeskiPohjanmaa!AB135</f>
        <v>1828.7143812272075</v>
      </c>
      <c r="D10" s="3">
        <f>+KeskiPohjanmaa!AC135</f>
        <v>585.53228386843273</v>
      </c>
      <c r="E10" s="3">
        <f>+KeskiPohjanmaa!AD135</f>
        <v>92.970733075536245</v>
      </c>
      <c r="F10" s="3">
        <f>+KeskiPohjanmaa!AE135</f>
        <v>0.1996</v>
      </c>
      <c r="G10" s="3">
        <f>+KeskiPohjanmaa!AF135</f>
        <v>33.991007991086356</v>
      </c>
      <c r="H10" s="3">
        <f>+KeskiPohjanmaa!AG135</f>
        <v>351.80404433637477</v>
      </c>
      <c r="I10" s="3">
        <f>+KeskiPohjanmaa!AH135</f>
        <v>232.09083892045282</v>
      </c>
      <c r="J10" s="3">
        <f>+KeskiPohjanmaa!AI135</f>
        <v>12.574340281004346</v>
      </c>
      <c r="K10" s="3">
        <f>+KeskiPohjanmaa!AJ135</f>
        <v>0</v>
      </c>
      <c r="L10" s="3">
        <f>+KeskiPohjanmaa!AK135</f>
        <v>5.5602147848115369</v>
      </c>
      <c r="M10" s="3">
        <f>+KeskiPohjanmaa!AL135</f>
        <v>3143.4374444849068</v>
      </c>
      <c r="N10" s="2">
        <f>+KeskiPohjanmaa!AM135</f>
        <v>31.43437444484907</v>
      </c>
      <c r="O10" s="2">
        <f>+KeskiPohjanmaa!AN135</f>
        <v>15.717187222424535</v>
      </c>
      <c r="P10" s="2"/>
      <c r="Y10" t="s">
        <v>261</v>
      </c>
      <c r="Z10" s="41">
        <f t="shared" si="0"/>
        <v>3328.6243835216692</v>
      </c>
    </row>
    <row r="11" spans="1:26" x14ac:dyDescent="0.35">
      <c r="B11" t="s">
        <v>14</v>
      </c>
      <c r="C11" s="3">
        <f>+KeskiPohjanmaa!AB136</f>
        <v>1601.7590250332223</v>
      </c>
      <c r="D11" s="3">
        <f>+KeskiPohjanmaa!AC136</f>
        <v>434.85983897495368</v>
      </c>
      <c r="E11" s="3">
        <f>+KeskiPohjanmaa!AD136</f>
        <v>23.61793101990385</v>
      </c>
      <c r="F11" s="3">
        <f>+KeskiPohjanmaa!AE136</f>
        <v>0</v>
      </c>
      <c r="G11" s="3">
        <f>+KeskiPohjanmaa!AF136</f>
        <v>52.557475799881253</v>
      </c>
      <c r="H11" s="3">
        <f>+KeskiPohjanmaa!AG136</f>
        <v>324.90470504638051</v>
      </c>
      <c r="I11" s="3">
        <f>+KeskiPohjanmaa!AH136</f>
        <v>633.01854295649969</v>
      </c>
      <c r="J11" s="3">
        <f>+KeskiPohjanmaa!AI136</f>
        <v>29.469548461453314</v>
      </c>
      <c r="K11" s="3">
        <f>+KeskiPohjanmaa!AJ136</f>
        <v>2.2552668910913627</v>
      </c>
      <c r="L11" s="3">
        <f>+KeskiPohjanmaa!AK136</f>
        <v>33.564242343993975</v>
      </c>
      <c r="M11" s="3">
        <f>+KeskiPohjanmaa!AL136</f>
        <v>3136.0065765273794</v>
      </c>
      <c r="N11" s="2"/>
      <c r="O11" s="2"/>
      <c r="P11" s="2"/>
      <c r="Y11" t="s">
        <v>262</v>
      </c>
      <c r="Z11" s="41">
        <f t="shared" si="0"/>
        <v>52009.510015921944</v>
      </c>
    </row>
    <row r="12" spans="1:26" x14ac:dyDescent="0.35">
      <c r="B12" t="s">
        <v>15</v>
      </c>
      <c r="C12" s="3">
        <f>+KeskiPohjanmaa!AB137</f>
        <v>1520.5014671597437</v>
      </c>
      <c r="D12" s="3">
        <f>+KeskiPohjanmaa!AC137</f>
        <v>419.6150986213388</v>
      </c>
      <c r="E12" s="3">
        <f>+KeskiPohjanmaa!AD137</f>
        <v>54.307991300188846</v>
      </c>
      <c r="F12" s="3">
        <f>+KeskiPohjanmaa!AE137</f>
        <v>2E-3</v>
      </c>
      <c r="G12" s="3">
        <f>+KeskiPohjanmaa!AF137</f>
        <v>36.878500991033846</v>
      </c>
      <c r="H12" s="3">
        <f>+KeskiPohjanmaa!AG137</f>
        <v>448.3533438774428</v>
      </c>
      <c r="I12" s="3">
        <f>+KeskiPohjanmaa!AH137</f>
        <v>776.28908483663508</v>
      </c>
      <c r="J12" s="3">
        <f>+KeskiPohjanmaa!AI137</f>
        <v>39.003773081624097</v>
      </c>
      <c r="K12" s="3">
        <f>+KeskiPohjanmaa!AJ137</f>
        <v>1.9811996312009024</v>
      </c>
      <c r="L12" s="3">
        <f>+KeskiPohjanmaa!AK137</f>
        <v>31.691924022461237</v>
      </c>
      <c r="M12" s="3">
        <f>+KeskiPohjanmaa!AL137</f>
        <v>3328.6243835216692</v>
      </c>
      <c r="N12" s="2"/>
      <c r="O12" s="2"/>
      <c r="P12" s="2"/>
      <c r="Y12" t="s">
        <v>17</v>
      </c>
      <c r="Z12" s="7">
        <f t="shared" si="0"/>
        <v>-6.0150643306745376E-2</v>
      </c>
    </row>
    <row r="13" spans="1:26" x14ac:dyDescent="0.35">
      <c r="B13" t="s">
        <v>16</v>
      </c>
      <c r="C13" s="3">
        <f>+KeskiPohjanmaa!AB138</f>
        <v>25668.563030672187</v>
      </c>
      <c r="D13" s="3">
        <f>+KeskiPohjanmaa!AC138</f>
        <v>6861.5365892614473</v>
      </c>
      <c r="E13" s="3">
        <f>+KeskiPohjanmaa!AD138</f>
        <v>1125.8008398720153</v>
      </c>
      <c r="F13" s="3">
        <f>+KeskiPohjanmaa!AE138</f>
        <v>100.998</v>
      </c>
      <c r="G13" s="3">
        <f>+KeskiPohjanmaa!AF138</f>
        <v>788.35485145782945</v>
      </c>
      <c r="H13" s="3">
        <f>+KeskiPohjanmaa!AG138</f>
        <v>7614.7735331027725</v>
      </c>
      <c r="I13" s="3">
        <f>+KeskiPohjanmaa!AH138</f>
        <v>8922.7810423565188</v>
      </c>
      <c r="J13" s="3">
        <f>+KeskiPohjanmaa!AI138</f>
        <v>476.07324547481312</v>
      </c>
      <c r="K13" s="3">
        <f>+KeskiPohjanmaa!AJ138</f>
        <v>29.766571426967111</v>
      </c>
      <c r="L13" s="3">
        <f>+KeskiPohjanmaa!AK138</f>
        <v>420.86231229739212</v>
      </c>
      <c r="M13" s="3">
        <f>+KeskiPohjanmaa!AL138</f>
        <v>52009.510015921944</v>
      </c>
      <c r="N13" s="2"/>
      <c r="O13" s="2"/>
      <c r="P13" s="2"/>
      <c r="Y13" t="s">
        <v>263</v>
      </c>
      <c r="Z13" s="41">
        <f>+M18</f>
        <v>6455.2353393166213</v>
      </c>
    </row>
    <row r="14" spans="1:26" x14ac:dyDescent="0.35">
      <c r="B14" t="s">
        <v>17</v>
      </c>
      <c r="C14" s="15">
        <f>+KeskiPohjanmaa!AB139</f>
        <v>-5.5923272655482102E-2</v>
      </c>
      <c r="D14" s="15">
        <f>+KeskiPohjanmaa!AC139</f>
        <v>-5.7630319571511976E-2</v>
      </c>
      <c r="E14" s="15">
        <f>+KeskiPohjanmaa!AD139</f>
        <v>-4.6019477073351467E-2</v>
      </c>
      <c r="F14" s="15">
        <f>+KeskiPohjanmaa!AE139</f>
        <v>-1.9801980198019803E-5</v>
      </c>
      <c r="G14" s="15">
        <f>+KeskiPohjanmaa!AF139</f>
        <v>-4.4688573094625463E-2</v>
      </c>
      <c r="H14" s="15">
        <f>+KeskiPohjanmaa!AG139</f>
        <v>-5.5605393629296222E-2</v>
      </c>
      <c r="I14" s="15">
        <f>+KeskiPohjanmaa!AH139</f>
        <v>-8.0037475207047293E-2</v>
      </c>
      <c r="J14" s="15">
        <f>+KeskiPohjanmaa!AI139</f>
        <v>-7.5724157119136618E-2</v>
      </c>
      <c r="K14" s="15">
        <f>+KeskiPohjanmaa!AJ139</f>
        <v>-6.2404369351503897E-2</v>
      </c>
      <c r="L14" s="15">
        <f>+KeskiPohjanmaa!AK139</f>
        <v>-7.0029007528861625E-2</v>
      </c>
      <c r="M14" s="15">
        <f>-M12/M4</f>
        <v>-6.0150643306745376E-2</v>
      </c>
      <c r="N14" s="2"/>
      <c r="O14" s="2"/>
      <c r="P14" s="2"/>
      <c r="Y14" t="s">
        <v>264</v>
      </c>
      <c r="Z14" s="41">
        <f>+M19</f>
        <v>3591.4451173344314</v>
      </c>
    </row>
    <row r="15" spans="1:26" x14ac:dyDescent="0.35">
      <c r="B15" t="s">
        <v>18</v>
      </c>
      <c r="C15" s="1">
        <f>+KeskiPohjanmaa!AB140</f>
        <v>0.97774603470155508</v>
      </c>
      <c r="D15" s="1">
        <f>+KeskiPohjanmaa!AC140</f>
        <v>1.0690616448705565</v>
      </c>
      <c r="E15" s="1">
        <f>+KeskiPohjanmaa!AD140</f>
        <v>3.172588748684372</v>
      </c>
      <c r="F15" s="1">
        <f>+KeskiPohjanmaa!AE140</f>
        <v>0.99009900990099009</v>
      </c>
      <c r="G15" s="1">
        <f>+KeskiPohjanmaa!AF140</f>
        <v>0.61437167862337083</v>
      </c>
      <c r="H15" s="1">
        <f>+KeskiPohjanmaa!AG140</f>
        <v>2.6912636165942406E-2</v>
      </c>
      <c r="I15" s="1">
        <f>+KeskiPohjanmaa!AH140</f>
        <v>1.948640411106042E-2</v>
      </c>
      <c r="J15" s="1">
        <f>+KeskiPohjanmaa!AI140</f>
        <v>0.18832135099301012</v>
      </c>
      <c r="K15" s="1">
        <f>+KeskiPohjanmaa!AJ140</f>
        <v>0</v>
      </c>
      <c r="L15" s="1">
        <f>+KeskiPohjanmaa!AK140</f>
        <v>0</v>
      </c>
      <c r="M15" s="1">
        <f>+KeskiPohjanmaa!AL140</f>
        <v>0</v>
      </c>
      <c r="N15" s="2"/>
      <c r="O15" s="2"/>
      <c r="P15" s="2"/>
      <c r="Y15" t="s">
        <v>23</v>
      </c>
      <c r="Z15" s="41">
        <f>+M20</f>
        <v>2863.7902219821899</v>
      </c>
    </row>
    <row r="16" spans="1:26" x14ac:dyDescent="0.35">
      <c r="B16" t="s">
        <v>19</v>
      </c>
      <c r="C16" s="1">
        <f>+KeskiPohjanmaa!AB141</f>
        <v>1.0356637404374343</v>
      </c>
      <c r="D16" s="1">
        <f>+KeskiPohjanmaa!AC141</f>
        <v>1.1344397714328656</v>
      </c>
      <c r="E16" s="1">
        <f>+KeskiPohjanmaa!AD141</f>
        <v>3.3256326229296738</v>
      </c>
      <c r="F16" s="1">
        <f>+KeskiPohjanmaa!AE141</f>
        <v>0.9901186162102219</v>
      </c>
      <c r="G16" s="1">
        <f>+KeskiPohjanmaa!AF141</f>
        <v>0.64311140987139637</v>
      </c>
      <c r="H16" s="1">
        <f>+KeskiPohjanmaa!AG141</f>
        <v>2.849723620231941E-2</v>
      </c>
      <c r="I16" s="1">
        <f>+KeskiPohjanmaa!AH141</f>
        <v>2.1181736848950496E-2</v>
      </c>
      <c r="J16" s="1">
        <f>+KeskiPohjanmaa!AI141</f>
        <v>0.20375016013188632</v>
      </c>
      <c r="K16" s="1">
        <f>+KeskiPohjanmaa!AJ141</f>
        <v>0</v>
      </c>
      <c r="L16" s="1">
        <f>+KeskiPohjanmaa!AK141</f>
        <v>0</v>
      </c>
      <c r="M16" s="1">
        <f>+KeskiPohjanmaa!AL141</f>
        <v>0</v>
      </c>
      <c r="N16" s="2"/>
      <c r="O16" s="2"/>
      <c r="P16" s="2"/>
      <c r="Y16" t="s">
        <v>265</v>
      </c>
      <c r="Z16" s="7">
        <f>+M21</f>
        <v>-0.44363839139060157</v>
      </c>
    </row>
    <row r="17" spans="1:26" x14ac:dyDescent="0.35">
      <c r="B17" t="s">
        <v>20</v>
      </c>
      <c r="C17" s="1">
        <f>+KeskiPohjanmaa!AB142</f>
        <v>5.7917705735879177E-2</v>
      </c>
      <c r="D17" s="1">
        <f>+KeskiPohjanmaa!AC142</f>
        <v>6.5378126562309014E-2</v>
      </c>
      <c r="E17" s="1">
        <f>+KeskiPohjanmaa!AD142</f>
        <v>0.15304387424530175</v>
      </c>
      <c r="F17" s="1">
        <f>+KeskiPohjanmaa!AE142</f>
        <v>1.9606309231812169E-5</v>
      </c>
      <c r="G17" s="1">
        <f>+KeskiPohjanmaa!AF142</f>
        <v>2.8739731248025535E-2</v>
      </c>
      <c r="H17" s="1">
        <f>+KeskiPohjanmaa!AG142</f>
        <v>1.5846000363770041E-3</v>
      </c>
      <c r="I17" s="1">
        <f>+KeskiPohjanmaa!AH142</f>
        <v>1.6953327378900762E-3</v>
      </c>
      <c r="J17" s="1">
        <f>+KeskiPohjanmaa!AI142</f>
        <v>1.5428809138876204E-2</v>
      </c>
      <c r="K17" s="1">
        <f>+KeskiPohjanmaa!AJ142</f>
        <v>0</v>
      </c>
      <c r="L17" s="1">
        <f>+KeskiPohjanmaa!AK142</f>
        <v>0</v>
      </c>
      <c r="M17" s="1">
        <f>+KeskiPohjanmaa!AL142</f>
        <v>0</v>
      </c>
      <c r="N17" s="2"/>
      <c r="O17" s="2"/>
      <c r="P17" s="2"/>
      <c r="Y17" t="str">
        <f>+B27</f>
        <v>Muutosprosentti turvepeltojen khk-päästöissä</v>
      </c>
      <c r="Z17" s="7">
        <f>+M27/100</f>
        <v>-0.18462303710880743</v>
      </c>
    </row>
    <row r="18" spans="1:26" x14ac:dyDescent="0.35">
      <c r="B18" t="s">
        <v>21</v>
      </c>
      <c r="C18" s="2">
        <f>+KeskiPohjanmaa!AB143</f>
        <v>3266.3440145570148</v>
      </c>
      <c r="D18" s="2">
        <f>+KeskiPohjanmaa!AC143</f>
        <v>963.19269035328</v>
      </c>
      <c r="E18" s="2">
        <f>+KeskiPohjanmaa!AD143</f>
        <v>282.741399006319</v>
      </c>
      <c r="F18" s="2">
        <f>+KeskiPohjanmaa!AE143</f>
        <v>0</v>
      </c>
      <c r="G18" s="2">
        <f>+KeskiPohjanmaa!AF143</f>
        <v>29.090430963399861</v>
      </c>
      <c r="H18" s="2">
        <f>+KeskiPohjanmaa!AG143</f>
        <v>959.20562527150457</v>
      </c>
      <c r="I18" s="2">
        <f>+KeskiPohjanmaa!AH143</f>
        <v>901.32387527140281</v>
      </c>
      <c r="J18" s="2">
        <f>+KeskiPohjanmaa!AI143</f>
        <v>53.337303893700721</v>
      </c>
      <c r="K18" s="2">
        <f>+KeskiPohjanmaa!AJ143</f>
        <v>0</v>
      </c>
      <c r="L18" s="2">
        <f>+KeskiPohjanmaa!AK143</f>
        <v>0</v>
      </c>
      <c r="M18" s="2">
        <f>+KeskiPohjanmaa!AL143</f>
        <v>6455.2353393166213</v>
      </c>
      <c r="N18" s="2"/>
      <c r="O18" s="2"/>
      <c r="P18" s="2"/>
    </row>
    <row r="19" spans="1:26" x14ac:dyDescent="0.35">
      <c r="B19" t="s">
        <v>22</v>
      </c>
      <c r="C19" s="2">
        <f>+KeskiPohjanmaa!AB144</f>
        <v>1931.5273877164755</v>
      </c>
      <c r="D19" s="2">
        <f>+KeskiPohjanmaa!AC144</f>
        <v>483.52047785626746</v>
      </c>
      <c r="E19" s="2">
        <f>+KeskiPohjanmaa!AD144</f>
        <v>153.39963796947617</v>
      </c>
      <c r="F19" s="2">
        <f>+KeskiPohjanmaa!AE144</f>
        <v>0.499</v>
      </c>
      <c r="G19" s="2">
        <f>+KeskiPohjanmaa!AF144</f>
        <v>20.655877484517809</v>
      </c>
      <c r="H19" s="2">
        <f>+KeskiPohjanmaa!AG144</f>
        <v>612.98977898778617</v>
      </c>
      <c r="I19" s="2">
        <f>+KeskiPohjanmaa!AH144</f>
        <v>371.70872643070976</v>
      </c>
      <c r="J19" s="2">
        <f>+KeskiPohjanmaa!AI144</f>
        <v>14.364123496792459</v>
      </c>
      <c r="K19" s="2">
        <f>+KeskiPohjanmaa!AJ144</f>
        <v>0</v>
      </c>
      <c r="L19" s="2">
        <f>+KeskiPohjanmaa!AK144</f>
        <v>2.7801073924057684</v>
      </c>
      <c r="M19" s="2">
        <f>+KeskiPohjanmaa!AL144</f>
        <v>3591.4451173344314</v>
      </c>
      <c r="N19" s="2"/>
      <c r="O19" s="2"/>
      <c r="P19" s="2"/>
    </row>
    <row r="20" spans="1:26" x14ac:dyDescent="0.35">
      <c r="B20" t="s">
        <v>23</v>
      </c>
      <c r="C20" s="2">
        <f>+KeskiPohjanmaa!AB145</f>
        <v>1334.8166268405394</v>
      </c>
      <c r="D20" s="2">
        <f>+KeskiPohjanmaa!AC145</f>
        <v>479.67221249701254</v>
      </c>
      <c r="E20" s="2">
        <f>+KeskiPohjanmaa!AD145</f>
        <v>129.34176103684283</v>
      </c>
      <c r="F20" s="2">
        <f>+KeskiPohjanmaa!AE145</f>
        <v>-0.499</v>
      </c>
      <c r="G20" s="2">
        <f>+KeskiPohjanmaa!AF145</f>
        <v>8.4345534788820515</v>
      </c>
      <c r="H20" s="2">
        <f>+KeskiPohjanmaa!AG145</f>
        <v>346.21584628371841</v>
      </c>
      <c r="I20" s="2">
        <f>+KeskiPohjanmaa!AH145</f>
        <v>529.61514884069311</v>
      </c>
      <c r="J20" s="2">
        <f>+KeskiPohjanmaa!AI145</f>
        <v>38.973180396908262</v>
      </c>
      <c r="K20" s="2">
        <f>+KeskiPohjanmaa!AJ145</f>
        <v>0</v>
      </c>
      <c r="L20" s="2">
        <f>+KeskiPohjanmaa!AK145</f>
        <v>-2.7801073924057684</v>
      </c>
      <c r="M20" s="2">
        <f>+KeskiPohjanmaa!AL145</f>
        <v>2863.7902219821899</v>
      </c>
      <c r="N20" s="2">
        <f>+KeskiPohjanmaa!AM145</f>
        <v>28.6379022198219</v>
      </c>
      <c r="O20" s="2">
        <f>+KeskiPohjanmaa!AN145</f>
        <v>14.31895110991095</v>
      </c>
      <c r="P20" s="2"/>
    </row>
    <row r="21" spans="1:26" x14ac:dyDescent="0.35">
      <c r="B21" t="s">
        <v>24</v>
      </c>
      <c r="C21" s="15">
        <f>+KeskiPohjanmaa!AB146</f>
        <v>-0.40865769829867987</v>
      </c>
      <c r="D21" s="15">
        <f>+KeskiPohjanmaa!AC146</f>
        <v>-0.4980023387854805</v>
      </c>
      <c r="E21" s="15">
        <f>+KeskiPohjanmaa!AD146</f>
        <v>-0.45745604107289628</v>
      </c>
      <c r="F21" s="15"/>
      <c r="G21" s="15">
        <f>+KeskiPohjanmaa!AF146</f>
        <v>-0.28994254122580682</v>
      </c>
      <c r="H21" s="15">
        <f>+KeskiPohjanmaa!AG146</f>
        <v>-0.36094017503882081</v>
      </c>
      <c r="I21" s="15">
        <f>+KeskiPohjanmaa!AH146</f>
        <v>-0.58759693753948061</v>
      </c>
      <c r="J21" s="15">
        <f>+KeskiPohjanmaa!AI146</f>
        <v>-0.73069273382434874</v>
      </c>
      <c r="K21" s="15">
        <f>+KeskiPohjanmaa!AJ146</f>
        <v>0</v>
      </c>
      <c r="L21" s="15">
        <f>+KeskiPohjanmaa!AK146</f>
        <v>0</v>
      </c>
      <c r="M21" s="15">
        <f>+KeskiPohjanmaa!AL146</f>
        <v>-0.44363839139060157</v>
      </c>
      <c r="N21" s="2"/>
      <c r="O21" s="2"/>
      <c r="P21" s="2"/>
    </row>
    <row r="22" spans="1:26" x14ac:dyDescent="0.35">
      <c r="N22" s="2">
        <f>+KeskiPohjanmaa!AM147</f>
        <v>60.072276664670966</v>
      </c>
      <c r="O22" s="2">
        <f>+KeskiPohjanmaa!AN147</f>
        <v>30.036138332335483</v>
      </c>
      <c r="P22" s="2">
        <f>+KeskiPohjanmaa!AO147</f>
        <v>30.036138332335483</v>
      </c>
    </row>
    <row r="23" spans="1:26" x14ac:dyDescent="0.35">
      <c r="C23" t="s">
        <v>0</v>
      </c>
      <c r="D23" t="s">
        <v>1</v>
      </c>
      <c r="E23" t="s">
        <v>2</v>
      </c>
      <c r="F23" t="s">
        <v>3</v>
      </c>
      <c r="G23" t="s">
        <v>4</v>
      </c>
      <c r="H23" t="s">
        <v>5</v>
      </c>
      <c r="I23" t="s">
        <v>6</v>
      </c>
      <c r="J23" t="s">
        <v>7</v>
      </c>
      <c r="K23" t="s">
        <v>8</v>
      </c>
      <c r="L23" t="s">
        <v>9</v>
      </c>
      <c r="M23" t="s">
        <v>10</v>
      </c>
      <c r="N23" t="s">
        <v>52</v>
      </c>
      <c r="O23" t="s">
        <v>53</v>
      </c>
    </row>
    <row r="24" spans="1:26" x14ac:dyDescent="0.35">
      <c r="B24" t="s">
        <v>25</v>
      </c>
      <c r="C24" s="2">
        <f>+KeskiPohjanmaa!AB149</f>
        <v>279.64244655815236</v>
      </c>
      <c r="D24" s="2">
        <f>+KeskiPohjanmaa!AC149</f>
        <v>79.6703729209285</v>
      </c>
      <c r="E24" s="2">
        <f>+KeskiPohjanmaa!AD149</f>
        <v>11.875877453135402</v>
      </c>
      <c r="F24" s="2">
        <f>+KeskiPohjanmaa!AE149</f>
        <v>2.5000000000000001E-2</v>
      </c>
      <c r="G24" s="2">
        <f>+KeskiPohjanmaa!AF149</f>
        <v>6.5210579079476521</v>
      </c>
      <c r="H24" s="2">
        <f>+KeskiPohjanmaa!AG149</f>
        <v>63.014685327590591</v>
      </c>
      <c r="I24" s="2">
        <f>+KeskiPohjanmaa!AH149</f>
        <v>87.011088307772468</v>
      </c>
      <c r="J24" s="2">
        <f>+KeskiPohjanmaa!AI149</f>
        <v>4.9278023732585732</v>
      </c>
      <c r="K24" s="2">
        <f>+KeskiPohjanmaa!AJ149</f>
        <v>0.20220339877939147</v>
      </c>
      <c r="L24" s="2">
        <f>+KeskiPohjanmaa!AK149</f>
        <v>3.5004509789703446</v>
      </c>
      <c r="M24" s="2">
        <f>+KeskiPohjanmaa!AL149</f>
        <v>536.39098522653524</v>
      </c>
      <c r="N24" s="2">
        <f>+KeskiPohjanmaa!AM149</f>
        <v>536.39098522653524</v>
      </c>
      <c r="O24" s="2">
        <f>+KeskiPohjanmaa!AN149</f>
        <v>536.39098522653524</v>
      </c>
    </row>
    <row r="25" spans="1:26" x14ac:dyDescent="0.35">
      <c r="B25" t="s">
        <v>26</v>
      </c>
      <c r="C25" s="2">
        <f>+KeskiPohjanmaa!AB150</f>
        <v>225.13103689844479</v>
      </c>
      <c r="D25" s="2">
        <f>+KeskiPohjanmaa!AC150</f>
        <v>61.662687689528525</v>
      </c>
      <c r="E25" s="2">
        <f>+KeskiPohjanmaa!AD150</f>
        <v>8.9603881531964706</v>
      </c>
      <c r="F25" s="2">
        <f>+KeskiPohjanmaa!AE150</f>
        <v>2.7976800000000003E-2</v>
      </c>
      <c r="G25" s="2">
        <f>+KeskiPohjanmaa!AF150</f>
        <v>5.7978996295442</v>
      </c>
      <c r="H25" s="2">
        <f>+KeskiPohjanmaa!AG150</f>
        <v>53.856277926409817</v>
      </c>
      <c r="I25" s="2">
        <f>+KeskiPohjanmaa!AH150</f>
        <v>74.266543423051715</v>
      </c>
      <c r="J25" s="2">
        <f>+KeskiPohjanmaa!AI150</f>
        <v>4.1421686343172794</v>
      </c>
      <c r="K25" s="2">
        <f>+KeskiPohjanmaa!AJ150</f>
        <v>0.20206428284103128</v>
      </c>
      <c r="L25" s="2">
        <f>+KeskiPohjanmaa!AK150</f>
        <v>3.3138090188930587</v>
      </c>
      <c r="M25" s="2">
        <f>+KeskiPohjanmaa!AL150</f>
        <v>437.36085245622706</v>
      </c>
      <c r="N25" s="2">
        <f>+KeskiPohjanmaa!AM150</f>
        <v>467.39699078856256</v>
      </c>
      <c r="O25" s="2">
        <f>+KeskiPohjanmaa!AN150</f>
        <v>497.433129120898</v>
      </c>
    </row>
    <row r="26" spans="1:26" x14ac:dyDescent="0.35">
      <c r="B26" t="s">
        <v>27</v>
      </c>
      <c r="C26" s="2">
        <f>+KeskiPohjanmaa!AB151</f>
        <v>-54.511409659707567</v>
      </c>
      <c r="D26" s="2">
        <f>+KeskiPohjanmaa!AC151</f>
        <v>-18.007685231399975</v>
      </c>
      <c r="E26" s="2">
        <f>+KeskiPohjanmaa!AD151</f>
        <v>-2.9154892999389315</v>
      </c>
      <c r="F26" s="2">
        <f>+KeskiPohjanmaa!AE151</f>
        <v>2.9768000000000017E-3</v>
      </c>
      <c r="G26" s="2">
        <f>+KeskiPohjanmaa!AF151</f>
        <v>-0.72315827840345204</v>
      </c>
      <c r="H26" s="2">
        <f>+KeskiPohjanmaa!AG151</f>
        <v>-9.1584074011807743</v>
      </c>
      <c r="I26" s="2">
        <f>+KeskiPohjanmaa!AH151</f>
        <v>-12.744544884720753</v>
      </c>
      <c r="J26" s="2">
        <f>+KeskiPohjanmaa!AI151</f>
        <v>-0.78563373894129374</v>
      </c>
      <c r="K26" s="2">
        <f>+KeskiPohjanmaa!AJ151</f>
        <v>-1.3911593836019032E-4</v>
      </c>
      <c r="L26" s="2">
        <f>+KeskiPohjanmaa!AK151</f>
        <v>-0.18664196007728595</v>
      </c>
      <c r="M26" s="2">
        <f>+KeskiPohjanmaa!AL151</f>
        <v>-99.030132770308384</v>
      </c>
      <c r="N26" s="2">
        <f>+KeskiPohjanmaa!AM151</f>
        <v>-68.993994437972674</v>
      </c>
      <c r="O26" s="2">
        <f>+KeskiPohjanmaa!AN151</f>
        <v>-38.957856105637234</v>
      </c>
    </row>
    <row r="27" spans="1:26" x14ac:dyDescent="0.35">
      <c r="B27" t="s">
        <v>268</v>
      </c>
      <c r="C27" s="2">
        <f>+KeskiPohjanmaa!AB152</f>
        <v>-19.493253020289174</v>
      </c>
      <c r="D27" s="2">
        <f>+KeskiPohjanmaa!AC152</f>
        <v>-22.60273746838401</v>
      </c>
      <c r="E27" s="2">
        <f>+KeskiPohjanmaa!AD152</f>
        <v>-24.549674846713749</v>
      </c>
      <c r="F27" s="2">
        <f>+KeskiPohjanmaa!AE152</f>
        <v>11.907200000000007</v>
      </c>
      <c r="G27" s="2">
        <f>+KeskiPohjanmaa!AF152</f>
        <v>-11.089585288333208</v>
      </c>
      <c r="H27" s="2">
        <f>+KeskiPohjanmaa!AG152</f>
        <v>-14.533766777647974</v>
      </c>
      <c r="I27" s="2">
        <f>+KeskiPohjanmaa!AH152</f>
        <v>-14.647035375125078</v>
      </c>
      <c r="J27" s="2">
        <f>+KeskiPohjanmaa!AI152</f>
        <v>-15.942882433854246</v>
      </c>
      <c r="K27" s="2">
        <f>+KeskiPohjanmaa!AJ152</f>
        <v>-6.8799999999984665E-2</v>
      </c>
      <c r="L27" s="2">
        <f>+KeskiPohjanmaa!AK152</f>
        <v>-5.3319404042100471</v>
      </c>
      <c r="M27" s="2">
        <f>+KeskiPohjanmaa!AL152</f>
        <v>-18.462303710880743</v>
      </c>
      <c r="N27" s="2">
        <f>+KeskiPohjanmaa!AM152</f>
        <v>-12.862631240686172</v>
      </c>
      <c r="O27" s="2">
        <f>+KeskiPohjanmaa!AN152</f>
        <v>-7.2629587704916538</v>
      </c>
    </row>
    <row r="29" spans="1:26" x14ac:dyDescent="0.35">
      <c r="A29" t="s">
        <v>32</v>
      </c>
      <c r="Y29" t="str">
        <f>+A29</f>
        <v>Pohjois-Pohjanmaa</v>
      </c>
    </row>
    <row r="30" spans="1:26" x14ac:dyDescent="0.35">
      <c r="C30" t="s">
        <v>0</v>
      </c>
      <c r="D30" t="s">
        <v>1</v>
      </c>
      <c r="E30" t="s">
        <v>2</v>
      </c>
      <c r="F30" t="s">
        <v>3</v>
      </c>
      <c r="G30" t="s">
        <v>4</v>
      </c>
      <c r="H30" t="s">
        <v>5</v>
      </c>
      <c r="I30" t="s">
        <v>6</v>
      </c>
      <c r="J30" t="s">
        <v>7</v>
      </c>
      <c r="K30" t="s">
        <v>8</v>
      </c>
      <c r="L30" t="s">
        <v>9</v>
      </c>
      <c r="M30" t="s">
        <v>10</v>
      </c>
      <c r="N30" t="s">
        <v>50</v>
      </c>
      <c r="Z30" s="40" t="s">
        <v>266</v>
      </c>
    </row>
    <row r="31" spans="1:26" x14ac:dyDescent="0.35">
      <c r="B31" t="s">
        <v>30</v>
      </c>
      <c r="C31" s="3">
        <f>+PohjoisPohjanmaa!AB129</f>
        <v>72302</v>
      </c>
      <c r="D31" s="3">
        <f>+PohjoisPohjanmaa!AC129</f>
        <v>37695</v>
      </c>
      <c r="E31" s="3">
        <f>+PohjoisPohjanmaa!AD129</f>
        <v>3832</v>
      </c>
      <c r="F31" s="3">
        <f>+PohjoisPohjanmaa!AE129</f>
        <v>497</v>
      </c>
      <c r="G31" s="3">
        <f>+PohjoisPohjanmaa!AF129</f>
        <v>2385</v>
      </c>
      <c r="H31" s="3">
        <f>+PohjoisPohjanmaa!AG129</f>
        <v>71212</v>
      </c>
      <c r="I31" s="3">
        <f>+PohjoisPohjanmaa!AH129</f>
        <v>34214</v>
      </c>
      <c r="J31" s="3">
        <f>+PohjoisPohjanmaa!AI129</f>
        <v>2200</v>
      </c>
      <c r="K31" s="3">
        <f>+PohjoisPohjanmaa!AJ129</f>
        <v>420</v>
      </c>
      <c r="L31" s="3">
        <f>+PohjoisPohjanmaa!AK129</f>
        <v>5334.5108063163389</v>
      </c>
      <c r="M31" s="3">
        <f>+PohjoisPohjanmaa!AL129</f>
        <v>230091.51080631634</v>
      </c>
      <c r="Y31" t="s">
        <v>267</v>
      </c>
      <c r="Z31" s="41">
        <f>+M31</f>
        <v>230091.51080631634</v>
      </c>
    </row>
    <row r="32" spans="1:26" ht="15.5" x14ac:dyDescent="0.35">
      <c r="B32" s="5" t="s">
        <v>271</v>
      </c>
      <c r="C32" s="3">
        <f>+PohjoisPohjanmaa!AB130</f>
        <v>0</v>
      </c>
      <c r="D32" s="3">
        <f>+PohjoisPohjanmaa!AC130</f>
        <v>0</v>
      </c>
      <c r="E32" s="3">
        <f>+PohjoisPohjanmaa!AD130</f>
        <v>0</v>
      </c>
      <c r="F32" s="3">
        <f>+PohjoisPohjanmaa!AE130</f>
        <v>0</v>
      </c>
      <c r="G32" s="3">
        <f>+PohjoisPohjanmaa!AF130</f>
        <v>0</v>
      </c>
      <c r="H32" s="3">
        <f>+PohjoisPohjanmaa!AG130</f>
        <v>0</v>
      </c>
      <c r="I32" s="3">
        <f>+PohjoisPohjanmaa!AH130</f>
        <v>0</v>
      </c>
      <c r="J32" s="3">
        <f>+PohjoisPohjanmaa!AI130</f>
        <v>0</v>
      </c>
      <c r="K32" s="3">
        <f>+PohjoisPohjanmaa!AJ130</f>
        <v>0</v>
      </c>
      <c r="L32" s="3">
        <f>+PohjoisPohjanmaa!AK130</f>
        <v>0</v>
      </c>
      <c r="M32" s="3">
        <f>+PohjoisPohjanmaa!AL130</f>
        <v>0</v>
      </c>
      <c r="Y32" t="str">
        <f>+B35</f>
        <v>Turvepeltoa viljelyssä yhteensä 2050</v>
      </c>
      <c r="Z32" s="3">
        <f>+M35</f>
        <v>80042.340757810191</v>
      </c>
    </row>
    <row r="33" spans="2:26" ht="15.5" x14ac:dyDescent="0.35">
      <c r="B33" s="5" t="s">
        <v>270</v>
      </c>
      <c r="C33" s="3">
        <f>+PohjoisPohjanmaa!AB131</f>
        <v>6777.54</v>
      </c>
      <c r="D33" s="3">
        <f>+PohjoisPohjanmaa!AC131</f>
        <v>3080.88</v>
      </c>
      <c r="E33" s="3">
        <f>+PohjoisPohjanmaa!AD131</f>
        <v>293.04000000000002</v>
      </c>
      <c r="F33" s="3">
        <f>+PohjoisPohjanmaa!AE131</f>
        <v>35.64</v>
      </c>
      <c r="G33" s="3">
        <f>+PohjoisPohjanmaa!AF131</f>
        <v>179.19</v>
      </c>
      <c r="H33" s="3">
        <f>+PohjoisPohjanmaa!AG131</f>
        <v>5157.8999999999996</v>
      </c>
      <c r="I33" s="3">
        <f>+PohjoisPohjanmaa!AH131</f>
        <v>2479.9499999999998</v>
      </c>
      <c r="J33" s="3">
        <f>+PohjoisPohjanmaa!AI131</f>
        <v>157.41</v>
      </c>
      <c r="K33" s="3">
        <f>+PohjoisPohjanmaa!AJ131</f>
        <v>41.58</v>
      </c>
      <c r="L33" s="3">
        <f>+PohjoisPohjanmaa!AK131</f>
        <v>526.38531688268836</v>
      </c>
      <c r="M33" s="3">
        <f>+PohjoisPohjanmaa!AL131</f>
        <v>18729.515316882687</v>
      </c>
      <c r="Y33" t="s">
        <v>269</v>
      </c>
      <c r="Z33" s="7">
        <f>+Z32/Z31</f>
        <v>0.3478717683990839</v>
      </c>
    </row>
    <row r="34" spans="2:26" ht="15.5" x14ac:dyDescent="0.35">
      <c r="B34" s="5" t="s">
        <v>62</v>
      </c>
      <c r="C34" s="3">
        <f>+PohjoisPohjanmaa!AB132</f>
        <v>20924.64</v>
      </c>
      <c r="D34" s="3">
        <f>+PohjoisPohjanmaa!AC132</f>
        <v>13305.430975630843</v>
      </c>
      <c r="E34" s="3">
        <f>+PohjoisPohjanmaa!AD132</f>
        <v>682.11000000000013</v>
      </c>
      <c r="F34" s="3">
        <f>+PohjoisPohjanmaa!AE132</f>
        <v>138.6</v>
      </c>
      <c r="G34" s="3">
        <f>+PohjoisPohjanmaa!AF132</f>
        <v>971.19000000000017</v>
      </c>
      <c r="H34" s="3">
        <f>+PohjoisPohjanmaa!AG132</f>
        <v>14120.37</v>
      </c>
      <c r="I34" s="3">
        <f>+PohjoisPohjanmaa!AH132</f>
        <v>8857.5300000000007</v>
      </c>
      <c r="J34" s="3">
        <f>+PohjoisPohjanmaa!AI132</f>
        <v>772.2</v>
      </c>
      <c r="K34" s="3">
        <f>+PohjoisPohjanmaa!AJ132</f>
        <v>133.65</v>
      </c>
      <c r="L34" s="3">
        <f>+PohjoisPohjanmaa!AK132</f>
        <v>1407.1044652966677</v>
      </c>
      <c r="M34" s="3">
        <f>+PohjoisPohjanmaa!AL132</f>
        <v>61312.825440927503</v>
      </c>
      <c r="Y34" t="s">
        <v>259</v>
      </c>
      <c r="Z34" s="41">
        <f t="shared" ref="Z34:Z39" si="1">+M36</f>
        <v>7383.8645970382377</v>
      </c>
    </row>
    <row r="35" spans="2:26" ht="15.5" x14ac:dyDescent="0.35">
      <c r="B35" s="5" t="s">
        <v>63</v>
      </c>
      <c r="C35" s="3">
        <f>+PohjoisPohjanmaa!AB133</f>
        <v>27702.18</v>
      </c>
      <c r="D35" s="3">
        <f>+PohjoisPohjanmaa!AC133</f>
        <v>16386.310975630844</v>
      </c>
      <c r="E35" s="3">
        <f>+PohjoisPohjanmaa!AD133</f>
        <v>975.15000000000009</v>
      </c>
      <c r="F35" s="3">
        <f>+PohjoisPohjanmaa!AE133</f>
        <v>174.24</v>
      </c>
      <c r="G35" s="3">
        <f>+PohjoisPohjanmaa!AF133</f>
        <v>1150.3800000000001</v>
      </c>
      <c r="H35" s="3">
        <f>+PohjoisPohjanmaa!AG133</f>
        <v>19278.27</v>
      </c>
      <c r="I35" s="3">
        <f>+PohjoisPohjanmaa!AH133</f>
        <v>11337.48</v>
      </c>
      <c r="J35" s="3">
        <f>+PohjoisPohjanmaa!AI133</f>
        <v>929.61</v>
      </c>
      <c r="K35" s="3">
        <f>+PohjoisPohjanmaa!AJ133</f>
        <v>175.23000000000002</v>
      </c>
      <c r="L35" s="3">
        <f>+PohjoisPohjanmaa!AK133</f>
        <v>1933.4897821793561</v>
      </c>
      <c r="M35" s="3">
        <f>+PohjoisPohjanmaa!AL133</f>
        <v>80042.340757810191</v>
      </c>
      <c r="Y35" t="s">
        <v>13</v>
      </c>
      <c r="Z35" s="41">
        <f t="shared" si="1"/>
        <v>11159.792433383029</v>
      </c>
    </row>
    <row r="36" spans="2:26" x14ac:dyDescent="0.35">
      <c r="B36" t="s">
        <v>12</v>
      </c>
      <c r="C36" s="3">
        <f>+PohjoisPohjanmaa!AB134</f>
        <v>2854.1959759719862</v>
      </c>
      <c r="D36" s="3">
        <f>+PohjoisPohjanmaa!AC134</f>
        <v>1740.6903412904514</v>
      </c>
      <c r="E36" s="3">
        <f>+PohjoisPohjanmaa!AD134</f>
        <v>31.433692408668243</v>
      </c>
      <c r="F36" s="3">
        <f>+PohjoisPohjanmaa!AE134</f>
        <v>8.375435757905942</v>
      </c>
      <c r="G36" s="3">
        <f>+PohjoisPohjanmaa!AF134</f>
        <v>99.716006614416258</v>
      </c>
      <c r="H36" s="3">
        <f>+PohjoisPohjanmaa!AG134</f>
        <v>908.28826456082311</v>
      </c>
      <c r="I36" s="3">
        <f>+PohjoisPohjanmaa!AH134</f>
        <v>1434.3747398315777</v>
      </c>
      <c r="J36" s="3">
        <f>+PohjoisPohjanmaa!AI134</f>
        <v>121.69419102382177</v>
      </c>
      <c r="K36" s="3">
        <f>+PohjoisPohjanmaa!AJ134</f>
        <v>0</v>
      </c>
      <c r="L36" s="3">
        <f>+PohjoisPohjanmaa!AK134</f>
        <v>185.09594957858718</v>
      </c>
      <c r="M36" s="3">
        <f>+PohjoisPohjanmaa!AL134</f>
        <v>7383.8645970382377</v>
      </c>
      <c r="Y36" t="s">
        <v>260</v>
      </c>
      <c r="Z36" s="41">
        <f t="shared" si="1"/>
        <v>15210.010562706739</v>
      </c>
    </row>
    <row r="37" spans="2:26" x14ac:dyDescent="0.35">
      <c r="B37" t="s">
        <v>13</v>
      </c>
      <c r="C37" s="3">
        <f>+PohjoisPohjanmaa!AB135</f>
        <v>4478.2805824751395</v>
      </c>
      <c r="D37" s="3">
        <f>+PohjoisPohjanmaa!AC135</f>
        <v>2468.036194953248</v>
      </c>
      <c r="E37" s="3">
        <f>+PohjoisPohjanmaa!AD135</f>
        <v>133.4141429917826</v>
      </c>
      <c r="F37" s="3">
        <f>+PohjoisPohjanmaa!AE135</f>
        <v>27.059926443093467</v>
      </c>
      <c r="G37" s="3">
        <f>+PohjoisPohjanmaa!AF135</f>
        <v>214.53688037177866</v>
      </c>
      <c r="H37" s="3">
        <f>+PohjoisPohjanmaa!AG135</f>
        <v>2677.341398834651</v>
      </c>
      <c r="I37" s="3">
        <f>+PohjoisPohjanmaa!AH135</f>
        <v>947.51765637106496</v>
      </c>
      <c r="J37" s="3">
        <f>+PohjoisPohjanmaa!AI135</f>
        <v>94.227807240119574</v>
      </c>
      <c r="K37" s="3">
        <f>+PohjoisPohjanmaa!AJ135</f>
        <v>0</v>
      </c>
      <c r="L37" s="3">
        <f>+PohjoisPohjanmaa!AK135</f>
        <v>119.3778437021507</v>
      </c>
      <c r="M37" s="3">
        <f>+PohjoisPohjanmaa!AL135</f>
        <v>11159.792433383029</v>
      </c>
      <c r="N37" s="1">
        <f>+PohjoisPohjanmaa!AM135</f>
        <v>111.59792433383029</v>
      </c>
      <c r="O37" s="1">
        <f>+PohjoisPohjanmaa!AN135</f>
        <v>55.798962166915146</v>
      </c>
      <c r="Y37" t="s">
        <v>261</v>
      </c>
      <c r="Z37" s="41">
        <f t="shared" si="1"/>
        <v>18783.904992275726</v>
      </c>
    </row>
    <row r="38" spans="2:26" x14ac:dyDescent="0.35">
      <c r="B38" t="s">
        <v>14</v>
      </c>
      <c r="C38" s="3">
        <f>+PohjoisPohjanmaa!AB136</f>
        <v>5167.8478087624308</v>
      </c>
      <c r="D38" s="3">
        <f>+PohjoisPohjanmaa!AC136</f>
        <v>2934.5095025233759</v>
      </c>
      <c r="E38" s="3">
        <f>+PohjoisPohjanmaa!AD136</f>
        <v>135.12905710246525</v>
      </c>
      <c r="F38" s="3">
        <f>+PohjoisPohjanmaa!AE136</f>
        <v>21.060022067071959</v>
      </c>
      <c r="G38" s="3">
        <f>+PohjoisPohjanmaa!AF136</f>
        <v>206.43604785128861</v>
      </c>
      <c r="H38" s="3">
        <f>+PohjoisPohjanmaa!AG136</f>
        <v>3829.5993606992092</v>
      </c>
      <c r="I38" s="3">
        <f>+PohjoisPohjanmaa!AH136</f>
        <v>2309.4107154434028</v>
      </c>
      <c r="J38" s="3">
        <f>+PohjoisPohjanmaa!AI136</f>
        <v>133.83609094985053</v>
      </c>
      <c r="K38" s="3">
        <f>+PohjoisPohjanmaa!AJ136</f>
        <v>50.251300000000008</v>
      </c>
      <c r="L38" s="3">
        <f>+PohjoisPohjanmaa!AK136</f>
        <v>421.93065730764658</v>
      </c>
      <c r="M38" s="3">
        <f>+PohjoisPohjanmaa!AL136</f>
        <v>15210.010562706739</v>
      </c>
      <c r="Y38" t="s">
        <v>262</v>
      </c>
      <c r="Z38" s="41">
        <f t="shared" si="1"/>
        <v>211307.60581404058</v>
      </c>
    </row>
    <row r="39" spans="2:26" x14ac:dyDescent="0.35">
      <c r="B39" t="s">
        <v>15</v>
      </c>
      <c r="C39" s="3">
        <f>+PohjoisPohjanmaa!AB137</f>
        <v>5733.1794868563557</v>
      </c>
      <c r="D39" s="3">
        <f>+PohjoisPohjanmaa!AC137</f>
        <v>3217.5769462149356</v>
      </c>
      <c r="E39" s="3">
        <f>+PohjoisPohjanmaa!AD137</f>
        <v>180.47151429917827</v>
      </c>
      <c r="F39" s="3">
        <f>+PohjoisPohjanmaa!AE137</f>
        <v>31.422792644309343</v>
      </c>
      <c r="G39" s="3">
        <f>+PohjoisPohjanmaa!AF137</f>
        <v>213.35595214871151</v>
      </c>
      <c r="H39" s="3">
        <f>+PohjoisPohjanmaa!AG137</f>
        <v>4978.7099202330701</v>
      </c>
      <c r="I39" s="3">
        <f>+PohjoisPohjanmaa!AH137</f>
        <v>3608.1910281855326</v>
      </c>
      <c r="J39" s="3">
        <f>+PohjoisPohjanmaa!AI137</f>
        <v>255.40580181002991</v>
      </c>
      <c r="K39" s="3">
        <f>+PohjoisPohjanmaa!AJ137</f>
        <v>44.145300000000006</v>
      </c>
      <c r="L39" s="3">
        <f>+PohjoisPohjanmaa!AK137</f>
        <v>521.44624988359874</v>
      </c>
      <c r="M39" s="3">
        <f>+PohjoisPohjanmaa!AL137</f>
        <v>18783.904992275726</v>
      </c>
      <c r="Y39" t="s">
        <v>17</v>
      </c>
      <c r="Z39" s="7">
        <f t="shared" si="1"/>
        <v>-8.1636671107294417E-2</v>
      </c>
    </row>
    <row r="40" spans="2:26" x14ac:dyDescent="0.35">
      <c r="B40" t="s">
        <v>16</v>
      </c>
      <c r="C40" s="3">
        <f>+PohjoisPohjanmaa!AB138</f>
        <v>66568.820513143641</v>
      </c>
      <c r="D40" s="3">
        <f>+PohjoisPohjanmaa!AC138</f>
        <v>34477.423053785067</v>
      </c>
      <c r="E40" s="3">
        <f>+PohjoisPohjanmaa!AD138</f>
        <v>3651.5284857008219</v>
      </c>
      <c r="F40" s="3">
        <f>+PohjoisPohjanmaa!AE138</f>
        <v>465.57720735569063</v>
      </c>
      <c r="G40" s="3">
        <f>+PohjoisPohjanmaa!AF138</f>
        <v>2171.6440478512886</v>
      </c>
      <c r="H40" s="3">
        <f>+PohjoisPohjanmaa!AG138</f>
        <v>66233.290079766928</v>
      </c>
      <c r="I40" s="3">
        <f>+PohjoisPohjanmaa!AH138</f>
        <v>30605.808971814469</v>
      </c>
      <c r="J40" s="3">
        <f>+PohjoisPohjanmaa!AI138</f>
        <v>1944.59419818997</v>
      </c>
      <c r="K40" s="3">
        <f>+PohjoisPohjanmaa!AJ138</f>
        <v>375.85469999999998</v>
      </c>
      <c r="L40" s="3">
        <f>+PohjoisPohjanmaa!AK138</f>
        <v>4813.0645564327406</v>
      </c>
      <c r="M40" s="3">
        <f>+PohjoisPohjanmaa!AL138</f>
        <v>211307.60581404058</v>
      </c>
      <c r="Y40" t="s">
        <v>263</v>
      </c>
      <c r="Z40" s="41">
        <f>+M45</f>
        <v>27816.258521892894</v>
      </c>
    </row>
    <row r="41" spans="2:26" x14ac:dyDescent="0.35">
      <c r="B41" t="s">
        <v>17</v>
      </c>
      <c r="C41" s="15">
        <f>+PohjoisPohjanmaa!AB139</f>
        <v>-7.9294894841862681E-2</v>
      </c>
      <c r="D41" s="15">
        <f>+PohjoisPohjanmaa!AC139</f>
        <v>-8.5358189314628879E-2</v>
      </c>
      <c r="E41" s="15">
        <f>+PohjoisPohjanmaa!AD139</f>
        <v>-4.7095906654274079E-2</v>
      </c>
      <c r="F41" s="15">
        <f>+PohjoisPohjanmaa!AE139</f>
        <v>-6.3224934898006721E-2</v>
      </c>
      <c r="G41" s="15">
        <f>+PohjoisPohjanmaa!AF139</f>
        <v>-8.9457422284575053E-2</v>
      </c>
      <c r="H41" s="15">
        <f>+PohjoisPohjanmaa!AG139</f>
        <v>-6.9913917882282059E-2</v>
      </c>
      <c r="I41" s="15">
        <f>+PohjoisPohjanmaa!AH139</f>
        <v>-0.10545949109094326</v>
      </c>
      <c r="J41" s="15">
        <f>+PohjoisPohjanmaa!AI139</f>
        <v>-0.11609354627728632</v>
      </c>
      <c r="K41" s="15">
        <f>+PohjoisPohjanmaa!AJ139</f>
        <v>-0.10510785714285716</v>
      </c>
      <c r="L41" s="15">
        <f>+PohjoisPohjanmaa!AK139</f>
        <v>-9.7749591071439809E-2</v>
      </c>
      <c r="M41" s="15">
        <f>-M39/M31</f>
        <v>-8.1636671107294417E-2</v>
      </c>
      <c r="Y41" t="s">
        <v>264</v>
      </c>
      <c r="Z41" s="41">
        <f>+M46</f>
        <v>18468.340551697063</v>
      </c>
    </row>
    <row r="42" spans="2:26" x14ac:dyDescent="0.35">
      <c r="B42" t="s">
        <v>18</v>
      </c>
      <c r="C42" s="1">
        <f>+PohjoisPohjanmaa!AB140</f>
        <v>0.83674587148349944</v>
      </c>
      <c r="D42" s="1">
        <f>+PohjoisPohjanmaa!AC140</f>
        <v>0.86998387053986015</v>
      </c>
      <c r="E42" s="1">
        <f>+PohjoisPohjanmaa!AD140</f>
        <v>3.9697025052192068</v>
      </c>
      <c r="F42" s="1">
        <f>+PohjoisPohjanmaa!AE140</f>
        <v>0.34246478873239439</v>
      </c>
      <c r="G42" s="1">
        <f>+PohjoisPohjanmaa!AF140</f>
        <v>0.6846960167714885</v>
      </c>
      <c r="H42" s="1">
        <f>+PohjoisPohjanmaa!AG140</f>
        <v>1.0399005785541761E-2</v>
      </c>
      <c r="I42" s="1">
        <f>+PohjoisPohjanmaa!AH140</f>
        <v>1.3978780616122052E-2</v>
      </c>
      <c r="J42" s="1">
        <f>+PohjoisPohjanmaa!AI140</f>
        <v>0.10883727272727273</v>
      </c>
      <c r="K42" s="1">
        <f>+PohjoisPohjanmaa!AJ140</f>
        <v>0.13666666666666669</v>
      </c>
      <c r="L42" s="1">
        <f>+PohjoisPohjanmaa!AK140</f>
        <v>0</v>
      </c>
      <c r="M42" s="1">
        <f>+PohjoisPohjanmaa!AL140</f>
        <v>0</v>
      </c>
      <c r="Y42" t="s">
        <v>23</v>
      </c>
      <c r="Z42" s="41">
        <f>+M47</f>
        <v>9347.917970195831</v>
      </c>
    </row>
    <row r="43" spans="2:26" x14ac:dyDescent="0.35">
      <c r="B43" t="s">
        <v>19</v>
      </c>
      <c r="C43" s="1">
        <f>+PohjoisPohjanmaa!AB141</f>
        <v>0.90880985322633001</v>
      </c>
      <c r="D43" s="1">
        <f>+PohjoisPohjanmaa!AC141</f>
        <v>0.95117439458398767</v>
      </c>
      <c r="E43" s="1">
        <f>+PohjoisPohjanmaa!AD141</f>
        <v>4.165899310266628</v>
      </c>
      <c r="F43" s="1">
        <f>+PohjoisPohjanmaa!AE141</f>
        <v>0.36557846327293936</v>
      </c>
      <c r="G43" s="1">
        <f>+PohjoisPohjanmaa!AF141</f>
        <v>0.75196485428436366</v>
      </c>
      <c r="H43" s="1">
        <f>+PohjoisPohjanmaa!AG141</f>
        <v>1.1180691750449818E-2</v>
      </c>
      <c r="I43" s="1">
        <f>+PohjoisPohjanmaa!AH141</f>
        <v>1.5626772043191173E-2</v>
      </c>
      <c r="J43" s="1">
        <f>+PohjoisPohjanmaa!AI141</f>
        <v>0.12313211683078805</v>
      </c>
      <c r="K43" s="1">
        <f>+PohjoisPohjanmaa!AJ141</f>
        <v>0.15271859045530098</v>
      </c>
      <c r="L43" s="1">
        <f>+PohjoisPohjanmaa!AK141</f>
        <v>0</v>
      </c>
      <c r="M43" s="1">
        <f>+PohjoisPohjanmaa!AL141</f>
        <v>0</v>
      </c>
      <c r="Y43" t="s">
        <v>265</v>
      </c>
      <c r="Z43" s="7">
        <f>+M48</f>
        <v>-0.33605950141851448</v>
      </c>
    </row>
    <row r="44" spans="2:26" x14ac:dyDescent="0.35">
      <c r="B44" t="s">
        <v>20</v>
      </c>
      <c r="C44" s="1">
        <f>+PohjoisPohjanmaa!AB142</f>
        <v>7.2063981742830574E-2</v>
      </c>
      <c r="D44" s="1">
        <f>+PohjoisPohjanmaa!AC142</f>
        <v>8.1190524044127521E-2</v>
      </c>
      <c r="E44" s="1">
        <f>+PohjoisPohjanmaa!AD142</f>
        <v>0.19619680504742121</v>
      </c>
      <c r="F44" s="1">
        <f>+PohjoisPohjanmaa!AE142</f>
        <v>2.3113674540544971E-2</v>
      </c>
      <c r="G44" s="1">
        <f>+PohjoisPohjanmaa!AF142</f>
        <v>6.7268837512875157E-2</v>
      </c>
      <c r="H44" s="1">
        <f>+PohjoisPohjanmaa!AG142</f>
        <v>7.8168596490805695E-4</v>
      </c>
      <c r="I44" s="1">
        <f>+PohjoisPohjanmaa!AH142</f>
        <v>1.6479914270691211E-3</v>
      </c>
      <c r="J44" s="1">
        <f>+PohjoisPohjanmaa!AI142</f>
        <v>1.4294844103515322E-2</v>
      </c>
      <c r="K44" s="1">
        <f>+PohjoisPohjanmaa!AJ142</f>
        <v>1.6051923788634292E-2</v>
      </c>
      <c r="L44" s="1">
        <f>+PohjoisPohjanmaa!AK142</f>
        <v>0</v>
      </c>
      <c r="M44" s="1">
        <f>+PohjoisPohjanmaa!AL142</f>
        <v>0</v>
      </c>
      <c r="Y44" t="str">
        <f>+B54</f>
        <v>Muutosprosentti turvepeltojen khk-päästöissä</v>
      </c>
      <c r="Z44" s="7">
        <f>+M54/100</f>
        <v>-0.17378850833160378</v>
      </c>
    </row>
    <row r="45" spans="2:26" x14ac:dyDescent="0.35">
      <c r="B45" t="s">
        <v>21</v>
      </c>
      <c r="C45" s="3">
        <f>+PohjoisPohjanmaa!AB143</f>
        <v>8975.7700587054696</v>
      </c>
      <c r="D45" s="3">
        <f>+PohjoisPohjanmaa!AC143</f>
        <v>5222.5898545395503</v>
      </c>
      <c r="E45" s="3">
        <f>+PohjoisPohjanmaa!AD143</f>
        <v>824.95682292462664</v>
      </c>
      <c r="F45" s="3">
        <f>+PohjoisPohjanmaa!AE143</f>
        <v>84.016981813701619</v>
      </c>
      <c r="G45" s="3">
        <f>+PohjoisPohjanmaa!AF143</f>
        <v>130.28391360203642</v>
      </c>
      <c r="H45" s="3">
        <f>+PohjoisPohjanmaa!AG143</f>
        <v>10547.13992208032</v>
      </c>
      <c r="I45" s="3">
        <f>+PohjoisPohjanmaa!AH143</f>
        <v>1966.7402091952274</v>
      </c>
      <c r="J45" s="3">
        <f>+PohjoisPohjanmaa!AI143</f>
        <v>59.583337009694731</v>
      </c>
      <c r="K45" s="3">
        <f>+PohjoisPohjanmaa!AJ143</f>
        <v>5.1774220222681713</v>
      </c>
      <c r="L45" s="3">
        <f>+PohjoisPohjanmaa!AK143</f>
        <v>0</v>
      </c>
      <c r="M45" s="3">
        <f>+PohjoisPohjanmaa!AL143</f>
        <v>27816.258521892894</v>
      </c>
    </row>
    <row r="46" spans="2:26" x14ac:dyDescent="0.35">
      <c r="B46" t="s">
        <v>22</v>
      </c>
      <c r="C46" s="3">
        <f>+PohjoisPohjanmaa!AB144</f>
        <v>5931.0032087624295</v>
      </c>
      <c r="D46" s="3">
        <f>+PohjoisPohjanmaa!AC144</f>
        <v>3538.8223025233756</v>
      </c>
      <c r="E46" s="3">
        <f>+PohjoisPohjanmaa!AD144</f>
        <v>659.58189990575227</v>
      </c>
      <c r="F46" s="3">
        <f>+PohjoisPohjanmaa!AE144</f>
        <v>81.139236778453267</v>
      </c>
      <c r="G46" s="3">
        <f>+PohjoisPohjanmaa!AF144</f>
        <v>82.882023925644276</v>
      </c>
      <c r="H46" s="3">
        <f>+PohjoisPohjanmaa!AG144</f>
        <v>6944.6945202330699</v>
      </c>
      <c r="I46" s="3">
        <f>+PohjoisPohjanmaa!AH144</f>
        <v>1123.5889359072339</v>
      </c>
      <c r="J46" s="3">
        <f>+PohjoisPohjanmaa!AI144</f>
        <v>46.939501810029896</v>
      </c>
      <c r="K46" s="3">
        <f>+PohjoisPohjanmaa!AJ144</f>
        <v>0</v>
      </c>
      <c r="L46" s="3">
        <f>+PohjoisPohjanmaa!AK144</f>
        <v>59.688921851075349</v>
      </c>
      <c r="M46" s="3">
        <f>+PohjoisPohjanmaa!AL144</f>
        <v>18468.340551697063</v>
      </c>
    </row>
    <row r="47" spans="2:26" x14ac:dyDescent="0.35">
      <c r="B47" t="s">
        <v>23</v>
      </c>
      <c r="C47" s="3">
        <f>+PohjoisPohjanmaa!AB145</f>
        <v>3044.7668499430401</v>
      </c>
      <c r="D47" s="3">
        <f>+PohjoisPohjanmaa!AC145</f>
        <v>1683.7675520161747</v>
      </c>
      <c r="E47" s="3">
        <f>+PohjoisPohjanmaa!AD145</f>
        <v>165.37492301887437</v>
      </c>
      <c r="F47" s="3">
        <f>+PohjoisPohjanmaa!AE145</f>
        <v>2.8777450352483527</v>
      </c>
      <c r="G47" s="3">
        <f>+PohjoisPohjanmaa!AF145</f>
        <v>47.401889676392145</v>
      </c>
      <c r="H47" s="3">
        <f>+PohjoisPohjanmaa!AG145</f>
        <v>3602.4454018472497</v>
      </c>
      <c r="I47" s="3">
        <f>+PohjoisPohjanmaa!AH145</f>
        <v>843.15127328799349</v>
      </c>
      <c r="J47" s="3">
        <f>+PohjoisPohjanmaa!AI145</f>
        <v>12.643835199664835</v>
      </c>
      <c r="K47" s="3">
        <f>+PohjoisPohjanmaa!AJ145</f>
        <v>5.1774220222681713</v>
      </c>
      <c r="L47" s="3">
        <f>+PohjoisPohjanmaa!AK145</f>
        <v>-59.688921851075349</v>
      </c>
      <c r="M47" s="3">
        <f>+PohjoisPohjanmaa!AL145</f>
        <v>9347.917970195831</v>
      </c>
      <c r="N47" s="1">
        <f>+PohjoisPohjanmaa!AM145</f>
        <v>93.479179701958316</v>
      </c>
      <c r="O47" s="1">
        <f>+PohjoisPohjanmaa!AN145</f>
        <v>46.739589850979158</v>
      </c>
    </row>
    <row r="48" spans="2:26" x14ac:dyDescent="0.35">
      <c r="B48" t="s">
        <v>24</v>
      </c>
      <c r="C48" s="15">
        <f>+PohjoisPohjanmaa!AB146</f>
        <v>-0.33922068301983349</v>
      </c>
      <c r="D48" s="15">
        <f>+PohjoisPohjanmaa!AC146</f>
        <v>-0.32240087751723789</v>
      </c>
      <c r="E48" s="15">
        <f>+PohjoisPohjanmaa!AD146</f>
        <v>-0.2004649436470981</v>
      </c>
      <c r="F48" s="15">
        <f>+PohjoisPohjanmaa!AE146</f>
        <v>-3.4251944941671844E-2</v>
      </c>
      <c r="G48" s="15">
        <f>+PohjoisPohjanmaa!AF146</f>
        <v>-0.36383532215024911</v>
      </c>
      <c r="H48" s="15">
        <f>+PohjoisPohjanmaa!AG146</f>
        <v>-0.34155661425383865</v>
      </c>
      <c r="I48" s="15">
        <f>+PohjoisPohjanmaa!AH146</f>
        <v>-0.42870495520758356</v>
      </c>
      <c r="J48" s="15">
        <f>+PohjoisPohjanmaa!AI146</f>
        <v>-0.21220421403399364</v>
      </c>
      <c r="K48" s="15">
        <f>+PohjoisPohjanmaa!AJ146</f>
        <v>0</v>
      </c>
      <c r="L48" s="15">
        <f>+PohjoisPohjanmaa!AK146</f>
        <v>0</v>
      </c>
      <c r="M48" s="15">
        <f>+PohjoisPohjanmaa!AL146</f>
        <v>-0.33605950141851448</v>
      </c>
      <c r="N48" s="1"/>
      <c r="O48" s="1"/>
    </row>
    <row r="49" spans="1:26" x14ac:dyDescent="0.35">
      <c r="N49" s="1">
        <f>+PohjoisPohjanmaa!AM147</f>
        <v>205.07710403578861</v>
      </c>
      <c r="O49" s="1">
        <f>+PohjoisPohjanmaa!AN147</f>
        <v>102.5385520178943</v>
      </c>
      <c r="P49" s="1">
        <f>+PohjoisPohjanmaa!AO147</f>
        <v>102.5385520178943</v>
      </c>
    </row>
    <row r="50" spans="1:26" x14ac:dyDescent="0.35">
      <c r="C50" t="s">
        <v>0</v>
      </c>
      <c r="D50" t="s">
        <v>1</v>
      </c>
      <c r="E50" t="s">
        <v>2</v>
      </c>
      <c r="F50" t="s">
        <v>3</v>
      </c>
      <c r="G50" t="s">
        <v>4</v>
      </c>
      <c r="H50" t="s">
        <v>5</v>
      </c>
      <c r="I50" t="s">
        <v>6</v>
      </c>
      <c r="J50" t="s">
        <v>7</v>
      </c>
      <c r="K50" t="s">
        <v>8</v>
      </c>
      <c r="L50" t="s">
        <v>9</v>
      </c>
      <c r="M50" t="s">
        <v>10</v>
      </c>
      <c r="N50" t="s">
        <v>52</v>
      </c>
      <c r="O50" t="s">
        <v>53</v>
      </c>
    </row>
    <row r="51" spans="1:26" x14ac:dyDescent="0.35">
      <c r="B51" t="s">
        <v>25</v>
      </c>
      <c r="C51" s="1">
        <f>+PohjoisPohjanmaa!AB149</f>
        <v>789.30770058705468</v>
      </c>
      <c r="D51" s="1">
        <f>+PohjoisPohjanmaa!AC149</f>
        <v>455.12589854539544</v>
      </c>
      <c r="E51" s="1">
        <f>+PohjoisPohjanmaa!AD149</f>
        <v>32.874568229246265</v>
      </c>
      <c r="F51" s="1">
        <f>+PohjoisPohjanmaa!AE149</f>
        <v>5.2401698181370158</v>
      </c>
      <c r="G51" s="1">
        <f>+PohjoisPohjanmaa!AF149</f>
        <v>30.352839136020368</v>
      </c>
      <c r="H51" s="1">
        <f>+PohjoisPohjanmaa!AG149</f>
        <v>592.29639922080321</v>
      </c>
      <c r="I51" s="1">
        <f>+PohjoisPohjanmaa!AH149</f>
        <v>305.96740209195229</v>
      </c>
      <c r="J51" s="1">
        <f>+PohjoisPohjanmaa!AI149</f>
        <v>24.070833370096945</v>
      </c>
      <c r="K51" s="1">
        <f>+PohjoisPohjanmaa!AJ149</f>
        <v>4.4767742202226826</v>
      </c>
      <c r="L51" s="1">
        <f>+PohjoisPohjanmaa!AK149</f>
        <v>48.825499549983739</v>
      </c>
      <c r="M51" s="1">
        <f>+PohjoisPohjanmaa!AL149</f>
        <v>2288.5380847689125</v>
      </c>
      <c r="N51" s="1">
        <f>+PohjoisPohjanmaa!AM149</f>
        <v>2288.5380847689125</v>
      </c>
      <c r="O51" s="1">
        <f>+PohjoisPohjanmaa!AN149</f>
        <v>2288.5380847689125</v>
      </c>
    </row>
    <row r="52" spans="1:26" x14ac:dyDescent="0.35">
      <c r="B52" t="s">
        <v>26</v>
      </c>
      <c r="C52" s="1">
        <f>+PohjoisPohjanmaa!AB150</f>
        <v>628.26912617556206</v>
      </c>
      <c r="D52" s="1">
        <f>+PohjoisPohjanmaa!AC150</f>
        <v>371.57412561658236</v>
      </c>
      <c r="E52" s="1">
        <f>+PohjoisPohjanmaa!AD150</f>
        <v>27.839821673930725</v>
      </c>
      <c r="F52" s="1">
        <f>+PohjoisPohjanmaa!AE150</f>
        <v>4.7195280694488835</v>
      </c>
      <c r="G52" s="1">
        <f>+PohjoisPohjanmaa!AF150</f>
        <v>25.467700764187104</v>
      </c>
      <c r="H52" s="1">
        <f>+PohjoisPohjanmaa!AG150</f>
        <v>505.66852265105126</v>
      </c>
      <c r="I52" s="1">
        <f>+PohjoisPohjanmaa!AH150</f>
        <v>257.67382687389158</v>
      </c>
      <c r="J52" s="1">
        <f>+PohjoisPohjanmaa!AI150</f>
        <v>20.556755008782947</v>
      </c>
      <c r="K52" s="1">
        <f>+PohjoisPohjanmaa!AJ150</f>
        <v>4.4097780000000002</v>
      </c>
      <c r="L52" s="1">
        <f>+PohjoisPohjanmaa!AK150</f>
        <v>44.637279923420984</v>
      </c>
      <c r="M52" s="1">
        <f>+PohjoisPohjanmaa!AL150</f>
        <v>1890.8164647568578</v>
      </c>
      <c r="N52" s="1">
        <f>+PohjoisPohjanmaa!AM150</f>
        <v>1993.3550167747521</v>
      </c>
      <c r="O52" s="1">
        <f>+PohjoisPohjanmaa!AN150</f>
        <v>2095.8935687926464</v>
      </c>
    </row>
    <row r="53" spans="1:26" x14ac:dyDescent="0.35">
      <c r="B53" t="s">
        <v>27</v>
      </c>
      <c r="C53" s="1">
        <f>+PohjoisPohjanmaa!AB151</f>
        <v>-161.03857441149262</v>
      </c>
      <c r="D53" s="1">
        <f>+PohjoisPohjanmaa!AC151</f>
        <v>-83.551772928813079</v>
      </c>
      <c r="E53" s="1">
        <f>+PohjoisPohjanmaa!AD151</f>
        <v>-5.0347465553155395</v>
      </c>
      <c r="F53" s="1">
        <f>+PohjoisPohjanmaa!AE151</f>
        <v>-0.52064174868813229</v>
      </c>
      <c r="G53" s="1">
        <f>+PohjoisPohjanmaa!AF151</f>
        <v>-4.8851383718332642</v>
      </c>
      <c r="H53" s="1">
        <f>+PohjoisPohjanmaa!AG151</f>
        <v>-86.627876569751947</v>
      </c>
      <c r="I53" s="1">
        <f>+PohjoisPohjanmaa!AH151</f>
        <v>-48.29357521806071</v>
      </c>
      <c r="J53" s="1">
        <f>+PohjoisPohjanmaa!AI151</f>
        <v>-3.5140783613139988</v>
      </c>
      <c r="K53" s="1">
        <f>+PohjoisPohjanmaa!AJ151</f>
        <v>-6.6996220222682368E-2</v>
      </c>
      <c r="L53" s="1">
        <f>+PohjoisPohjanmaa!AK151</f>
        <v>-4.1882196265627556</v>
      </c>
      <c r="M53" s="1">
        <f>+PohjoisPohjanmaa!AL151</f>
        <v>-397.7216200120547</v>
      </c>
      <c r="N53" s="1">
        <f>+PohjoisPohjanmaa!AM151</f>
        <v>-295.18306799416041</v>
      </c>
      <c r="O53" s="1">
        <f>+PohjoisPohjanmaa!AN151</f>
        <v>-192.64451597626612</v>
      </c>
    </row>
    <row r="54" spans="1:26" x14ac:dyDescent="0.35">
      <c r="B54" t="s">
        <v>268</v>
      </c>
      <c r="C54" s="1">
        <f>+PohjoisPohjanmaa!AB152</f>
        <v>-20.402508969786908</v>
      </c>
      <c r="D54" s="1">
        <f>+PohjoisPohjanmaa!AC152</f>
        <v>-18.357947371452298</v>
      </c>
      <c r="E54" s="1">
        <f>+PohjoisPohjanmaa!AD152</f>
        <v>-15.315019562253804</v>
      </c>
      <c r="F54" s="1">
        <f>+PohjoisPohjanmaa!AE152</f>
        <v>-9.9355892415187164</v>
      </c>
      <c r="G54" s="1">
        <f>+PohjoisPohjanmaa!AF152</f>
        <v>-16.094502230718724</v>
      </c>
      <c r="H54" s="1">
        <f>+PohjoisPohjanmaa!AG152</f>
        <v>-14.625764513124754</v>
      </c>
      <c r="I54" s="1">
        <f>+PohjoisPohjanmaa!AH152</f>
        <v>-15.783895567916431</v>
      </c>
      <c r="J54" s="1">
        <f>+PohjoisPohjanmaa!AI152</f>
        <v>-14.59890610052379</v>
      </c>
      <c r="K54" s="1">
        <f>+PohjoisPohjanmaa!AJ152</f>
        <v>-1.4965289051219979</v>
      </c>
      <c r="L54" s="1">
        <f>+PohjoisPohjanmaa!AK152</f>
        <v>-8.5779350240445211</v>
      </c>
      <c r="M54" s="1">
        <f>+PohjoisPohjanmaa!AL152</f>
        <v>-17.378850833160378</v>
      </c>
      <c r="N54" s="1">
        <f>+PohjoisPohjanmaa!AM152</f>
        <v>-12.898324478789123</v>
      </c>
      <c r="O54" s="1">
        <f>+PohjoisPohjanmaa!AN152</f>
        <v>-8.4177981244178675</v>
      </c>
    </row>
    <row r="56" spans="1:26" x14ac:dyDescent="0.35">
      <c r="A56" t="s">
        <v>33</v>
      </c>
      <c r="Y56" t="str">
        <f>+A56</f>
        <v>Kainuu</v>
      </c>
    </row>
    <row r="57" spans="1:26" x14ac:dyDescent="0.35">
      <c r="C57" t="s">
        <v>0</v>
      </c>
      <c r="D57" t="s">
        <v>1</v>
      </c>
      <c r="E57" t="s">
        <v>2</v>
      </c>
      <c r="F57" t="s">
        <v>3</v>
      </c>
      <c r="G57" t="s">
        <v>4</v>
      </c>
      <c r="H57" t="s">
        <v>5</v>
      </c>
      <c r="I57" t="s">
        <v>6</v>
      </c>
      <c r="J57" t="s">
        <v>7</v>
      </c>
      <c r="K57" t="s">
        <v>8</v>
      </c>
      <c r="L57" t="s">
        <v>9</v>
      </c>
      <c r="M57" t="s">
        <v>10</v>
      </c>
      <c r="N57" t="s">
        <v>50</v>
      </c>
      <c r="Z57" s="40" t="s">
        <v>266</v>
      </c>
    </row>
    <row r="58" spans="1:26" x14ac:dyDescent="0.35">
      <c r="B58" t="s">
        <v>30</v>
      </c>
      <c r="C58" s="3">
        <f>+Kainuu!AB129</f>
        <v>12059.490393361084</v>
      </c>
      <c r="D58" s="3">
        <f>+Kainuu!AC129</f>
        <v>3382.4134852777347</v>
      </c>
      <c r="E58" s="3">
        <f>+Kainuu!AD129</f>
        <v>33.774977666339794</v>
      </c>
      <c r="F58" s="3">
        <f>+Kainuu!AE129</f>
        <v>47.78880252650702</v>
      </c>
      <c r="G58" s="3">
        <f>+Kainuu!AF129</f>
        <v>492.61017202363223</v>
      </c>
      <c r="H58" s="3">
        <f>+Kainuu!AG129</f>
        <v>1464.9771062141838</v>
      </c>
      <c r="I58" s="3">
        <f>+Kainuu!AH129</f>
        <v>7889.0064202955982</v>
      </c>
      <c r="J58" s="3">
        <f>+Kainuu!AI129</f>
        <v>379.27455521712932</v>
      </c>
      <c r="K58" s="3">
        <f>+Kainuu!AJ129</f>
        <v>218.79306326176138</v>
      </c>
      <c r="L58" s="3">
        <f>+Kainuu!AK129</f>
        <v>3730.1342064309979</v>
      </c>
      <c r="M58" s="3">
        <f>+Kainuu!AL129</f>
        <v>29698.263182274968</v>
      </c>
      <c r="Y58" t="s">
        <v>267</v>
      </c>
      <c r="Z58" s="41">
        <f>+M58</f>
        <v>29698.263182274968</v>
      </c>
    </row>
    <row r="59" spans="1:26" ht="15.5" x14ac:dyDescent="0.35">
      <c r="B59" s="5" t="s">
        <v>271</v>
      </c>
      <c r="C59" s="3">
        <f>+Kainuu!AB130</f>
        <v>0</v>
      </c>
      <c r="D59" s="3">
        <f>+Kainuu!AC130</f>
        <v>0</v>
      </c>
      <c r="E59" s="3">
        <f>+Kainuu!AD130</f>
        <v>0</v>
      </c>
      <c r="F59" s="3">
        <f>+Kainuu!AE130</f>
        <v>0</v>
      </c>
      <c r="G59" s="3">
        <f>+Kainuu!AF130</f>
        <v>0</v>
      </c>
      <c r="H59" s="3">
        <f>+Kainuu!AG130</f>
        <v>0</v>
      </c>
      <c r="I59" s="3">
        <f>+Kainuu!AH130</f>
        <v>0</v>
      </c>
      <c r="J59" s="3">
        <f>+Kainuu!AI130</f>
        <v>0</v>
      </c>
      <c r="K59" s="3">
        <f>+Kainuu!AJ130</f>
        <v>0</v>
      </c>
      <c r="L59" s="3">
        <f>+Kainuu!AK130</f>
        <v>0</v>
      </c>
      <c r="M59" s="3">
        <f>+Kainuu!AL130</f>
        <v>0</v>
      </c>
      <c r="Y59" t="str">
        <f>+B62</f>
        <v>Turvepeltoa viljelyssä yhteensä 2050</v>
      </c>
      <c r="Z59" s="3">
        <f>+M62</f>
        <v>9104.3012319137124</v>
      </c>
    </row>
    <row r="60" spans="1:26" ht="15.5" x14ac:dyDescent="0.35">
      <c r="B60" s="5" t="s">
        <v>270</v>
      </c>
      <c r="C60" s="3">
        <f>+Kainuu!AB131</f>
        <v>716.75144782983625</v>
      </c>
      <c r="D60" s="3">
        <f>+Kainuu!AC131</f>
        <v>183.90720443955848</v>
      </c>
      <c r="E60" s="3">
        <f>+Kainuu!AD131</f>
        <v>1.1196419127115071</v>
      </c>
      <c r="F60" s="3">
        <f>+Kainuu!AE131</f>
        <v>2.9933443256797432</v>
      </c>
      <c r="G60" s="3">
        <f>+Kainuu!AF131</f>
        <v>26.177509104634975</v>
      </c>
      <c r="H60" s="3">
        <f>+Kainuu!AG131</f>
        <v>92.029446808512731</v>
      </c>
      <c r="I60" s="3">
        <f>+Kainuu!AH131</f>
        <v>484.72770770653403</v>
      </c>
      <c r="J60" s="3">
        <f>+Kainuu!AI131</f>
        <v>17.754883452856806</v>
      </c>
      <c r="K60" s="3">
        <f>+Kainuu!AJ131</f>
        <v>8.1401219164409291</v>
      </c>
      <c r="L60" s="3">
        <f>+Kainuu!AK131</f>
        <v>238.7281456802811</v>
      </c>
      <c r="M60" s="3">
        <f>+Kainuu!AL131</f>
        <v>1772.3294531770466</v>
      </c>
      <c r="Y60" t="s">
        <v>269</v>
      </c>
      <c r="Z60" s="7">
        <f>+Z59/Z58</f>
        <v>0.30656005625768373</v>
      </c>
    </row>
    <row r="61" spans="1:26" ht="15.5" x14ac:dyDescent="0.35">
      <c r="B61" s="5" t="s">
        <v>62</v>
      </c>
      <c r="C61" s="3">
        <f>+Kainuu!AB132</f>
        <v>3269.3546945909065</v>
      </c>
      <c r="D61" s="3">
        <f>+Kainuu!AC132</f>
        <v>729.79133157109504</v>
      </c>
      <c r="E61" s="3">
        <f>+Kainuu!AD132</f>
        <v>1.4630179706147239</v>
      </c>
      <c r="F61" s="3">
        <f>+Kainuu!AE132</f>
        <v>7.494099268454649</v>
      </c>
      <c r="G61" s="3">
        <f>+Kainuu!AF132</f>
        <v>113.8151135101613</v>
      </c>
      <c r="H61" s="3">
        <f>+Kainuu!AG132</f>
        <v>260.57254681638096</v>
      </c>
      <c r="I61" s="3">
        <f>+Kainuu!AH132</f>
        <v>1890.6806633547944</v>
      </c>
      <c r="J61" s="3">
        <f>+Kainuu!AI132</f>
        <v>57.909234859689633</v>
      </c>
      <c r="K61" s="3">
        <f>+Kainuu!AJ132</f>
        <v>53.023732822934235</v>
      </c>
      <c r="L61" s="3">
        <f>+Kainuu!AK132</f>
        <v>947.86734397163571</v>
      </c>
      <c r="M61" s="3">
        <f>+Kainuu!AL132</f>
        <v>7331.9717787366662</v>
      </c>
      <c r="Y61" t="s">
        <v>259</v>
      </c>
      <c r="Z61" s="41">
        <f t="shared" ref="Z61:Z66" si="2">+M63</f>
        <v>1410.8371387400962</v>
      </c>
    </row>
    <row r="62" spans="1:26" ht="15.5" x14ac:dyDescent="0.35">
      <c r="B62" s="5" t="s">
        <v>63</v>
      </c>
      <c r="C62" s="3">
        <f>+Kainuu!AB133</f>
        <v>3986.1061424207428</v>
      </c>
      <c r="D62" s="3">
        <f>+Kainuu!AC133</f>
        <v>913.69853601065347</v>
      </c>
      <c r="E62" s="3">
        <f>+Kainuu!AD133</f>
        <v>2.5826598833262313</v>
      </c>
      <c r="F62" s="3">
        <f>+Kainuu!AE133</f>
        <v>10.487443594134392</v>
      </c>
      <c r="G62" s="3">
        <f>+Kainuu!AF133</f>
        <v>139.99262261479626</v>
      </c>
      <c r="H62" s="3">
        <f>+Kainuu!AG133</f>
        <v>352.60199362489368</v>
      </c>
      <c r="I62" s="3">
        <f>+Kainuu!AH133</f>
        <v>2375.4083710613286</v>
      </c>
      <c r="J62" s="3">
        <f>+Kainuu!AI133</f>
        <v>75.664118312546435</v>
      </c>
      <c r="K62" s="3">
        <f>+Kainuu!AJ133</f>
        <v>61.163854739375168</v>
      </c>
      <c r="L62" s="3">
        <f>+Kainuu!AK133</f>
        <v>1186.5954896519168</v>
      </c>
      <c r="M62" s="3">
        <f>+Kainuu!AL133</f>
        <v>9104.3012319137124</v>
      </c>
      <c r="Y62" t="s">
        <v>13</v>
      </c>
      <c r="Z62" s="41">
        <f t="shared" si="2"/>
        <v>1122.3488896411147</v>
      </c>
    </row>
    <row r="63" spans="1:26" x14ac:dyDescent="0.35">
      <c r="B63" t="s">
        <v>12</v>
      </c>
      <c r="C63" s="3">
        <f>+Kainuu!AB134</f>
        <v>713.19421552433084</v>
      </c>
      <c r="D63" s="3">
        <f>+Kainuu!AC134</f>
        <v>141.71226991485065</v>
      </c>
      <c r="E63" s="3">
        <f>+Kainuu!AD134</f>
        <v>0</v>
      </c>
      <c r="F63" s="3">
        <f>+Kainuu!AE134</f>
        <v>0.47468062213380879</v>
      </c>
      <c r="G63" s="3">
        <f>+Kainuu!AF134</f>
        <v>21.024681326609567</v>
      </c>
      <c r="H63" s="3">
        <f>+Kainuu!AG134</f>
        <v>29.316505375965228</v>
      </c>
      <c r="I63" s="3">
        <f>+Kainuu!AH134</f>
        <v>290.65827969659779</v>
      </c>
      <c r="J63" s="3">
        <f>+Kainuu!AI134</f>
        <v>20.703596194839005</v>
      </c>
      <c r="K63" s="3">
        <f>+Kainuu!AJ134</f>
        <v>0</v>
      </c>
      <c r="L63" s="3">
        <f>+Kainuu!AK134</f>
        <v>193.75291008476927</v>
      </c>
      <c r="M63" s="3">
        <f>+Kainuu!AL134</f>
        <v>1410.8371387400962</v>
      </c>
      <c r="Y63" t="s">
        <v>260</v>
      </c>
      <c r="Z63" s="41">
        <f t="shared" si="2"/>
        <v>1638.2116832468914</v>
      </c>
    </row>
    <row r="64" spans="1:26" x14ac:dyDescent="0.35">
      <c r="B64" t="s">
        <v>13</v>
      </c>
      <c r="C64" s="3">
        <f>+Kainuu!AB135</f>
        <v>574.78021116633136</v>
      </c>
      <c r="D64" s="3">
        <f>+Kainuu!AC135</f>
        <v>123.0450678854975</v>
      </c>
      <c r="E64" s="3">
        <f>+Kainuu!AD135</f>
        <v>0.22392838254230144</v>
      </c>
      <c r="F64" s="3">
        <f>+Kainuu!AE135</f>
        <v>1.4792767653246612</v>
      </c>
      <c r="G64" s="3">
        <f>+Kainuu!AF135</f>
        <v>36.301989403430937</v>
      </c>
      <c r="H64" s="3">
        <f>+Kainuu!AG135</f>
        <v>63.589715566818512</v>
      </c>
      <c r="I64" s="3">
        <f>+Kainuu!AH135</f>
        <v>205.78998727792924</v>
      </c>
      <c r="J64" s="3">
        <f>+Kainuu!AI135</f>
        <v>12.271002090919293</v>
      </c>
      <c r="K64" s="3">
        <f>+Kainuu!AJ135</f>
        <v>0</v>
      </c>
      <c r="L64" s="3">
        <f>+Kainuu!AK135</f>
        <v>104.86771110232085</v>
      </c>
      <c r="M64" s="3">
        <f>+Kainuu!AL135</f>
        <v>1122.3488896411147</v>
      </c>
      <c r="N64" s="2">
        <f>+Kainuu!AM135</f>
        <v>11.223488896411148</v>
      </c>
      <c r="O64" s="2">
        <f>+Kainuu!AN135</f>
        <v>5.6117444482055738</v>
      </c>
      <c r="Y64" t="s">
        <v>261</v>
      </c>
      <c r="Z64" s="41">
        <f t="shared" si="2"/>
        <v>3094.4738418953366</v>
      </c>
    </row>
    <row r="65" spans="2:26" x14ac:dyDescent="0.35">
      <c r="B65" t="s">
        <v>14</v>
      </c>
      <c r="C65" s="3">
        <f>+Kainuu!AB136</f>
        <v>685.81147117339469</v>
      </c>
      <c r="D65" s="3">
        <f>+Kainuu!AC136</f>
        <v>177.32648066221296</v>
      </c>
      <c r="E65" s="3">
        <f>+Kainuu!AD136</f>
        <v>0.75849972038697788</v>
      </c>
      <c r="F65" s="3">
        <f>+Kainuu!AE136</f>
        <v>1.1531896949792044</v>
      </c>
      <c r="G65" s="3">
        <f>+Kainuu!AF136</f>
        <v>20.93363223198341</v>
      </c>
      <c r="H65" s="3">
        <f>+Kainuu!AG136</f>
        <v>68.463720644934654</v>
      </c>
      <c r="I65" s="3">
        <f>+Kainuu!AH136</f>
        <v>467.31899915542238</v>
      </c>
      <c r="J65" s="3">
        <f>+Kainuu!AI136</f>
        <v>4.6904138110746878</v>
      </c>
      <c r="K65" s="3">
        <f>+Kainuu!AJ136</f>
        <v>16.290552483220541</v>
      </c>
      <c r="L65" s="3">
        <f>+Kainuu!AK136</f>
        <v>195.46472366928174</v>
      </c>
      <c r="M65" s="3">
        <f>+Kainuu!AL136</f>
        <v>1638.2116832468914</v>
      </c>
      <c r="Y65" t="s">
        <v>262</v>
      </c>
      <c r="Z65" s="41">
        <f t="shared" si="2"/>
        <v>26603.78934037963</v>
      </c>
    </row>
    <row r="66" spans="2:26" x14ac:dyDescent="0.35">
      <c r="B66" t="s">
        <v>15</v>
      </c>
      <c r="C66" s="3">
        <f>+Kainuu!AB137</f>
        <v>1321.199185205078</v>
      </c>
      <c r="D66" s="3">
        <f>+Kainuu!AC137</f>
        <v>290.28954651469496</v>
      </c>
      <c r="E66" s="3">
        <f>+Kainuu!AD137</f>
        <v>1.3076426741196698</v>
      </c>
      <c r="F66" s="3">
        <f>+Kainuu!AE137</f>
        <v>2.4355794312811194</v>
      </c>
      <c r="G66" s="3">
        <f>+Kainuu!AF137</f>
        <v>38.747327781313466</v>
      </c>
      <c r="H66" s="3">
        <f>+Kainuu!AG137</f>
        <v>130.44881266591631</v>
      </c>
      <c r="I66" s="3">
        <f>+Kainuu!AH137</f>
        <v>863.41515256127468</v>
      </c>
      <c r="J66" s="3">
        <f>+Kainuu!AI137</f>
        <v>27.481325435805495</v>
      </c>
      <c r="K66" s="3">
        <f>+Kainuu!AJ137</f>
        <v>19.32086748768695</v>
      </c>
      <c r="L66" s="3">
        <f>+Kainuu!AK137</f>
        <v>399.8284021381653</v>
      </c>
      <c r="M66" s="3">
        <f>+Kainuu!AL137</f>
        <v>3094.4738418953366</v>
      </c>
      <c r="Y66" t="s">
        <v>17</v>
      </c>
      <c r="Z66" s="7">
        <f t="shared" si="2"/>
        <v>-0.10419713176163897</v>
      </c>
    </row>
    <row r="67" spans="2:26" x14ac:dyDescent="0.35">
      <c r="B67" t="s">
        <v>16</v>
      </c>
      <c r="C67" s="3">
        <f>+Kainuu!AB138</f>
        <v>10738.291208156006</v>
      </c>
      <c r="D67" s="3">
        <f>+Kainuu!AC138</f>
        <v>3092.1239387630399</v>
      </c>
      <c r="E67" s="3">
        <f>+Kainuu!AD138</f>
        <v>32.467334992220124</v>
      </c>
      <c r="F67" s="3">
        <f>+Kainuu!AE138</f>
        <v>45.3532230952259</v>
      </c>
      <c r="G67" s="3">
        <f>+Kainuu!AF138</f>
        <v>453.86284424231877</v>
      </c>
      <c r="H67" s="3">
        <f>+Kainuu!AG138</f>
        <v>1334.5282935482674</v>
      </c>
      <c r="I67" s="3">
        <f>+Kainuu!AH138</f>
        <v>7025.591267734324</v>
      </c>
      <c r="J67" s="3">
        <f>+Kainuu!AI138</f>
        <v>351.79322978132382</v>
      </c>
      <c r="K67" s="3">
        <f>+Kainuu!AJ138</f>
        <v>199.47219577407444</v>
      </c>
      <c r="L67" s="3">
        <f>+Kainuu!AK138</f>
        <v>3330.3058042928324</v>
      </c>
      <c r="M67" s="3">
        <f>+Kainuu!AL138</f>
        <v>26603.78934037963</v>
      </c>
      <c r="Y67" t="s">
        <v>263</v>
      </c>
      <c r="Z67" s="41">
        <f>+M72</f>
        <v>978.74371108839864</v>
      </c>
    </row>
    <row r="68" spans="2:26" x14ac:dyDescent="0.35">
      <c r="B68" t="s">
        <v>17</v>
      </c>
      <c r="C68" s="15">
        <f>+Kainuu!AB139</f>
        <v>-0.10955680066982071</v>
      </c>
      <c r="D68" s="15">
        <f>+Kainuu!AC139</f>
        <v>-8.5823199256450128E-2</v>
      </c>
      <c r="E68" s="15">
        <f>+Kainuu!AD139</f>
        <v>-3.8716314990279596E-2</v>
      </c>
      <c r="F68" s="15">
        <f>+Kainuu!AE139</f>
        <v>-5.0965483596919513E-2</v>
      </c>
      <c r="G68" s="15">
        <f>+Kainuu!AF139</f>
        <v>-7.865718164556014E-2</v>
      </c>
      <c r="H68" s="15">
        <f>+Kainuu!AG139</f>
        <v>-8.9044949653188862E-2</v>
      </c>
      <c r="I68" s="15">
        <f>+Kainuu!AH139</f>
        <v>-0.10944536061474303</v>
      </c>
      <c r="J68" s="15">
        <f>+Kainuu!AI139</f>
        <v>-7.2457603753757815E-2</v>
      </c>
      <c r="K68" s="15">
        <f>+Kainuu!AJ139</f>
        <v>-8.8306581569140966E-2</v>
      </c>
      <c r="L68" s="15">
        <f>+Kainuu!AK139</f>
        <v>-0.10718874442877543</v>
      </c>
      <c r="M68" s="15">
        <f>-M66/M58</f>
        <v>-0.10419713176163897</v>
      </c>
      <c r="Y68" t="s">
        <v>264</v>
      </c>
      <c r="Z68" s="41">
        <f>+M73</f>
        <v>707.06375987781314</v>
      </c>
    </row>
    <row r="69" spans="2:26" x14ac:dyDescent="0.35">
      <c r="B69" t="s">
        <v>18</v>
      </c>
      <c r="C69" s="2">
        <f>+Kainuu!AB140</f>
        <v>0.7771306825004235</v>
      </c>
      <c r="D69" s="2">
        <f>+Kainuu!AC140</f>
        <v>0.7796208273996611</v>
      </c>
      <c r="E69" s="2">
        <f>+Kainuu!AD140</f>
        <v>1.9185800991536939</v>
      </c>
      <c r="F69" s="2">
        <f>+Kainuu!AE140</f>
        <v>3.3935983206535845</v>
      </c>
      <c r="G69" s="2">
        <f>+Kainuu!AF140</f>
        <v>0.64271916817992769</v>
      </c>
      <c r="H69" s="2">
        <f>+Kainuu!AG140</f>
        <v>7.8021697073052426E-2</v>
      </c>
      <c r="I69" s="2">
        <f>+Kainuu!AH140</f>
        <v>2.9889695538004732E-2</v>
      </c>
      <c r="J69" s="2">
        <f>+Kainuu!AI140</f>
        <v>0.19247270610655262</v>
      </c>
      <c r="K69" s="2">
        <f>+Kainuu!AJ140</f>
        <v>0</v>
      </c>
      <c r="L69" s="2">
        <f>+Kainuu!AK140</f>
        <v>0</v>
      </c>
      <c r="M69" s="2">
        <f>+Kainuu!AL140</f>
        <v>0</v>
      </c>
      <c r="Y69" t="s">
        <v>23</v>
      </c>
      <c r="Z69" s="41">
        <f>+M74</f>
        <v>271.6799512105855</v>
      </c>
    </row>
    <row r="70" spans="2:26" x14ac:dyDescent="0.35">
      <c r="B70" t="s">
        <v>19</v>
      </c>
      <c r="C70" s="2">
        <f>+Kainuu!AB141</f>
        <v>0.87274593492881603</v>
      </c>
      <c r="D70" s="2">
        <f>+Kainuu!AC141</f>
        <v>0.85281187048889551</v>
      </c>
      <c r="E70" s="2">
        <f>+Kainuu!AD141</f>
        <v>1.9958521392509574</v>
      </c>
      <c r="F70" s="2">
        <f>+Kainuu!AE141</f>
        <v>3.5758428824228683</v>
      </c>
      <c r="G70" s="2">
        <f>+Kainuu!AF141</f>
        <v>0.69758960006640458</v>
      </c>
      <c r="H70" s="2">
        <f>+Kainuu!AG141</f>
        <v>8.5648240320253644E-2</v>
      </c>
      <c r="I70" s="2">
        <f>+Kainuu!AH141</f>
        <v>3.3563011426943276E-2</v>
      </c>
      <c r="J70" s="2">
        <f>+Kainuu!AI141</f>
        <v>0.20750825718100691</v>
      </c>
      <c r="K70" s="2">
        <f>+Kainuu!AJ141</f>
        <v>0</v>
      </c>
      <c r="L70" s="2">
        <f>+Kainuu!AK141</f>
        <v>0</v>
      </c>
      <c r="M70" s="2">
        <f>+Kainuu!AL141</f>
        <v>0</v>
      </c>
      <c r="Y70" t="s">
        <v>265</v>
      </c>
      <c r="Z70" s="7">
        <f>+M75</f>
        <v>-0.27758027779148386</v>
      </c>
    </row>
    <row r="71" spans="2:26" x14ac:dyDescent="0.35">
      <c r="B71" t="s">
        <v>20</v>
      </c>
      <c r="C71" s="2">
        <f>+Kainuu!AB142</f>
        <v>9.5615252428392528E-2</v>
      </c>
      <c r="D71" s="2">
        <f>+Kainuu!AC142</f>
        <v>7.3191043089234409E-2</v>
      </c>
      <c r="E71" s="2">
        <f>+Kainuu!AD142</f>
        <v>7.7272040097263517E-2</v>
      </c>
      <c r="F71" s="2">
        <f>+Kainuu!AE142</f>
        <v>0.18224456176928383</v>
      </c>
      <c r="G71" s="2">
        <f>+Kainuu!AF142</f>
        <v>5.4870431886476889E-2</v>
      </c>
      <c r="H71" s="2">
        <f>+Kainuu!AG142</f>
        <v>7.6265432472012173E-3</v>
      </c>
      <c r="I71" s="2">
        <f>+Kainuu!AH142</f>
        <v>3.6733158889385442E-3</v>
      </c>
      <c r="J71" s="2">
        <f>+Kainuu!AI142</f>
        <v>1.5035551074454284E-2</v>
      </c>
      <c r="K71" s="2">
        <f>+Kainuu!AJ142</f>
        <v>0</v>
      </c>
      <c r="L71" s="2">
        <f>+Kainuu!AK142</f>
        <v>0</v>
      </c>
      <c r="M71" s="2">
        <f>+Kainuu!AL142</f>
        <v>0</v>
      </c>
      <c r="Y71" t="str">
        <f>+B81</f>
        <v>Muutosprosentti turvepeltojen khk-päästöissä</v>
      </c>
      <c r="Z71" s="7">
        <f>+M81/100</f>
        <v>-0.19925483696933052</v>
      </c>
    </row>
    <row r="72" spans="2:26" x14ac:dyDescent="0.35">
      <c r="B72" t="s">
        <v>21</v>
      </c>
      <c r="C72" s="3">
        <f>+Kainuu!AB143</f>
        <v>613.97748916322405</v>
      </c>
      <c r="D72" s="3">
        <f>+Kainuu!AC143</f>
        <v>73.397151201891816</v>
      </c>
      <c r="E72" s="3">
        <f>+Kainuu!AD143</f>
        <v>1.8460108384071765</v>
      </c>
      <c r="F72" s="3">
        <f>+Kainuu!AE143</f>
        <v>3.6760860869379304</v>
      </c>
      <c r="G72" s="3">
        <f>+Kainuu!AF143</f>
        <v>10.08024504680124</v>
      </c>
      <c r="H72" s="3">
        <f>+Kainuu!AG143</f>
        <v>123.1133113580198</v>
      </c>
      <c r="I72" s="3">
        <f>+Kainuu!AH143</f>
        <v>152.38286289090945</v>
      </c>
      <c r="J72" s="3">
        <f>+Kainuu!AI143</f>
        <v>0.27055450220727911</v>
      </c>
      <c r="K72" s="3">
        <f>+Kainuu!AJ143</f>
        <v>0</v>
      </c>
      <c r="L72" s="3">
        <f>+Kainuu!AK143</f>
        <v>0</v>
      </c>
      <c r="M72" s="3">
        <f>+Kainuu!AL143</f>
        <v>978.74371108839864</v>
      </c>
    </row>
    <row r="73" spans="2:26" x14ac:dyDescent="0.35">
      <c r="B73" t="s">
        <v>22</v>
      </c>
      <c r="C73" s="3">
        <f>+Kainuu!AB144</f>
        <v>393.59487067230873</v>
      </c>
      <c r="D73" s="3">
        <f>+Kainuu!AC144</f>
        <v>46.751451802915852</v>
      </c>
      <c r="E73" s="3">
        <f>+Kainuu!AD144</f>
        <v>1.4944843926444327</v>
      </c>
      <c r="F73" s="3">
        <f>+Kainuu!AE144</f>
        <v>3.4492617971910731</v>
      </c>
      <c r="G73" s="3">
        <f>+Kainuu!AF144</f>
        <v>7.00063947183979</v>
      </c>
      <c r="H73" s="3">
        <f>+Kainuu!AG144</f>
        <v>83.391228802157826</v>
      </c>
      <c r="I73" s="3">
        <f>+Kainuu!AH144</f>
        <v>118.77041855306643</v>
      </c>
      <c r="J73" s="3">
        <f>+Kainuu!AI144</f>
        <v>0.17754883452856807</v>
      </c>
      <c r="K73" s="3">
        <f>+Kainuu!AJ144</f>
        <v>0</v>
      </c>
      <c r="L73" s="3">
        <f>+Kainuu!AK144</f>
        <v>52.433855551160427</v>
      </c>
      <c r="M73" s="3">
        <f>+Kainuu!AL144</f>
        <v>707.06375987781314</v>
      </c>
    </row>
    <row r="74" spans="2:26" x14ac:dyDescent="0.35">
      <c r="B74" t="s">
        <v>23</v>
      </c>
      <c r="C74" s="3">
        <f>+Kainuu!AB145</f>
        <v>220.38261849091532</v>
      </c>
      <c r="D74" s="3">
        <f>+Kainuu!AC145</f>
        <v>26.645699398975964</v>
      </c>
      <c r="E74" s="3">
        <f>+Kainuu!AD145</f>
        <v>0.35152644576274383</v>
      </c>
      <c r="F74" s="3">
        <f>+Kainuu!AE145</f>
        <v>0.22682428974685731</v>
      </c>
      <c r="G74" s="3">
        <f>+Kainuu!AF145</f>
        <v>3.0796055749614499</v>
      </c>
      <c r="H74" s="3">
        <f>+Kainuu!AG145</f>
        <v>39.722082555861974</v>
      </c>
      <c r="I74" s="3">
        <f>+Kainuu!AH145</f>
        <v>33.612444337843016</v>
      </c>
      <c r="J74" s="3">
        <f>+Kainuu!AI145</f>
        <v>9.3005667678711046E-2</v>
      </c>
      <c r="K74" s="3">
        <f>+Kainuu!AJ145</f>
        <v>0</v>
      </c>
      <c r="L74" s="3">
        <f>+Kainuu!AK145</f>
        <v>-52.433855551160427</v>
      </c>
      <c r="M74" s="3">
        <f>+Kainuu!AL145</f>
        <v>271.6799512105855</v>
      </c>
      <c r="N74" s="2">
        <f>+Kainuu!AM145</f>
        <v>2.7167995121058546</v>
      </c>
      <c r="O74" s="2">
        <f>+Kainuu!AN145</f>
        <v>1.3583997560529273</v>
      </c>
    </row>
    <row r="75" spans="2:26" x14ac:dyDescent="0.35">
      <c r="B75" t="s">
        <v>24</v>
      </c>
      <c r="C75" s="15">
        <f>+Kainuu!AB146</f>
        <v>-0.35894250584214377</v>
      </c>
      <c r="D75" s="15">
        <f>+Kainuu!AC146</f>
        <v>-0.36303451786135765</v>
      </c>
      <c r="E75" s="15">
        <f>+Kainuu!AD146</f>
        <v>-0.19042490891660047</v>
      </c>
      <c r="F75" s="15">
        <f>+Kainuu!AE146</f>
        <v>-6.1702659943906578E-2</v>
      </c>
      <c r="G75" s="15">
        <f>+Kainuu!AF146</f>
        <v>-0.30550899910302282</v>
      </c>
      <c r="H75" s="15">
        <f>+Kainuu!AG146</f>
        <v>-0.32264652877663347</v>
      </c>
      <c r="I75" s="15">
        <f>+Kainuu!AH146</f>
        <v>-0.2205789004102521</v>
      </c>
      <c r="J75" s="15">
        <f>+Kainuu!AI146</f>
        <v>-0.34375945297504934</v>
      </c>
      <c r="K75" s="15">
        <f>+Kainuu!AJ146</f>
        <v>0</v>
      </c>
      <c r="L75" s="15">
        <f>+Kainuu!AK146</f>
        <v>0</v>
      </c>
      <c r="M75" s="15">
        <f>+Kainuu!AL146</f>
        <v>-0.27758027779148386</v>
      </c>
      <c r="N75" s="2"/>
      <c r="O75" s="2"/>
    </row>
    <row r="76" spans="2:26" x14ac:dyDescent="0.35">
      <c r="N76" s="2">
        <f>+Kainuu!AM147</f>
        <v>13.940288408517002</v>
      </c>
      <c r="O76" s="2">
        <f>+Kainuu!AN147</f>
        <v>6.9701442042585011</v>
      </c>
      <c r="P76" s="2">
        <f>+Kainuu!AO147</f>
        <v>6.9701442042585011</v>
      </c>
    </row>
    <row r="77" spans="2:26" x14ac:dyDescent="0.35">
      <c r="C77" t="s">
        <v>0</v>
      </c>
      <c r="D77" t="s">
        <v>1</v>
      </c>
      <c r="E77" t="s">
        <v>2</v>
      </c>
      <c r="F77" t="s">
        <v>3</v>
      </c>
      <c r="G77" t="s">
        <v>4</v>
      </c>
      <c r="H77" t="s">
        <v>5</v>
      </c>
      <c r="I77" t="s">
        <v>6</v>
      </c>
      <c r="J77" t="s">
        <v>7</v>
      </c>
      <c r="K77" t="s">
        <v>8</v>
      </c>
      <c r="L77" t="s">
        <v>9</v>
      </c>
      <c r="M77" t="s">
        <v>10</v>
      </c>
      <c r="N77" t="s">
        <v>51</v>
      </c>
    </row>
    <row r="78" spans="2:26" x14ac:dyDescent="0.35">
      <c r="B78" t="s">
        <v>25</v>
      </c>
      <c r="C78" s="2">
        <f>+Kainuu!AB149</f>
        <v>114.84953938841333</v>
      </c>
      <c r="D78" s="2">
        <f>+Kainuu!AC149</f>
        <v>25.423219174053784</v>
      </c>
      <c r="E78" s="2">
        <f>+Kainuu!AD149</f>
        <v>8.7515185478356003E-2</v>
      </c>
      <c r="F78" s="2">
        <f>+Kainuu!AE149</f>
        <v>0.31717379119382832</v>
      </c>
      <c r="G78" s="2">
        <f>+Kainuu!AF149</f>
        <v>3.8439207022005331</v>
      </c>
      <c r="H78" s="2">
        <f>+Kainuu!AG149</f>
        <v>10.658993905689655</v>
      </c>
      <c r="I78" s="2">
        <f>+Kainuu!AH149</f>
        <v>65.037421438035523</v>
      </c>
      <c r="J78" s="2">
        <f>+Kainuu!AI149</f>
        <v>2.0258103127372182</v>
      </c>
      <c r="K78" s="2">
        <f>+Kainuu!AJ149</f>
        <v>1.6353971855447904</v>
      </c>
      <c r="L78" s="2">
        <f>+Kainuu!AK149</f>
        <v>31.727152129730392</v>
      </c>
      <c r="M78" s="2">
        <f>+Kainuu!AL149</f>
        <v>255.60614321307742</v>
      </c>
      <c r="N78" s="2">
        <f>+Kainuu!AM149</f>
        <v>255.60614321307742</v>
      </c>
      <c r="O78" s="2">
        <f>+Kainuu!AN149</f>
        <v>255.60614321307742</v>
      </c>
    </row>
    <row r="79" spans="2:26" x14ac:dyDescent="0.35">
      <c r="B79" t="s">
        <v>26</v>
      </c>
      <c r="C79" s="2">
        <f>+Kainuu!AB150</f>
        <v>86.013924229435489</v>
      </c>
      <c r="D79" s="2">
        <f>+Kainuu!AC150</f>
        <v>20.033131793929662</v>
      </c>
      <c r="E79" s="2">
        <f>+Kainuu!AD150</f>
        <v>7.4826095423529665E-2</v>
      </c>
      <c r="F79" s="2">
        <f>+Kainuu!AE150</f>
        <v>0.2859232037610836</v>
      </c>
      <c r="G79" s="2">
        <f>+Kainuu!AF150</f>
        <v>2.9378824173035727</v>
      </c>
      <c r="H79" s="2">
        <f>+Kainuu!AG150</f>
        <v>9.0841471285638562</v>
      </c>
      <c r="I79" s="2">
        <f>+Kainuu!AH150</f>
        <v>56.085606228323854</v>
      </c>
      <c r="J79" s="2">
        <f>+Kainuu!AI150</f>
        <v>1.4924614778254284</v>
      </c>
      <c r="K79" s="2">
        <f>+Kainuu!AJ150</f>
        <v>1.5988297044760094</v>
      </c>
      <c r="L79" s="2">
        <f>+Kainuu!AK150</f>
        <v>27.068650539753776</v>
      </c>
      <c r="M79" s="2">
        <f>+Kainuu!AL150</f>
        <v>204.67538281879632</v>
      </c>
      <c r="N79" s="2">
        <f>+Kainuu!AM150</f>
        <v>211.64552702305483</v>
      </c>
      <c r="O79" s="2">
        <f>+Kainuu!AN150</f>
        <v>218.61567122731333</v>
      </c>
    </row>
    <row r="80" spans="2:26" x14ac:dyDescent="0.35">
      <c r="B80" t="s">
        <v>27</v>
      </c>
      <c r="C80" s="2">
        <f>+Kainuu!AB151</f>
        <v>-28.835615158977845</v>
      </c>
      <c r="D80" s="2">
        <f>+Kainuu!AC151</f>
        <v>-5.3900873801241218</v>
      </c>
      <c r="E80" s="2">
        <f>+Kainuu!AD151</f>
        <v>-1.2689090054826338E-2</v>
      </c>
      <c r="F80" s="2">
        <f>+Kainuu!AE151</f>
        <v>-3.1250587432744725E-2</v>
      </c>
      <c r="G80" s="2">
        <f>+Kainuu!AF151</f>
        <v>-0.90603828489696037</v>
      </c>
      <c r="H80" s="2">
        <f>+Kainuu!AG151</f>
        <v>-1.5748467771257992</v>
      </c>
      <c r="I80" s="2">
        <f>+Kainuu!AH151</f>
        <v>-8.9518152097116683</v>
      </c>
      <c r="J80" s="2">
        <f>+Kainuu!AI151</f>
        <v>-0.53334883491178986</v>
      </c>
      <c r="K80" s="2">
        <f>+Kainuu!AJ151</f>
        <v>-3.6567481068781049E-2</v>
      </c>
      <c r="L80" s="2">
        <f>+Kainuu!AK151</f>
        <v>-4.6585015899766162</v>
      </c>
      <c r="M80" s="2">
        <f>+Kainuu!AL151</f>
        <v>-50.930760394281094</v>
      </c>
      <c r="N80" s="2">
        <f>+Kainuu!AM151</f>
        <v>-43.960616190022591</v>
      </c>
      <c r="O80" s="2">
        <f>+Kainuu!AN151</f>
        <v>-36.990471985764088</v>
      </c>
    </row>
    <row r="81" spans="1:26" x14ac:dyDescent="0.35">
      <c r="B81" t="s">
        <v>268</v>
      </c>
      <c r="C81" s="2">
        <f>+Kainuu!AB152</f>
        <v>-25.107297175531329</v>
      </c>
      <c r="D81" s="2">
        <f>+Kainuu!AC152</f>
        <v>-21.201435361990239</v>
      </c>
      <c r="E81" s="2">
        <f>+Kainuu!AD152</f>
        <v>-14.499300876148592</v>
      </c>
      <c r="F81" s="2">
        <f>+Kainuu!AE152</f>
        <v>-9.8528277872893835</v>
      </c>
      <c r="G81" s="2">
        <f>+Kainuu!AF152</f>
        <v>-23.570680955470277</v>
      </c>
      <c r="H81" s="2">
        <f>+Kainuu!AG152</f>
        <v>-14.774816376291978</v>
      </c>
      <c r="I81" s="2">
        <f>+Kainuu!AH152</f>
        <v>-13.764099209007725</v>
      </c>
      <c r="J81" s="2">
        <f>+Kainuu!AI152</f>
        <v>-26.327678932147592</v>
      </c>
      <c r="K81" s="2">
        <f>+Kainuu!AJ152</f>
        <v>-2.2359999999999718</v>
      </c>
      <c r="L81" s="2">
        <f>+Kainuu!AK152</f>
        <v>-14.683012111923212</v>
      </c>
      <c r="M81" s="2">
        <f>+Kainuu!AL152</f>
        <v>-19.925483696933053</v>
      </c>
      <c r="N81" s="2">
        <f>+Kainuu!AM152</f>
        <v>-17.198575760902706</v>
      </c>
      <c r="O81" s="2">
        <f>+Kainuu!AN152</f>
        <v>-14.471667824872359</v>
      </c>
    </row>
    <row r="83" spans="1:26" x14ac:dyDescent="0.35">
      <c r="A83" t="s">
        <v>34</v>
      </c>
      <c r="Y83" t="str">
        <f>+A83</f>
        <v>Lappi</v>
      </c>
    </row>
    <row r="84" spans="1:26" x14ac:dyDescent="0.35">
      <c r="C84" t="s">
        <v>0</v>
      </c>
      <c r="D84" t="s">
        <v>1</v>
      </c>
      <c r="E84" t="s">
        <v>2</v>
      </c>
      <c r="F84" t="s">
        <v>3</v>
      </c>
      <c r="G84" t="s">
        <v>4</v>
      </c>
      <c r="H84" t="s">
        <v>5</v>
      </c>
      <c r="I84" t="s">
        <v>6</v>
      </c>
      <c r="J84" t="s">
        <v>7</v>
      </c>
      <c r="K84" t="s">
        <v>8</v>
      </c>
      <c r="L84" t="s">
        <v>9</v>
      </c>
      <c r="M84" t="s">
        <v>10</v>
      </c>
      <c r="N84" t="s">
        <v>50</v>
      </c>
      <c r="Z84" s="40" t="s">
        <v>266</v>
      </c>
    </row>
    <row r="85" spans="1:26" x14ac:dyDescent="0.35">
      <c r="B85" t="s">
        <v>30</v>
      </c>
      <c r="C85" s="3">
        <f>+Lappi!AB127</f>
        <v>16350.640246191109</v>
      </c>
      <c r="D85" s="3">
        <f>+Lappi!AC127</f>
        <v>7432.5562168124397</v>
      </c>
      <c r="E85" s="3">
        <f>+Lappi!AD127</f>
        <v>0</v>
      </c>
      <c r="F85" s="3">
        <f>+Lappi!AE127</f>
        <v>0</v>
      </c>
      <c r="G85" s="3">
        <f>+Lappi!AF127</f>
        <v>2609.0562066316697</v>
      </c>
      <c r="H85" s="3">
        <f>+Lappi!AG127</f>
        <v>216.63847473729567</v>
      </c>
      <c r="I85" s="3">
        <f>+Lappi!AH127</f>
        <v>16963.078485193793</v>
      </c>
      <c r="J85" s="3">
        <f>+Lappi!AI127</f>
        <v>596.85172052255268</v>
      </c>
      <c r="K85" s="3">
        <f>+Lappi!AJ127</f>
        <v>131.19976443520332</v>
      </c>
      <c r="L85" s="3">
        <f>+Lappi!AK127</f>
        <v>3315.5978923986872</v>
      </c>
      <c r="M85" s="3">
        <f>+Lappi!AL127</f>
        <v>47615.619006922745</v>
      </c>
      <c r="Y85" t="s">
        <v>267</v>
      </c>
      <c r="Z85" s="41">
        <f>+M85</f>
        <v>47615.619006922745</v>
      </c>
    </row>
    <row r="86" spans="1:26" ht="15.5" x14ac:dyDescent="0.35">
      <c r="B86" s="5" t="s">
        <v>271</v>
      </c>
      <c r="C86" s="3">
        <f>+Lappi!AB128</f>
        <v>0</v>
      </c>
      <c r="D86" s="3">
        <f>+Lappi!AC128</f>
        <v>0</v>
      </c>
      <c r="E86" s="3">
        <f>+Lappi!AD128</f>
        <v>0</v>
      </c>
      <c r="F86" s="3">
        <f>+Lappi!AE128</f>
        <v>0</v>
      </c>
      <c r="G86" s="3">
        <f>+Lappi!AF128</f>
        <v>0</v>
      </c>
      <c r="H86" s="3">
        <f>+Lappi!AG128</f>
        <v>0</v>
      </c>
      <c r="I86" s="3">
        <f>+Lappi!AH128</f>
        <v>0</v>
      </c>
      <c r="J86" s="3">
        <f>+Lappi!AI128</f>
        <v>0</v>
      </c>
      <c r="K86" s="3">
        <f>+Lappi!AJ128</f>
        <v>0</v>
      </c>
      <c r="L86" s="3">
        <f>+Lappi!AK128</f>
        <v>0</v>
      </c>
      <c r="M86" s="3">
        <f>+Lappi!AL128</f>
        <v>0</v>
      </c>
      <c r="Y86" t="str">
        <f>+B89</f>
        <v>Turvepeltoa viljelyssä yhteensä 2050</v>
      </c>
      <c r="Z86" s="3">
        <f>+M89</f>
        <v>23911.043199163661</v>
      </c>
    </row>
    <row r="87" spans="1:26" ht="15.5" x14ac:dyDescent="0.35">
      <c r="B87" s="5" t="s">
        <v>270</v>
      </c>
      <c r="C87" s="3">
        <f>+Lappi!AB129</f>
        <v>1877.9151352433901</v>
      </c>
      <c r="D87" s="3">
        <f>+Lappi!AC129</f>
        <v>781.95641614352837</v>
      </c>
      <c r="E87" s="3">
        <f>+Lappi!AD129</f>
        <v>0</v>
      </c>
      <c r="F87" s="3">
        <f>+Lappi!AE129</f>
        <v>0</v>
      </c>
      <c r="G87" s="3">
        <f>+Lappi!AF129</f>
        <v>284.15840329573172</v>
      </c>
      <c r="H87" s="3">
        <f>+Lappi!AG129</f>
        <v>15.6651338891176</v>
      </c>
      <c r="I87" s="3">
        <f>+Lappi!AH129</f>
        <v>1372.9667646727594</v>
      </c>
      <c r="J87" s="3">
        <f>+Lappi!AI129</f>
        <v>53.673868323209888</v>
      </c>
      <c r="K87" s="3">
        <f>+Lappi!AJ129</f>
        <v>11.482594106679763</v>
      </c>
      <c r="L87" s="3">
        <f>+Lappi!AK129</f>
        <v>310.26995379682336</v>
      </c>
      <c r="M87" s="3">
        <f>+Lappi!AL129</f>
        <v>4708.08826947124</v>
      </c>
      <c r="Y87" t="s">
        <v>269</v>
      </c>
      <c r="Z87" s="7">
        <f>+Z86/Z85</f>
        <v>0.50216806371218825</v>
      </c>
    </row>
    <row r="88" spans="1:26" ht="15.5" x14ac:dyDescent="0.35">
      <c r="B88" s="5" t="s">
        <v>62</v>
      </c>
      <c r="C88" s="3">
        <f>+Lappi!AB130</f>
        <v>7208.891617220519</v>
      </c>
      <c r="D88" s="3">
        <f>+Lappi!AC130</f>
        <v>3281.0026092030284</v>
      </c>
      <c r="E88" s="3">
        <f>+Lappi!AD130</f>
        <v>0</v>
      </c>
      <c r="F88" s="3">
        <f>+Lappi!AE130</f>
        <v>13.695422219850119</v>
      </c>
      <c r="G88" s="3">
        <f>+Lappi!AF130</f>
        <v>894.04600843378785</v>
      </c>
      <c r="H88" s="3">
        <f>+Lappi!AG130</f>
        <v>109.49393398672655</v>
      </c>
      <c r="I88" s="3">
        <f>+Lappi!AH130</f>
        <v>6270.0574336068394</v>
      </c>
      <c r="J88" s="3">
        <f>+Lappi!AI130</f>
        <v>170.43280198084426</v>
      </c>
      <c r="K88" s="3">
        <f>+Lappi!AJ130</f>
        <v>47.964337362403363</v>
      </c>
      <c r="L88" s="3">
        <f>+Lappi!AK130</f>
        <v>1221.066187898273</v>
      </c>
      <c r="M88" s="3">
        <f>+Lappi!AL130</f>
        <v>19216.650351912274</v>
      </c>
      <c r="Y88" t="s">
        <v>259</v>
      </c>
      <c r="Z88" s="41">
        <f t="shared" ref="Z88:Z93" si="3">+M90</f>
        <v>4287.5669443296119</v>
      </c>
    </row>
    <row r="89" spans="1:26" ht="15.5" x14ac:dyDescent="0.35">
      <c r="B89" s="5" t="s">
        <v>63</v>
      </c>
      <c r="C89" s="3">
        <f>+Lappi!AB131</f>
        <v>9086.8067524639082</v>
      </c>
      <c r="D89" s="3">
        <f>+Lappi!AC131</f>
        <v>4062.9590253465567</v>
      </c>
      <c r="E89" s="3">
        <f>+Lappi!AD131</f>
        <v>0</v>
      </c>
      <c r="F89" s="3">
        <f>+Lappi!AE131</f>
        <v>0</v>
      </c>
      <c r="G89" s="3">
        <f>+Lappi!AF131</f>
        <v>1178.2044117295195</v>
      </c>
      <c r="H89" s="3">
        <f>+Lappi!AG131</f>
        <v>125.15906787584414</v>
      </c>
      <c r="I89" s="3">
        <f>+Lappi!AH131</f>
        <v>7643.0241982795987</v>
      </c>
      <c r="J89" s="3">
        <f>+Lappi!AI131</f>
        <v>224.10667030405415</v>
      </c>
      <c r="K89" s="3">
        <f>+Lappi!AJ131</f>
        <v>59.446931469083125</v>
      </c>
      <c r="L89" s="3">
        <f>+Lappi!AK131</f>
        <v>1531.3361416950963</v>
      </c>
      <c r="M89" s="3">
        <f>+Lappi!AL131</f>
        <v>23911.043199163661</v>
      </c>
      <c r="Y89" t="s">
        <v>13</v>
      </c>
      <c r="Z89" s="41">
        <f t="shared" si="3"/>
        <v>2369.9208165083019</v>
      </c>
    </row>
    <row r="90" spans="1:26" x14ac:dyDescent="0.35">
      <c r="B90" t="s">
        <v>12</v>
      </c>
      <c r="C90" s="3">
        <f>+Lappi!AB132</f>
        <v>1299.8717489163221</v>
      </c>
      <c r="D90" s="3">
        <f>+Lappi!AC132</f>
        <v>623.4696405228193</v>
      </c>
      <c r="E90" s="3">
        <f>+Lappi!AD132</f>
        <v>0</v>
      </c>
      <c r="F90" s="3">
        <f>+Lappi!AE132</f>
        <v>0</v>
      </c>
      <c r="G90" s="3">
        <f>+Lappi!AF132</f>
        <v>213.67223515910669</v>
      </c>
      <c r="H90" s="3">
        <f>+Lappi!AG132</f>
        <v>41.870627545770915</v>
      </c>
      <c r="I90" s="3">
        <f>+Lappi!AH132</f>
        <v>1516.8156103134813</v>
      </c>
      <c r="J90" s="3">
        <f>+Lappi!AI132</f>
        <v>78.116957165815847</v>
      </c>
      <c r="K90" s="3">
        <f>+Lappi!AJ132</f>
        <v>0</v>
      </c>
      <c r="L90" s="3">
        <f>+Lappi!AK132</f>
        <v>513.75012470629667</v>
      </c>
      <c r="M90" s="3">
        <f>+Lappi!AL132</f>
        <v>4287.5669443296119</v>
      </c>
      <c r="Y90" t="s">
        <v>260</v>
      </c>
      <c r="Z90" s="41">
        <f t="shared" si="3"/>
        <v>4455.8858380777328</v>
      </c>
    </row>
    <row r="91" spans="1:26" x14ac:dyDescent="0.35">
      <c r="B91" t="s">
        <v>13</v>
      </c>
      <c r="C91" s="3">
        <f>+Lappi!AB133</f>
        <v>1020.9828566565664</v>
      </c>
      <c r="D91" s="3">
        <f>+Lappi!AC133</f>
        <v>489.70355356235069</v>
      </c>
      <c r="E91" s="3">
        <f>+Lappi!AD133</f>
        <v>0</v>
      </c>
      <c r="F91" s="3">
        <f>+Lappi!AE133</f>
        <v>0</v>
      </c>
      <c r="G91" s="3">
        <f>+Lappi!AF133</f>
        <v>57.173069725112455</v>
      </c>
      <c r="H91" s="3">
        <f>+Lappi!AG133</f>
        <v>22.944585373379109</v>
      </c>
      <c r="I91" s="3">
        <f>+Lappi!AH133</f>
        <v>702.81770425519949</v>
      </c>
      <c r="J91" s="3">
        <f>+Lappi!AI133</f>
        <v>15.676532220350804</v>
      </c>
      <c r="K91" s="3">
        <f>+Lappi!AJ133</f>
        <v>0</v>
      </c>
      <c r="L91" s="3">
        <f>+Lappi!AK133</f>
        <v>60.622514715343009</v>
      </c>
      <c r="M91" s="3">
        <f>+Lappi!AL133</f>
        <v>2369.9208165083019</v>
      </c>
      <c r="N91" s="1">
        <f>+Lappi!AM133</f>
        <v>23.699208165083018</v>
      </c>
      <c r="O91" s="1">
        <f>+Lappi!AN133</f>
        <v>11.849604082541509</v>
      </c>
      <c r="Y91" t="s">
        <v>261</v>
      </c>
      <c r="Z91" s="41">
        <f t="shared" si="3"/>
        <v>7624.6267009840303</v>
      </c>
    </row>
    <row r="92" spans="1:26" x14ac:dyDescent="0.35">
      <c r="B92" t="s">
        <v>14</v>
      </c>
      <c r="C92" s="3">
        <f>+Lappi!AB134</f>
        <v>1600.098018579376</v>
      </c>
      <c r="D92" s="3">
        <f>+Lappi!AC134</f>
        <v>767.67990565660602</v>
      </c>
      <c r="E92" s="3">
        <f>+Lappi!AD134</f>
        <v>0</v>
      </c>
      <c r="F92" s="3">
        <f>+Lappi!AE134</f>
        <v>0</v>
      </c>
      <c r="G92" s="3">
        <f>+Lappi!AF134</f>
        <v>264.29128185363714</v>
      </c>
      <c r="H92" s="3">
        <f>+Lappi!AG134</f>
        <v>14.736021969710631</v>
      </c>
      <c r="I92" s="3">
        <f>+Lappi!AH134</f>
        <v>1527.0259532643061</v>
      </c>
      <c r="J92" s="3">
        <f>+Lappi!AI134</f>
        <v>37.791082583597465</v>
      </c>
      <c r="K92" s="3">
        <f>+Lappi!AJ134</f>
        <v>14.727031606367072</v>
      </c>
      <c r="L92" s="3">
        <f>+Lappi!AK134</f>
        <v>229.53654256413299</v>
      </c>
      <c r="M92" s="3">
        <f>+Lappi!AL134</f>
        <v>4455.8858380777328</v>
      </c>
      <c r="Y92" t="s">
        <v>262</v>
      </c>
      <c r="Z92" s="41">
        <f t="shared" si="3"/>
        <v>39990.992305938722</v>
      </c>
    </row>
    <row r="93" spans="1:26" x14ac:dyDescent="0.35">
      <c r="B93" t="s">
        <v>15</v>
      </c>
      <c r="C93" s="3">
        <f>+Lappi!AB135</f>
        <v>2206.6108679300169</v>
      </c>
      <c r="D93" s="3">
        <f>+Lappi!AC135</f>
        <v>1018.9445452506092</v>
      </c>
      <c r="E93" s="3">
        <f>+Lappi!AD135</f>
        <v>0</v>
      </c>
      <c r="F93" s="3">
        <f>+Lappi!AE135</f>
        <v>0</v>
      </c>
      <c r="G93" s="3">
        <f>+Lappi!AF135</f>
        <v>388.07738688813043</v>
      </c>
      <c r="H93" s="3">
        <f>+Lappi!AG135</f>
        <v>54.427085889737668</v>
      </c>
      <c r="I93" s="3">
        <f>+Lappi!AH135</f>
        <v>2986.1562639741423</v>
      </c>
      <c r="J93" s="3">
        <f>+Lappi!AI135</f>
        <v>126.54513161059286</v>
      </c>
      <c r="K93" s="3">
        <f>+Lappi!AJ135</f>
        <v>17.909288547435036</v>
      </c>
      <c r="L93" s="3">
        <f>+Lappi!AK135</f>
        <v>825.95613089336689</v>
      </c>
      <c r="M93" s="3">
        <f>+Lappi!AL135</f>
        <v>7624.6267009840303</v>
      </c>
      <c r="Y93" t="s">
        <v>17</v>
      </c>
      <c r="Z93" s="7">
        <f t="shared" si="3"/>
        <v>-0.16012869012320308</v>
      </c>
    </row>
    <row r="94" spans="1:26" x14ac:dyDescent="0.35">
      <c r="B94" t="s">
        <v>16</v>
      </c>
      <c r="C94" s="3">
        <f>+Lappi!AB136</f>
        <v>14144.029378261093</v>
      </c>
      <c r="D94" s="3">
        <f>+Lappi!AC136</f>
        <v>6413.6116715618309</v>
      </c>
      <c r="E94" s="3">
        <f>+Lappi!AD136</f>
        <v>0</v>
      </c>
      <c r="F94" s="3">
        <f>+Lappi!AE136</f>
        <v>0</v>
      </c>
      <c r="G94" s="3">
        <f>+Lappi!AF136</f>
        <v>2220.9788197435391</v>
      </c>
      <c r="H94" s="3">
        <f>+Lappi!AG136</f>
        <v>162.211388847558</v>
      </c>
      <c r="I94" s="3">
        <f>+Lappi!AH136</f>
        <v>13976.922221219651</v>
      </c>
      <c r="J94" s="3">
        <f>+Lappi!AI136</f>
        <v>470.30658891195981</v>
      </c>
      <c r="K94" s="3">
        <f>+Lappi!AJ136</f>
        <v>113.29047588776828</v>
      </c>
      <c r="L94" s="3">
        <f>+Lappi!AK136</f>
        <v>2489.6417615053206</v>
      </c>
      <c r="M94" s="3">
        <f>+Lappi!AL136</f>
        <v>39990.992305938722</v>
      </c>
      <c r="Y94" t="s">
        <v>263</v>
      </c>
      <c r="Z94" s="41">
        <f>+M99</f>
        <v>1294.7326169859973</v>
      </c>
    </row>
    <row r="95" spans="1:26" x14ac:dyDescent="0.35">
      <c r="B95" t="s">
        <v>17</v>
      </c>
      <c r="C95" s="15">
        <f>+Lappi!AB137</f>
        <v>-0.13495562465476227</v>
      </c>
      <c r="D95" s="15">
        <f>+Lappi!AC137</f>
        <v>-0.13709207378018304</v>
      </c>
      <c r="E95" s="15">
        <f>+Lappi!AD137</f>
        <v>0</v>
      </c>
      <c r="F95" s="15">
        <f>+Lappi!AE137</f>
        <v>0</v>
      </c>
      <c r="G95" s="15">
        <f>+Lappi!AF137</f>
        <v>-0.14874244023632749</v>
      </c>
      <c r="H95" s="15">
        <f>+Lappi!AG137</f>
        <v>-0.25123462467014734</v>
      </c>
      <c r="I95" s="15">
        <f>+Lappi!AH137</f>
        <v>-0.17603858088498536</v>
      </c>
      <c r="J95" s="15">
        <f>+Lappi!AI137</f>
        <v>-0.21202105524601769</v>
      </c>
      <c r="K95" s="15">
        <f>+Lappi!AJ137</f>
        <v>-0.13650396877259668</v>
      </c>
      <c r="L95" s="15">
        <f>+Lappi!AK137</f>
        <v>-0.24911227407489528</v>
      </c>
      <c r="M95" s="15">
        <f>-M93/M85</f>
        <v>-0.16012869012320308</v>
      </c>
      <c r="Y95" t="s">
        <v>264</v>
      </c>
      <c r="Z95" s="41">
        <f>+M100</f>
        <v>1056.2610331149854</v>
      </c>
    </row>
    <row r="96" spans="1:26" x14ac:dyDescent="0.35">
      <c r="B96" t="s">
        <v>18</v>
      </c>
      <c r="C96" s="1">
        <f>+Lappi!AB138</f>
        <v>0.82356408050362895</v>
      </c>
      <c r="D96" s="1">
        <f>+Lappi!AC138</f>
        <v>0.81406716928874967</v>
      </c>
      <c r="E96" s="1">
        <f>+Lappi!AD138</f>
        <v>0</v>
      </c>
      <c r="F96" s="1">
        <f>+Lappi!AE138</f>
        <v>0</v>
      </c>
      <c r="G96" s="1">
        <f>+Lappi!AF138</f>
        <v>0.66533637550149705</v>
      </c>
      <c r="H96" s="1">
        <f>+Lappi!AG138</f>
        <v>0</v>
      </c>
      <c r="I96" s="1">
        <f>+Lappi!AH138</f>
        <v>1.8050968771220765E-2</v>
      </c>
      <c r="J96" s="1">
        <f>+Lappi!AI138</f>
        <v>8.511326725425844E-2</v>
      </c>
      <c r="K96" s="1">
        <f>+Lappi!AJ138</f>
        <v>1.5243929808942272E-3</v>
      </c>
      <c r="L96" s="1">
        <f>+Lappi!AK138</f>
        <v>0</v>
      </c>
      <c r="M96" s="1">
        <f>+Lappi!AL138</f>
        <v>0</v>
      </c>
      <c r="Y96" t="s">
        <v>23</v>
      </c>
      <c r="Z96" s="41">
        <f>+M101</f>
        <v>238.47158387101194</v>
      </c>
    </row>
    <row r="97" spans="1:26" x14ac:dyDescent="0.35">
      <c r="B97" t="s">
        <v>19</v>
      </c>
      <c r="C97" s="1">
        <f>+Lappi!AB139</f>
        <v>0.95204836188310671</v>
      </c>
      <c r="D97" s="1">
        <f>+Lappi!AC139</f>
        <v>0.94339980495366826</v>
      </c>
      <c r="E97" s="1">
        <f>+Lappi!AD139</f>
        <v>0</v>
      </c>
      <c r="F97" s="1">
        <f>+Lappi!AE139</f>
        <v>0</v>
      </c>
      <c r="G97" s="1">
        <f>+Lappi!AF139</f>
        <v>0.78159232522552735</v>
      </c>
      <c r="H97" s="1">
        <f>+Lappi!AG139</f>
        <v>0</v>
      </c>
      <c r="I97" s="1">
        <f>+Lappi!AH139</f>
        <v>2.1907541242172014E-2</v>
      </c>
      <c r="J97" s="1">
        <f>+Lappi!AI139</f>
        <v>0.10801464661068065</v>
      </c>
      <c r="K97" s="1">
        <f>+Lappi!AJ139</f>
        <v>1.7653734652693215E-3</v>
      </c>
      <c r="L97" s="1">
        <f>+Lappi!AK139</f>
        <v>0</v>
      </c>
      <c r="M97" s="1">
        <f>+Lappi!AL139</f>
        <v>0</v>
      </c>
      <c r="Y97" t="s">
        <v>265</v>
      </c>
      <c r="Z97" s="7">
        <f>+M102</f>
        <v>-0.18418597071119513</v>
      </c>
    </row>
    <row r="98" spans="1:26" x14ac:dyDescent="0.35">
      <c r="B98" t="s">
        <v>20</v>
      </c>
      <c r="C98" s="1">
        <f>+Lappi!AB140</f>
        <v>0.12848428137947776</v>
      </c>
      <c r="D98" s="1">
        <f>+Lappi!AC140</f>
        <v>0.12933263566491859</v>
      </c>
      <c r="E98" s="1">
        <f>+Lappi!AD140</f>
        <v>0</v>
      </c>
      <c r="F98" s="1">
        <f>+Lappi!AE140</f>
        <v>0</v>
      </c>
      <c r="G98" s="1">
        <f>+Lappi!AF140</f>
        <v>0.11625594972403031</v>
      </c>
      <c r="H98" s="1">
        <f>+Lappi!AG140</f>
        <v>0</v>
      </c>
      <c r="I98" s="1">
        <f>+Lappi!AH140</f>
        <v>3.8565724709512493E-3</v>
      </c>
      <c r="J98" s="1">
        <f>+Lappi!AI140</f>
        <v>2.2901379356422211E-2</v>
      </c>
      <c r="K98" s="1">
        <f>+Lappi!AJ140</f>
        <v>2.409804843750943E-4</v>
      </c>
      <c r="L98" s="1">
        <f>+Lappi!AK140</f>
        <v>0</v>
      </c>
      <c r="M98" s="1">
        <f>+Lappi!AL140</f>
        <v>0</v>
      </c>
      <c r="Y98" t="str">
        <f>+B108</f>
        <v>Muutosprosentti turvepeltojen khk-päästöissä</v>
      </c>
      <c r="Z98" s="7">
        <f>+M108/100</f>
        <v>-0.20773825671390644</v>
      </c>
    </row>
    <row r="99" spans="1:26" x14ac:dyDescent="0.35">
      <c r="B99" t="s">
        <v>21</v>
      </c>
      <c r="C99" s="3">
        <f>+Lappi!AB141</f>
        <v>706.60084787268158</v>
      </c>
      <c r="D99" s="3">
        <f>+Lappi!AC141</f>
        <v>258.83073988575097</v>
      </c>
      <c r="E99" s="3">
        <f>+Lappi!AD141</f>
        <v>0</v>
      </c>
      <c r="F99" s="3">
        <f>+Lappi!AE141</f>
        <v>0</v>
      </c>
      <c r="G99" s="3">
        <f>+Lappi!AF141</f>
        <v>107.08483518780669</v>
      </c>
      <c r="H99" s="3">
        <f>+Lappi!AG141</f>
        <v>11.502841005098517</v>
      </c>
      <c r="I99" s="3">
        <f>+Lappi!AH141</f>
        <v>198.45292274179366</v>
      </c>
      <c r="J99" s="3">
        <f>+Lappi!AI141</f>
        <v>4.3849497229012346</v>
      </c>
      <c r="K99" s="3">
        <f>+Lappi!AJ141</f>
        <v>0</v>
      </c>
      <c r="L99" s="3">
        <f>+Lappi!AK141</f>
        <v>0</v>
      </c>
      <c r="M99" s="3">
        <f>+Lappi!AL141</f>
        <v>1294.7326169859973</v>
      </c>
    </row>
    <row r="100" spans="1:26" x14ac:dyDescent="0.35">
      <c r="B100" t="s">
        <v>22</v>
      </c>
      <c r="C100" s="3">
        <f>+Lappi!AB142</f>
        <v>581.55680959820415</v>
      </c>
      <c r="D100" s="3">
        <f>+Lappi!AC142</f>
        <v>209.379426644342</v>
      </c>
      <c r="E100" s="3">
        <f>+Lappi!AD142</f>
        <v>0</v>
      </c>
      <c r="F100" s="3">
        <f>+Lappi!AE142</f>
        <v>0</v>
      </c>
      <c r="G100" s="3">
        <f>+Lappi!AF142</f>
        <v>83.779162264223643</v>
      </c>
      <c r="H100" s="3">
        <f>+Lappi!AG142</f>
        <v>12.765230847052063</v>
      </c>
      <c r="I100" s="3">
        <f>+Lappi!AH142</f>
        <v>144.6800266741522</v>
      </c>
      <c r="J100" s="3">
        <f>+Lappi!AI142</f>
        <v>2.7506908195157904</v>
      </c>
      <c r="K100" s="3">
        <f>+Lappi!AJ142</f>
        <v>0.59446931469083131</v>
      </c>
      <c r="L100" s="3">
        <f>+Lappi!AK142</f>
        <v>17.553325766862958</v>
      </c>
      <c r="M100" s="3">
        <f>+Lappi!AL142</f>
        <v>1056.2610331149854</v>
      </c>
    </row>
    <row r="101" spans="1:26" x14ac:dyDescent="0.35">
      <c r="B101" t="s">
        <v>23</v>
      </c>
      <c r="C101" s="3">
        <f>+Lappi!AB143</f>
        <v>125.04403827447743</v>
      </c>
      <c r="D101" s="3">
        <f>+Lappi!AC143</f>
        <v>49.451313241408968</v>
      </c>
      <c r="E101" s="3">
        <f>+Lappi!AD143</f>
        <v>0</v>
      </c>
      <c r="F101" s="3">
        <f>+Lappi!AE143</f>
        <v>0</v>
      </c>
      <c r="G101" s="3">
        <f>+Lappi!AF143</f>
        <v>23.305672923583046</v>
      </c>
      <c r="H101" s="3">
        <f>+Lappi!AG143</f>
        <v>-1.2623898419535458</v>
      </c>
      <c r="I101" s="3">
        <f>+Lappi!AH143</f>
        <v>53.772896067641454</v>
      </c>
      <c r="J101" s="3">
        <f>+Lappi!AI143</f>
        <v>1.6342589033854442</v>
      </c>
      <c r="K101" s="3">
        <f>+Lappi!AJ143</f>
        <v>-0.59446931469083131</v>
      </c>
      <c r="L101" s="3">
        <f>+Lappi!AK143</f>
        <v>-17.553325766862958</v>
      </c>
      <c r="M101" s="3">
        <f>+Lappi!AL143</f>
        <v>238.47158387101194</v>
      </c>
      <c r="N101" s="1">
        <f>+Lappi!AM143</f>
        <v>2.3847158387101195</v>
      </c>
      <c r="O101" s="1">
        <f>+Lappi!AN143</f>
        <v>1.1923579193550597</v>
      </c>
    </row>
    <row r="102" spans="1:26" x14ac:dyDescent="0.35">
      <c r="B102" t="s">
        <v>24</v>
      </c>
      <c r="C102" s="7">
        <f>+Lappi!AB144</f>
        <v>-0.17696559330623449</v>
      </c>
      <c r="D102" s="7">
        <f>+Lappi!AC144</f>
        <v>-0.19105656949107744</v>
      </c>
      <c r="E102" s="7">
        <f>+Lappi!AD144</f>
        <v>0</v>
      </c>
      <c r="F102" s="7">
        <f>+Lappi!AE144</f>
        <v>0</v>
      </c>
      <c r="G102" s="7">
        <f>+Lappi!AF144</f>
        <v>-0.21763747296906488</v>
      </c>
      <c r="H102" s="7">
        <f>+Lappi!AG144</f>
        <v>0.10974591767320824</v>
      </c>
      <c r="I102" s="7">
        <f>+Lappi!AH144</f>
        <v>-0.27096046419837899</v>
      </c>
      <c r="J102" s="7">
        <f>+Lappi!AI144</f>
        <v>-0.37269729567256288</v>
      </c>
      <c r="K102" s="7">
        <f>+Lappi!AJ144</f>
        <v>0</v>
      </c>
      <c r="L102" s="7">
        <f>+Lappi!AK144</f>
        <v>0</v>
      </c>
      <c r="M102" s="7">
        <f>+Lappi!AL144</f>
        <v>-0.18418597071119513</v>
      </c>
      <c r="N102" s="1"/>
      <c r="O102" s="1"/>
    </row>
    <row r="103" spans="1:26" x14ac:dyDescent="0.35">
      <c r="N103" s="1">
        <f>+Lappi!AM145</f>
        <v>26.083924003793136</v>
      </c>
      <c r="O103" s="1">
        <f>+Lappi!AN145</f>
        <v>13.041962001896568</v>
      </c>
      <c r="P103" s="1">
        <f>+Lappi!AO145</f>
        <v>13.041962001896568</v>
      </c>
    </row>
    <row r="104" spans="1:26" x14ac:dyDescent="0.35">
      <c r="C104" t="s">
        <v>0</v>
      </c>
      <c r="D104" t="s">
        <v>1</v>
      </c>
      <c r="E104" t="s">
        <v>2</v>
      </c>
      <c r="F104" t="s">
        <v>3</v>
      </c>
      <c r="G104" t="s">
        <v>4</v>
      </c>
      <c r="H104" t="s">
        <v>5</v>
      </c>
      <c r="I104" t="s">
        <v>6</v>
      </c>
      <c r="J104" t="s">
        <v>7</v>
      </c>
      <c r="K104" t="s">
        <v>8</v>
      </c>
      <c r="L104" t="s">
        <v>9</v>
      </c>
      <c r="M104" t="s">
        <v>10</v>
      </c>
      <c r="N104" t="s">
        <v>52</v>
      </c>
      <c r="O104" t="s">
        <v>53</v>
      </c>
    </row>
    <row r="105" spans="1:26" x14ac:dyDescent="0.35">
      <c r="B105" t="s">
        <v>25</v>
      </c>
      <c r="C105" s="2">
        <f>+Lappi!AB147</f>
        <v>247.22915389473306</v>
      </c>
      <c r="D105" s="2">
        <f>+Lappi!AC147</f>
        <v>110.04103317913128</v>
      </c>
      <c r="E105" s="2">
        <f>+Lappi!AD147</f>
        <v>0</v>
      </c>
      <c r="F105" s="2">
        <f>+Lappi!AE147</f>
        <v>0</v>
      </c>
      <c r="G105" s="2">
        <f>+Lappi!AF147</f>
        <v>32.188678606167521</v>
      </c>
      <c r="H105" s="2">
        <f>+Lappi!AG147</f>
        <v>3.4377690374212353</v>
      </c>
      <c r="I105" s="2">
        <f>+Lappi!AH147</f>
        <v>205.86300720202127</v>
      </c>
      <c r="J105" s="2">
        <f>+Lappi!AI147</f>
        <v>5.8311089072613047</v>
      </c>
      <c r="K105" s="2">
        <f>+Lappi!AJ147</f>
        <v>1.5743361088210572</v>
      </c>
      <c r="L105" s="2">
        <f>+Lappi!AK147</f>
        <v>40.55445290506082</v>
      </c>
      <c r="M105" s="2">
        <f>+Lappi!AL147</f>
        <v>647.13547692717975</v>
      </c>
      <c r="N105" s="2">
        <f>+Lappi!AM147</f>
        <v>647.13547692717975</v>
      </c>
      <c r="O105" s="2">
        <f>+Lappi!AN147</f>
        <v>647.13547692717975</v>
      </c>
    </row>
    <row r="106" spans="1:26" x14ac:dyDescent="0.35">
      <c r="B106" t="s">
        <v>26</v>
      </c>
      <c r="C106" s="2">
        <f>+Lappi!AB148</f>
        <v>200.94753812243601</v>
      </c>
      <c r="D106" s="2">
        <f>+Lappi!AC148</f>
        <v>88.614434846049818</v>
      </c>
      <c r="E106" s="2">
        <f>+Lappi!AD148</f>
        <v>0</v>
      </c>
      <c r="F106" s="2">
        <f>+Lappi!AE148</f>
        <v>0</v>
      </c>
      <c r="G106" s="2">
        <f>+Lappi!AF148</f>
        <v>25.785275713296983</v>
      </c>
      <c r="H106" s="2">
        <f>+Lappi!AG148</f>
        <v>2.261643266307412</v>
      </c>
      <c r="I106" s="2">
        <f>+Lappi!AH148</f>
        <v>160.67673400233804</v>
      </c>
      <c r="J106" s="2">
        <f>+Lappi!AI148</f>
        <v>4.0379218164904991</v>
      </c>
      <c r="K106" s="2">
        <f>+Lappi!AJ148</f>
        <v>1.5499527911676367</v>
      </c>
      <c r="L106" s="2">
        <f>+Lappi!AK148</f>
        <v>28.426305871979135</v>
      </c>
      <c r="M106" s="2">
        <f>+Lappi!AL148</f>
        <v>512.70068109260501</v>
      </c>
      <c r="N106" s="2">
        <f>+Lappi!AM148</f>
        <v>525.74264309450155</v>
      </c>
      <c r="O106" s="2">
        <f>+Lappi!AN148</f>
        <v>538.7846050963982</v>
      </c>
    </row>
    <row r="107" spans="1:26" x14ac:dyDescent="0.35">
      <c r="B107" t="s">
        <v>35</v>
      </c>
      <c r="C107" s="2">
        <f>+Lappi!AB149</f>
        <v>-46.281615772297044</v>
      </c>
      <c r="D107" s="2">
        <f>+Lappi!AC149</f>
        <v>-21.426598333081458</v>
      </c>
      <c r="E107" s="2">
        <f>+Lappi!AD149</f>
        <v>0</v>
      </c>
      <c r="F107" s="2">
        <f>+Lappi!AE149</f>
        <v>0</v>
      </c>
      <c r="G107" s="2">
        <f>+Lappi!AF149</f>
        <v>-6.4034028928705382</v>
      </c>
      <c r="H107" s="2">
        <f>+Lappi!AG149</f>
        <v>-1.1761257711138233</v>
      </c>
      <c r="I107" s="2">
        <f>+Lappi!AH149</f>
        <v>-45.186273199683228</v>
      </c>
      <c r="J107" s="2">
        <f>+Lappi!AI149</f>
        <v>-1.7931870907708056</v>
      </c>
      <c r="K107" s="2">
        <f>+Lappi!AJ149</f>
        <v>-2.43833176534205E-2</v>
      </c>
      <c r="L107" s="2">
        <f>+Lappi!AK149</f>
        <v>-12.128147033081685</v>
      </c>
      <c r="M107" s="2">
        <f>+Lappi!AL149</f>
        <v>-134.43479583457474</v>
      </c>
      <c r="N107" s="2">
        <f>+Lappi!AM149</f>
        <v>-121.39283383267821</v>
      </c>
      <c r="O107" s="2">
        <f>+Lappi!AN149</f>
        <v>-108.35087183078156</v>
      </c>
    </row>
    <row r="108" spans="1:26" x14ac:dyDescent="0.35">
      <c r="B108" t="s">
        <v>268</v>
      </c>
      <c r="C108" s="2">
        <f>+Lappi!AB150</f>
        <v>-18.720128691619902</v>
      </c>
      <c r="D108" s="2">
        <f>+Lappi!AC150</f>
        <v>-19.471462339145777</v>
      </c>
      <c r="E108" s="2">
        <f>+Lappi!AD150</f>
        <v>0</v>
      </c>
      <c r="F108" s="2">
        <f>+Lappi!AE150</f>
        <v>0</v>
      </c>
      <c r="G108" s="2">
        <f>+Lappi!AF150</f>
        <v>-19.893338807774519</v>
      </c>
      <c r="H108" s="2">
        <f>+Lappi!AG150</f>
        <v>-34.211890278587987</v>
      </c>
      <c r="I108" s="2">
        <f>+Lappi!AH150</f>
        <v>-21.949680913453385</v>
      </c>
      <c r="J108" s="2">
        <f>+Lappi!AI150</f>
        <v>-30.752076822605794</v>
      </c>
      <c r="K108" s="2">
        <f>+Lappi!AJ150</f>
        <v>-1.5487999999999977</v>
      </c>
      <c r="L108" s="2">
        <f>+Lappi!AK150</f>
        <v>-29.905833180573381</v>
      </c>
      <c r="M108" s="2">
        <f>+Lappi!AL150</f>
        <v>-20.773825671390643</v>
      </c>
      <c r="N108" s="2">
        <f>+Lappi!AM150</f>
        <v>-18.75848847123833</v>
      </c>
      <c r="O108" s="2">
        <f>+Lappi!AN150</f>
        <v>-16.743151271086003</v>
      </c>
    </row>
    <row r="110" spans="1:26" x14ac:dyDescent="0.35">
      <c r="A110" t="s">
        <v>257</v>
      </c>
      <c r="Y110" t="str">
        <f>+A110</f>
        <v>Pohjois-Karjala</v>
      </c>
    </row>
    <row r="111" spans="1:26" x14ac:dyDescent="0.35">
      <c r="C111" t="s">
        <v>0</v>
      </c>
      <c r="D111" t="s">
        <v>1</v>
      </c>
      <c r="E111" t="s">
        <v>2</v>
      </c>
      <c r="F111" t="s">
        <v>3</v>
      </c>
      <c r="G111" t="s">
        <v>4</v>
      </c>
      <c r="H111" t="s">
        <v>5</v>
      </c>
      <c r="I111" t="s">
        <v>6</v>
      </c>
      <c r="J111" t="s">
        <v>7</v>
      </c>
      <c r="K111" t="s">
        <v>8</v>
      </c>
      <c r="L111" t="s">
        <v>9</v>
      </c>
      <c r="M111" t="s">
        <v>10</v>
      </c>
      <c r="N111" t="s">
        <v>50</v>
      </c>
      <c r="Z111" s="40" t="s">
        <v>266</v>
      </c>
    </row>
    <row r="112" spans="1:26" x14ac:dyDescent="0.35">
      <c r="B112" t="s">
        <v>30</v>
      </c>
      <c r="C112" s="3">
        <f>+PohjoisKarjala!AB129</f>
        <v>24246.605517746364</v>
      </c>
      <c r="D112" s="3">
        <f>+PohjoisKarjala!AC129</f>
        <v>16646.759920922057</v>
      </c>
      <c r="E112" s="3">
        <f>+PohjoisKarjala!AD129</f>
        <v>1086.0328932725911</v>
      </c>
      <c r="F112" s="3">
        <f>+PohjoisKarjala!AE129</f>
        <v>348.42754169506384</v>
      </c>
      <c r="G112" s="3">
        <f>+PohjoisKarjala!AF129</f>
        <v>625.80421777930007</v>
      </c>
      <c r="H112" s="3">
        <f>+PohjoisKarjala!AG129</f>
        <v>18298.018851339981</v>
      </c>
      <c r="I112" s="3">
        <f>+PohjoisKarjala!AH129</f>
        <v>20246.489641254579</v>
      </c>
      <c r="J112" s="3">
        <f>+PohjoisKarjala!AI129</f>
        <v>1087.8671754508846</v>
      </c>
      <c r="K112" s="3">
        <f>+PohjoisKarjala!AJ129</f>
        <v>852.0007660107558</v>
      </c>
      <c r="L112" s="3">
        <f>+PohjoisKarjala!AK129</f>
        <v>6604.7617898844364</v>
      </c>
      <c r="M112" s="3">
        <f>+PohjoisKarjala!AL129</f>
        <v>90042.768315356021</v>
      </c>
      <c r="Y112" t="s">
        <v>267</v>
      </c>
      <c r="Z112" s="41">
        <f>+M112</f>
        <v>90042.768315356021</v>
      </c>
    </row>
    <row r="113" spans="2:26" ht="15.5" x14ac:dyDescent="0.35">
      <c r="B113" s="5" t="s">
        <v>271</v>
      </c>
      <c r="C113" s="3">
        <f>+PohjoisKarjala!AB130</f>
        <v>0</v>
      </c>
      <c r="D113" s="3">
        <f>+PohjoisKarjala!AC130</f>
        <v>0</v>
      </c>
      <c r="E113" s="3">
        <f>+PohjoisKarjala!AD130</f>
        <v>0</v>
      </c>
      <c r="F113" s="3">
        <f>+PohjoisKarjala!AE130</f>
        <v>0</v>
      </c>
      <c r="G113" s="3">
        <f>+PohjoisKarjala!AF130</f>
        <v>0</v>
      </c>
      <c r="H113" s="3">
        <f>+PohjoisKarjala!AG130</f>
        <v>0</v>
      </c>
      <c r="I113" s="3">
        <f>+PohjoisKarjala!AH130</f>
        <v>0</v>
      </c>
      <c r="J113" s="3">
        <f>+PohjoisKarjala!AI130</f>
        <v>0</v>
      </c>
      <c r="K113" s="3">
        <f>+PohjoisKarjala!AJ130</f>
        <v>0</v>
      </c>
      <c r="L113" s="3">
        <f>+PohjoisKarjala!AK130</f>
        <v>0</v>
      </c>
      <c r="M113" s="3">
        <f>+PohjoisKarjala!AL130</f>
        <v>0</v>
      </c>
      <c r="Y113" t="str">
        <f>+B116</f>
        <v>Turvepeltoa viljelyssä yhteensä 2050</v>
      </c>
      <c r="Z113" s="3">
        <f>+M116</f>
        <v>15630.909994587655</v>
      </c>
    </row>
    <row r="114" spans="2:26" ht="15.5" x14ac:dyDescent="0.35">
      <c r="B114" s="5" t="s">
        <v>270</v>
      </c>
      <c r="C114" s="3">
        <f>+PohjoisKarjala!AB131</f>
        <v>1251.0289735255174</v>
      </c>
      <c r="D114" s="3">
        <f>+PohjoisKarjala!AC131</f>
        <v>861.11705650153431</v>
      </c>
      <c r="E114" s="3">
        <f>+PohjoisKarjala!AD131</f>
        <v>64.653286123956661</v>
      </c>
      <c r="F114" s="3">
        <f>+PohjoisKarjala!AE131</f>
        <v>32.774515721273843</v>
      </c>
      <c r="G114" s="3">
        <f>+PohjoisKarjala!AF131</f>
        <v>25.314005055700065</v>
      </c>
      <c r="H114" s="3">
        <f>+PohjoisKarjala!AG131</f>
        <v>742.78838182528375</v>
      </c>
      <c r="I114" s="3">
        <f>+PohjoisKarjala!AH131</f>
        <v>995.5234816701261</v>
      </c>
      <c r="J114" s="3">
        <f>+PohjoisKarjala!AI131</f>
        <v>41.759792621645111</v>
      </c>
      <c r="K114" s="3">
        <f>+PohjoisKarjala!AJ131</f>
        <v>42.787864218887265</v>
      </c>
      <c r="L114" s="3">
        <f>+PohjoisKarjala!AK131</f>
        <v>366.64997640179377</v>
      </c>
      <c r="M114" s="3">
        <f>+PohjoisKarjala!AL131</f>
        <v>4424.3973336657182</v>
      </c>
      <c r="Y114" t="s">
        <v>269</v>
      </c>
      <c r="Z114" s="7">
        <f>+Z113/Z112</f>
        <v>0.17359428510509198</v>
      </c>
    </row>
    <row r="115" spans="2:26" ht="15.5" x14ac:dyDescent="0.35">
      <c r="B115" s="5" t="s">
        <v>62</v>
      </c>
      <c r="C115" s="3">
        <f>+PohjoisKarjala!AB132</f>
        <v>2782.3058587116934</v>
      </c>
      <c r="D115" s="3">
        <f>+PohjoisKarjala!AC132</f>
        <v>3217.1455014123007</v>
      </c>
      <c r="E115" s="3">
        <f>+PohjoisKarjala!AD132</f>
        <v>120.58011594529032</v>
      </c>
      <c r="F115" s="3">
        <f>+PohjoisKarjala!AE132</f>
        <v>81.886723621024586</v>
      </c>
      <c r="G115" s="3">
        <f>+PohjoisKarjala!AF132</f>
        <v>48.962936061846655</v>
      </c>
      <c r="H115" s="3">
        <f>+PohjoisKarjala!AG132</f>
        <v>1807.6213522199428</v>
      </c>
      <c r="I115" s="3">
        <f>+PohjoisKarjala!AH132</f>
        <v>2360.6804941932523</v>
      </c>
      <c r="J115" s="3">
        <f>+PohjoisKarjala!AI132</f>
        <v>141.52929709733073</v>
      </c>
      <c r="K115" s="3">
        <f>+PohjoisKarjala!AJ132</f>
        <v>110.37201587105295</v>
      </c>
      <c r="L115" s="3">
        <f>+PohjoisKarjala!AK132</f>
        <v>535.42836578820265</v>
      </c>
      <c r="M115" s="3">
        <f>+PohjoisKarjala!AL132</f>
        <v>11206.512660921937</v>
      </c>
      <c r="Y115" t="s">
        <v>259</v>
      </c>
      <c r="Z115" s="41">
        <f t="shared" ref="Z115:Z120" si="4">+M117</f>
        <v>2147.5989656548636</v>
      </c>
    </row>
    <row r="116" spans="2:26" ht="15.5" x14ac:dyDescent="0.35">
      <c r="B116" s="5" t="s">
        <v>63</v>
      </c>
      <c r="C116" s="3">
        <f>+PohjoisKarjala!AB133</f>
        <v>4033.3348322372108</v>
      </c>
      <c r="D116" s="3">
        <f>+PohjoisKarjala!AC133</f>
        <v>4078.2625579138348</v>
      </c>
      <c r="E116" s="3">
        <f>+PohjoisKarjala!AD133</f>
        <v>185.23340206924698</v>
      </c>
      <c r="F116" s="3">
        <f>+PohjoisKarjala!AE133</f>
        <v>114.66123934229843</v>
      </c>
      <c r="G116" s="3">
        <f>+PohjoisKarjala!AF133</f>
        <v>74.276941117546727</v>
      </c>
      <c r="H116" s="3">
        <f>+PohjoisKarjala!AG133</f>
        <v>2550.4097340452263</v>
      </c>
      <c r="I116" s="3">
        <f>+PohjoisKarjala!AH133</f>
        <v>3356.2039758633782</v>
      </c>
      <c r="J116" s="3">
        <f>+PohjoisKarjala!AI133</f>
        <v>183.28908971897584</v>
      </c>
      <c r="K116" s="3">
        <f>+PohjoisKarjala!AJ133</f>
        <v>153.1598800899402</v>
      </c>
      <c r="L116" s="3">
        <f>+PohjoisKarjala!AK133</f>
        <v>902.07834218999642</v>
      </c>
      <c r="M116" s="3">
        <f>+PohjoisKarjala!AL133</f>
        <v>15630.909994587655</v>
      </c>
      <c r="Y116" t="s">
        <v>13</v>
      </c>
      <c r="Z116" s="41">
        <f t="shared" si="4"/>
        <v>1789.2339093331375</v>
      </c>
    </row>
    <row r="117" spans="2:26" x14ac:dyDescent="0.35">
      <c r="B117" t="s">
        <v>12</v>
      </c>
      <c r="C117" s="3">
        <f>+PohjoisKarjala!AB134</f>
        <v>547.70961058167734</v>
      </c>
      <c r="D117" s="3">
        <f>+PohjoisKarjala!AC134</f>
        <v>659.33096882635084</v>
      </c>
      <c r="E117" s="3">
        <f>+PohjoisKarjala!AD134</f>
        <v>22.347355333564657</v>
      </c>
      <c r="F117" s="3">
        <f>+PohjoisKarjala!AE134</f>
        <v>19.428474520022945</v>
      </c>
      <c r="G117" s="3">
        <f>+PohjoisKarjala!AF134</f>
        <v>5.9372118412181276</v>
      </c>
      <c r="H117" s="3">
        <f>+PohjoisKarjala!AG134</f>
        <v>263.32699015422077</v>
      </c>
      <c r="I117" s="3">
        <f>+PohjoisKarjala!AH134</f>
        <v>419.98140702511262</v>
      </c>
      <c r="J117" s="3">
        <f>+PohjoisKarjala!AI134</f>
        <v>81.212450809117797</v>
      </c>
      <c r="K117" s="3">
        <f>+PohjoisKarjala!AJ134</f>
        <v>0</v>
      </c>
      <c r="L117" s="3">
        <f>+PohjoisKarjala!AK134</f>
        <v>128.32449656357863</v>
      </c>
      <c r="M117" s="3">
        <f>+PohjoisKarjala!AL134</f>
        <v>2147.5989656548636</v>
      </c>
      <c r="Y117" t="s">
        <v>260</v>
      </c>
      <c r="Z117" s="41">
        <f t="shared" si="4"/>
        <v>2431.6171832659311</v>
      </c>
    </row>
    <row r="118" spans="2:26" x14ac:dyDescent="0.35">
      <c r="B118" t="s">
        <v>13</v>
      </c>
      <c r="C118" s="3">
        <f>+PohjoisKarjala!AB135</f>
        <v>545.649942472156</v>
      </c>
      <c r="D118" s="3">
        <f>+PohjoisKarjala!AC135</f>
        <v>495.63470422991116</v>
      </c>
      <c r="E118" s="3">
        <f>+PohjoisKarjala!AD135</f>
        <v>35.033536269276709</v>
      </c>
      <c r="F118" s="3">
        <f>+PohjoisKarjala!AE135</f>
        <v>25.77083343780307</v>
      </c>
      <c r="G118" s="3">
        <f>+PohjoisKarjala!AF135</f>
        <v>10.118775239830418</v>
      </c>
      <c r="H118" s="3">
        <f>+PohjoisKarjala!AG135</f>
        <v>261.33485364324002</v>
      </c>
      <c r="I118" s="3">
        <f>+PohjoisKarjala!AH135</f>
        <v>376.98277612216003</v>
      </c>
      <c r="J118" s="3">
        <f>+PohjoisKarjala!AI135</f>
        <v>38.708487918760099</v>
      </c>
      <c r="K118" s="3">
        <f>+PohjoisKarjala!AJ135</f>
        <v>0</v>
      </c>
      <c r="L118" s="3">
        <f>+PohjoisKarjala!AK135</f>
        <v>0</v>
      </c>
      <c r="M118" s="3">
        <f>+PohjoisKarjala!AL135</f>
        <v>1789.2339093331375</v>
      </c>
      <c r="N118" s="1">
        <f>+PohjoisKarjala!AM135</f>
        <v>17.892339093331376</v>
      </c>
      <c r="O118" s="1">
        <f>+PohjoisKarjala!AN135</f>
        <v>8.9461695466656881</v>
      </c>
      <c r="Y118" t="s">
        <v>261</v>
      </c>
      <c r="Z118" s="41">
        <f t="shared" si="4"/>
        <v>3540.4987831371359</v>
      </c>
    </row>
    <row r="119" spans="2:26" x14ac:dyDescent="0.35">
      <c r="B119" t="s">
        <v>36</v>
      </c>
      <c r="C119" s="3">
        <f>+PohjoisKarjala!AB136</f>
        <v>713.60341901344952</v>
      </c>
      <c r="D119" s="3">
        <f>+PohjoisKarjala!AC136</f>
        <v>609.68918901080519</v>
      </c>
      <c r="E119" s="3">
        <f>+PohjoisKarjala!AD136</f>
        <v>15.647457297477766</v>
      </c>
      <c r="F119" s="3">
        <f>+PohjoisKarjala!AE136</f>
        <v>5.6238712298981</v>
      </c>
      <c r="G119" s="3">
        <f>+PohjoisKarjala!AF136</f>
        <v>17.200544241403541</v>
      </c>
      <c r="H119" s="3">
        <f>+PohjoisKarjala!AG136</f>
        <v>149.74014471465614</v>
      </c>
      <c r="I119" s="3">
        <f>+PohjoisKarjala!AH136</f>
        <v>610.9050772864839</v>
      </c>
      <c r="J119" s="3">
        <f>+PohjoisKarjala!AI136</f>
        <v>21.703389895995286</v>
      </c>
      <c r="K119" s="3">
        <f>+PohjoisKarjala!AJ136</f>
        <v>32.267166327497947</v>
      </c>
      <c r="L119" s="3">
        <f>+PohjoisKarjala!AK136</f>
        <v>255.23692424826419</v>
      </c>
      <c r="M119" s="3">
        <f>+PohjoisKarjala!AL136</f>
        <v>2431.6171832659311</v>
      </c>
      <c r="Y119" t="s">
        <v>262</v>
      </c>
      <c r="Z119" s="41">
        <f t="shared" si="4"/>
        <v>86502.269532218867</v>
      </c>
    </row>
    <row r="120" spans="2:26" x14ac:dyDescent="0.35">
      <c r="B120" t="s">
        <v>15</v>
      </c>
      <c r="C120" s="3">
        <f>+PohjoisKarjala!AB137</f>
        <v>835.03258623032923</v>
      </c>
      <c r="D120" s="3">
        <f>+PohjoisKarjala!AC137</f>
        <v>900.97161861037296</v>
      </c>
      <c r="E120" s="3">
        <f>+PohjoisKarjala!AD137</f>
        <v>39.724501500684894</v>
      </c>
      <c r="F120" s="3">
        <f>+PohjoisKarjala!AE137</f>
        <v>25.674171356179503</v>
      </c>
      <c r="G120" s="3">
        <f>+PohjoisKarjala!AF137</f>
        <v>13.101788990545234</v>
      </c>
      <c r="H120" s="3">
        <f>+PohjoisKarjala!AG137</f>
        <v>434.45182923983305</v>
      </c>
      <c r="I120" s="3">
        <f>+PohjoisKarjala!AH137</f>
        <v>854.54717461894234</v>
      </c>
      <c r="J120" s="3">
        <f>+PohjoisKarjala!AI137</f>
        <v>95.300680483006943</v>
      </c>
      <c r="K120" s="3">
        <f>+PohjoisKarjala!AJ137</f>
        <v>24.788475798811284</v>
      </c>
      <c r="L120" s="3">
        <f>+PohjoisKarjala!AK137</f>
        <v>316.90595630843023</v>
      </c>
      <c r="M120" s="3">
        <f>+PohjoisKarjala!AL137</f>
        <v>3540.4987831371359</v>
      </c>
      <c r="Y120" t="s">
        <v>17</v>
      </c>
      <c r="Z120" s="7">
        <f t="shared" si="4"/>
        <v>-3.9320190275995037E-2</v>
      </c>
    </row>
    <row r="121" spans="2:26" x14ac:dyDescent="0.35">
      <c r="B121" t="s">
        <v>16</v>
      </c>
      <c r="C121" s="3">
        <f>+PohjoisKarjala!AB138</f>
        <v>23411.572931516035</v>
      </c>
      <c r="D121" s="3">
        <f>+PohjoisKarjala!AC138</f>
        <v>15745.788302311685</v>
      </c>
      <c r="E121" s="3">
        <f>+PohjoisKarjala!AD138</f>
        <v>1046.3083917719061</v>
      </c>
      <c r="F121" s="3">
        <f>+PohjoisKarjala!AE138</f>
        <v>322.75337033888434</v>
      </c>
      <c r="G121" s="3">
        <f>+PohjoisKarjala!AF138</f>
        <v>612.70242878875479</v>
      </c>
      <c r="H121" s="3">
        <f>+PohjoisKarjala!AG138</f>
        <v>17863.567022100149</v>
      </c>
      <c r="I121" s="3">
        <f>+PohjoisKarjala!AH138</f>
        <v>19391.942466635635</v>
      </c>
      <c r="J121" s="3">
        <f>+PohjoisKarjala!AI138</f>
        <v>992.56649496787759</v>
      </c>
      <c r="K121" s="3">
        <f>+PohjoisKarjala!AJ138</f>
        <v>827.21229021194449</v>
      </c>
      <c r="L121" s="3">
        <f>+PohjoisKarjala!AK138</f>
        <v>6287.8558335760063</v>
      </c>
      <c r="M121" s="3">
        <f>+PohjoisKarjala!AL138</f>
        <v>86502.269532218867</v>
      </c>
      <c r="Y121" t="s">
        <v>263</v>
      </c>
      <c r="Z121" s="41">
        <f>+M126</f>
        <v>4268.0321002148858</v>
      </c>
    </row>
    <row r="122" spans="2:26" x14ac:dyDescent="0.35">
      <c r="B122" t="s">
        <v>17</v>
      </c>
      <c r="C122" s="15">
        <f>+PohjoisKarjala!AB139</f>
        <v>-3.4439154199096426E-2</v>
      </c>
      <c r="D122" s="15">
        <f>+PohjoisKarjala!AC139</f>
        <v>-5.4122941815122214E-2</v>
      </c>
      <c r="E122" s="15">
        <f>+PohjoisKarjala!AD139</f>
        <v>-3.6577622783580059E-2</v>
      </c>
      <c r="F122" s="15">
        <f>+PohjoisKarjala!AE139</f>
        <v>-7.3685826416813441E-2</v>
      </c>
      <c r="G122" s="15">
        <f>+PohjoisKarjala!AF139</f>
        <v>-2.093592311831588E-2</v>
      </c>
      <c r="H122" s="15">
        <f>+PohjoisKarjala!AG139</f>
        <v>-2.3743107533634317E-2</v>
      </c>
      <c r="I122" s="15">
        <f>+PohjoisKarjala!AH139</f>
        <v>-4.2207177133447522E-2</v>
      </c>
      <c r="J122" s="15">
        <f>+PohjoisKarjala!AI139</f>
        <v>-8.7603231932710898E-2</v>
      </c>
      <c r="K122" s="15">
        <f>+PohjoisKarjala!AJ139</f>
        <v>-2.9094429004889358E-2</v>
      </c>
      <c r="L122" s="15">
        <f>+PohjoisKarjala!AK139</f>
        <v>-4.7981436180452336E-2</v>
      </c>
      <c r="M122" s="15">
        <f>-M120/M112</f>
        <v>-3.9320190275995037E-2</v>
      </c>
      <c r="Y122" t="s">
        <v>264</v>
      </c>
      <c r="Z122" s="41">
        <f>+M127</f>
        <v>2919.2625961731119</v>
      </c>
    </row>
    <row r="123" spans="2:26" x14ac:dyDescent="0.35">
      <c r="B123" t="s">
        <v>18</v>
      </c>
      <c r="C123" s="1">
        <f>+PohjoisKarjala!AB140</f>
        <v>0.7727184733668</v>
      </c>
      <c r="D123" s="1">
        <f>+PohjoisKarjala!AC140</f>
        <v>0.73659751556751074</v>
      </c>
      <c r="E123" s="1">
        <f>+PohjoisKarjala!AD140</f>
        <v>1.0742768540686933</v>
      </c>
      <c r="F123" s="1">
        <f>+PohjoisKarjala!AE140</f>
        <v>0.89294892845265483</v>
      </c>
      <c r="G123" s="1">
        <f>+PohjoisKarjala!AF140</f>
        <v>0.67113641625873455</v>
      </c>
      <c r="H123" s="1">
        <f>+PohjoisKarjala!AG140</f>
        <v>1.1760836063639792E-2</v>
      </c>
      <c r="I123" s="1">
        <f>+PohjoisKarjala!AH140</f>
        <v>3.7659367797091052E-2</v>
      </c>
      <c r="J123" s="1">
        <f>+PohjoisKarjala!AI140</f>
        <v>0.20043439577963845</v>
      </c>
      <c r="K123" s="1">
        <f>+PohjoisKarjala!AJ140</f>
        <v>0.11924871907769785</v>
      </c>
      <c r="L123" s="1">
        <f>+PohjoisKarjala!AK140</f>
        <v>0</v>
      </c>
      <c r="M123" s="1">
        <f>+PohjoisKarjala!AL140</f>
        <v>0</v>
      </c>
      <c r="Y123" t="s">
        <v>23</v>
      </c>
      <c r="Z123" s="41">
        <f>+M128</f>
        <v>1348.7695040417739</v>
      </c>
    </row>
    <row r="124" spans="2:26" x14ac:dyDescent="0.35">
      <c r="B124" t="s">
        <v>19</v>
      </c>
      <c r="C124" s="1">
        <f>+PohjoisKarjala!AB141</f>
        <v>0.80027941970436189</v>
      </c>
      <c r="D124" s="1">
        <f>+PohjoisKarjala!AC141</f>
        <v>0.77874551369395617</v>
      </c>
      <c r="E124" s="1">
        <f>+PohjoisKarjala!AD141</f>
        <v>1.1150632157544036</v>
      </c>
      <c r="F124" s="1">
        <f>+PohjoisKarjala!AE141</f>
        <v>0.96398063844638415</v>
      </c>
      <c r="G124" s="1">
        <f>+PohjoisKarjala!AF141</f>
        <v>0.68548773477247982</v>
      </c>
      <c r="H124" s="1">
        <f>+PohjoisKarjala!AG141</f>
        <v>1.204686610091716E-2</v>
      </c>
      <c r="I124" s="1">
        <f>+PohjoisKarjala!AH141</f>
        <v>3.9318907907851454E-2</v>
      </c>
      <c r="J124" s="1">
        <f>+PohjoisKarjala!AI141</f>
        <v>0.21967898483925413</v>
      </c>
      <c r="K124" s="1">
        <f>+PohjoisKarjala!AJ141</f>
        <v>0.12282215968281675</v>
      </c>
      <c r="L124" s="1">
        <f>+PohjoisKarjala!AK141</f>
        <v>0</v>
      </c>
      <c r="M124" s="1">
        <f>+PohjoisKarjala!AL141</f>
        <v>0</v>
      </c>
      <c r="Y124" t="s">
        <v>265</v>
      </c>
      <c r="Z124" s="7">
        <f>+M129</f>
        <v>-0.31601671973691725</v>
      </c>
    </row>
    <row r="125" spans="2:26" x14ac:dyDescent="0.35">
      <c r="B125" t="s">
        <v>20</v>
      </c>
      <c r="C125" s="1">
        <f>+PohjoisKarjala!AB142</f>
        <v>2.7560946337561898E-2</v>
      </c>
      <c r="D125" s="1">
        <f>+PohjoisKarjala!AC142</f>
        <v>4.214799812644543E-2</v>
      </c>
      <c r="E125" s="1">
        <f>+PohjoisKarjala!AD142</f>
        <v>4.078636168571026E-2</v>
      </c>
      <c r="F125" s="1">
        <f>+PohjoisKarjala!AE142</f>
        <v>7.1031709993729319E-2</v>
      </c>
      <c r="G125" s="1">
        <f>+PohjoisKarjala!AF142</f>
        <v>1.435131851374527E-2</v>
      </c>
      <c r="H125" s="1">
        <f>+PohjoisKarjala!AG142</f>
        <v>2.8603003727736831E-4</v>
      </c>
      <c r="I125" s="1">
        <f>+PohjoisKarjala!AH142</f>
        <v>1.6595401107604019E-3</v>
      </c>
      <c r="J125" s="1">
        <f>+PohjoisKarjala!AI142</f>
        <v>1.924458905961568E-2</v>
      </c>
      <c r="K125" s="1">
        <f>+PohjoisKarjala!AJ142</f>
        <v>3.5734406051188966E-3</v>
      </c>
      <c r="L125" s="1">
        <f>+PohjoisKarjala!AK142</f>
        <v>0</v>
      </c>
      <c r="M125" s="1">
        <f>+PohjoisKarjala!AL142</f>
        <v>0</v>
      </c>
      <c r="Y125" t="str">
        <f>+B135</f>
        <v>Muutosprosentti turvepeltojen khk-päästöissä</v>
      </c>
      <c r="Z125" s="7">
        <f>+M135/100</f>
        <v>-0.21794613986910899</v>
      </c>
    </row>
    <row r="126" spans="2:26" x14ac:dyDescent="0.35">
      <c r="B126" t="s">
        <v>21</v>
      </c>
      <c r="C126" s="3">
        <f>+PohjoisKarjala!AB143</f>
        <v>1311.4437098559797</v>
      </c>
      <c r="D126" s="3">
        <f>+PohjoisKarjala!AC143</f>
        <v>1189.3221448994841</v>
      </c>
      <c r="E126" s="3">
        <f>+PohjoisKarjala!AD143</f>
        <v>112.44607284833853</v>
      </c>
      <c r="F126" s="3">
        <f>+PohjoisKarjala!AE143</f>
        <v>92.844603384509753</v>
      </c>
      <c r="G126" s="3">
        <f>+PohjoisKarjala!AF143</f>
        <v>6.6370039551000382</v>
      </c>
      <c r="H126" s="3">
        <f>+PohjoisKarjala!AG143</f>
        <v>1089.691070858783</v>
      </c>
      <c r="I126" s="3">
        <f>+PohjoisKarjala!AH143</f>
        <v>440.19309864062279</v>
      </c>
      <c r="J126" s="3">
        <f>+PohjoisKarjala!AI143</f>
        <v>16.477497543342288</v>
      </c>
      <c r="K126" s="3">
        <f>+PohjoisKarjala!AJ143</f>
        <v>8.9768982287255419</v>
      </c>
      <c r="L126" s="3">
        <f>+PohjoisKarjala!AK143</f>
        <v>0</v>
      </c>
      <c r="M126" s="3">
        <f>+PohjoisKarjala!AL143</f>
        <v>4268.0321002148858</v>
      </c>
      <c r="Z126" s="41"/>
    </row>
    <row r="127" spans="2:26" x14ac:dyDescent="0.35">
      <c r="B127" t="s">
        <v>22</v>
      </c>
      <c r="C127" s="3">
        <f>+PohjoisKarjala!AB144</f>
        <v>938.6529627367056</v>
      </c>
      <c r="D127" s="3">
        <f>+PohjoisKarjala!AC144</f>
        <v>808.21117378715553</v>
      </c>
      <c r="E127" s="3">
        <f>+PohjoisKarjala!AD144</f>
        <v>84.330029373570653</v>
      </c>
      <c r="F127" s="3">
        <f>+PohjoisKarjala!AE144</f>
        <v>34.487594940261197</v>
      </c>
      <c r="G127" s="3">
        <f>+PohjoisKarjala!AF144</f>
        <v>6.0732989259934422</v>
      </c>
      <c r="H127" s="3">
        <f>+PohjoisKarjala!AG144</f>
        <v>754.98544540861008</v>
      </c>
      <c r="I127" s="3">
        <f>+PohjoisKarjala!AH144</f>
        <v>289.25541169149852</v>
      </c>
      <c r="J127" s="3">
        <f>+PohjoisKarjala!AI144</f>
        <v>3.2666793093169382</v>
      </c>
      <c r="K127" s="3">
        <f>+PohjoisKarjala!AJ144</f>
        <v>0</v>
      </c>
      <c r="L127" s="3">
        <f>+PohjoisKarjala!AK144</f>
        <v>0</v>
      </c>
      <c r="M127" s="3">
        <f>+PohjoisKarjala!AL144</f>
        <v>2919.2625961731119</v>
      </c>
      <c r="Z127" s="41"/>
    </row>
    <row r="128" spans="2:26" x14ac:dyDescent="0.35">
      <c r="B128" t="s">
        <v>23</v>
      </c>
      <c r="C128" s="3">
        <f>+PohjoisKarjala!AB145</f>
        <v>372.7907471192741</v>
      </c>
      <c r="D128" s="3">
        <f>+PohjoisKarjala!AC145</f>
        <v>381.11097111232857</v>
      </c>
      <c r="E128" s="3">
        <f>+PohjoisKarjala!AD145</f>
        <v>28.116043474767878</v>
      </c>
      <c r="F128" s="3">
        <f>+PohjoisKarjala!AE145</f>
        <v>58.357008444248557</v>
      </c>
      <c r="G128" s="3">
        <f>+PohjoisKarjala!AF145</f>
        <v>0.56370502910659592</v>
      </c>
      <c r="H128" s="3">
        <f>+PohjoisKarjala!AG145</f>
        <v>334.70562545017287</v>
      </c>
      <c r="I128" s="3">
        <f>+PohjoisKarjala!AH145</f>
        <v>150.93768694912427</v>
      </c>
      <c r="J128" s="3">
        <f>+PohjoisKarjala!AI145</f>
        <v>13.21081823402535</v>
      </c>
      <c r="K128" s="3">
        <f>+PohjoisKarjala!AJ145</f>
        <v>8.9768982287255419</v>
      </c>
      <c r="L128" s="3">
        <f>+PohjoisKarjala!AK145</f>
        <v>0</v>
      </c>
      <c r="M128" s="3">
        <f>+PohjoisKarjala!AL145</f>
        <v>1348.7695040417739</v>
      </c>
      <c r="N128" s="1">
        <f>+PohjoisKarjala!AM145</f>
        <v>13.487695040417739</v>
      </c>
      <c r="O128" s="1">
        <f>+PohjoisKarjala!AN145</f>
        <v>6.7438475202088695</v>
      </c>
      <c r="Z128" s="7"/>
    </row>
    <row r="129" spans="1:26" x14ac:dyDescent="0.35">
      <c r="B129" t="s">
        <v>24</v>
      </c>
      <c r="C129" s="15">
        <f>+PohjoisKarjala!AB146</f>
        <v>-0.28425981558919772</v>
      </c>
      <c r="D129" s="15">
        <f>+PohjoisKarjala!AC146</f>
        <v>-0.32044385345615362</v>
      </c>
      <c r="E129" s="15">
        <f>+PohjoisKarjala!AD146</f>
        <v>-0.25004024384817197</v>
      </c>
      <c r="F129" s="15">
        <f>+PohjoisKarjala!AE146</f>
        <v>-0.6285449699490544</v>
      </c>
      <c r="G129" s="15">
        <f>+PohjoisKarjala!AF146</f>
        <v>-8.4933658759300729E-2</v>
      </c>
      <c r="H129" s="15">
        <f>+PohjoisKarjala!AG146</f>
        <v>-0.30715643580193069</v>
      </c>
      <c r="I129" s="15">
        <f>+PohjoisKarjala!AH146</f>
        <v>-0.34288971684299624</v>
      </c>
      <c r="J129" s="15">
        <f>+PohjoisKarjala!AI146</f>
        <v>-0.80174906409639635</v>
      </c>
      <c r="K129" s="15">
        <f>+PohjoisKarjala!AJ146</f>
        <v>0</v>
      </c>
      <c r="L129" s="15">
        <f>+PohjoisKarjala!AK146</f>
        <v>0</v>
      </c>
      <c r="M129" s="15">
        <f>+PohjoisKarjala!AL146</f>
        <v>-0.31601671973691725</v>
      </c>
      <c r="N129" s="1"/>
      <c r="O129" s="1"/>
      <c r="Z129" s="7"/>
    </row>
    <row r="130" spans="1:26" x14ac:dyDescent="0.35">
      <c r="N130" s="1">
        <f>+PohjoisKarjala!AM147</f>
        <v>31.380034133749113</v>
      </c>
      <c r="O130" s="1">
        <f>+PohjoisKarjala!AN147</f>
        <v>15.690017066874557</v>
      </c>
      <c r="P130" s="1">
        <f>+PohjoisKarjala!AO147</f>
        <v>15.690017066874557</v>
      </c>
    </row>
    <row r="131" spans="1:26" x14ac:dyDescent="0.35">
      <c r="C131" t="s">
        <v>0</v>
      </c>
      <c r="D131" t="s">
        <v>1</v>
      </c>
      <c r="E131" t="s">
        <v>2</v>
      </c>
      <c r="F131" t="s">
        <v>3</v>
      </c>
      <c r="G131" t="s">
        <v>4</v>
      </c>
      <c r="H131" t="s">
        <v>5</v>
      </c>
      <c r="I131" t="s">
        <v>6</v>
      </c>
      <c r="J131" t="s">
        <v>7</v>
      </c>
      <c r="K131" t="s">
        <v>8</v>
      </c>
      <c r="L131" t="s">
        <v>9</v>
      </c>
      <c r="M131" t="s">
        <v>10</v>
      </c>
      <c r="N131" t="s">
        <v>52</v>
      </c>
      <c r="O131" t="s">
        <v>53</v>
      </c>
    </row>
    <row r="132" spans="1:26" x14ac:dyDescent="0.35">
      <c r="B132" t="s">
        <v>25</v>
      </c>
      <c r="C132" s="2">
        <f>+PohjoisKarjala!AB149</f>
        <v>114.50545852232075</v>
      </c>
      <c r="D132" s="2">
        <f>+PohjoisKarjala!AC149</f>
        <v>114.4136477414492</v>
      </c>
      <c r="E132" s="2">
        <f>+PohjoisKarjala!AD149</f>
        <v>5.7809062304755159</v>
      </c>
      <c r="F132" s="2">
        <f>+PohjoisKarjala!AE149</f>
        <v>3.810830129931031</v>
      </c>
      <c r="G132" s="2">
        <f>+PohjoisKarjala!AF149</f>
        <v>1.9335631294843014</v>
      </c>
      <c r="H132" s="2">
        <f>+PohjoisKarjala!AG149</f>
        <v>75.167761786530406</v>
      </c>
      <c r="I132" s="2">
        <f>+PohjoisKarjala!AH149</f>
        <v>88.77106059584257</v>
      </c>
      <c r="J132" s="2">
        <f>+PohjoisKarjala!AI149</f>
        <v>4.7723438472025492</v>
      </c>
      <c r="K132" s="2">
        <f>+PohjoisKarjala!AJ149</f>
        <v>3.9399419357799705</v>
      </c>
      <c r="L132" s="2">
        <f>+PohjoisKarjala!AK149</f>
        <v>22.676680296379999</v>
      </c>
      <c r="M132" s="2">
        <f>+PohjoisKarjala!AL149</f>
        <v>435.77219421539633</v>
      </c>
      <c r="N132" s="2">
        <f>+PohjoisKarjala!AM149</f>
        <v>435.77219421539633</v>
      </c>
      <c r="O132" s="2">
        <f>+PohjoisKarjala!AN149</f>
        <v>435.77219421539633</v>
      </c>
      <c r="P132" s="2"/>
    </row>
    <row r="133" spans="1:26" x14ac:dyDescent="0.35">
      <c r="B133" t="s">
        <v>26</v>
      </c>
      <c r="C133" s="2">
        <f>+PohjoisKarjala!AB150</f>
        <v>87.36451102233265</v>
      </c>
      <c r="D133" s="2">
        <f>+PohjoisKarjala!AC150</f>
        <v>86.763776036419188</v>
      </c>
      <c r="E133" s="2">
        <f>+PohjoisKarjala!AD150</f>
        <v>4.307218112954402</v>
      </c>
      <c r="F133" s="2">
        <f>+PohjoisKarjala!AE150</f>
        <v>2.4116315208582364</v>
      </c>
      <c r="G133" s="2">
        <f>+PohjoisKarjala!AF150</f>
        <v>1.6728018804773497</v>
      </c>
      <c r="H133" s="2">
        <f>+PohjoisKarjala!AG150</f>
        <v>58.789010107674855</v>
      </c>
      <c r="I133" s="2">
        <f>+PohjoisKarjala!AH150</f>
        <v>73.397938245376238</v>
      </c>
      <c r="J133" s="2">
        <f>+PohjoisKarjala!AI150</f>
        <v>2.4308444299535013</v>
      </c>
      <c r="K133" s="2">
        <f>+PohjoisKarjala!AJ150</f>
        <v>3.8428884262647074</v>
      </c>
      <c r="L133" s="2">
        <f>+PohjoisKarjala!AK150</f>
        <v>19.816706841547976</v>
      </c>
      <c r="M133" s="2">
        <f>+PohjoisKarjala!AL150</f>
        <v>340.79732662385902</v>
      </c>
      <c r="N133" s="2">
        <f>+PohjoisKarjala!AM150</f>
        <v>356.48734369073355</v>
      </c>
      <c r="O133" s="2">
        <f>+PohjoisKarjala!AN150</f>
        <v>372.17736075760814</v>
      </c>
    </row>
    <row r="134" spans="1:26" x14ac:dyDescent="0.35">
      <c r="B134" t="s">
        <v>27</v>
      </c>
      <c r="C134" s="2">
        <f>+PohjoisKarjala!AB151</f>
        <v>-27.140947499988101</v>
      </c>
      <c r="D134" s="2">
        <f>+PohjoisKarjala!AC151</f>
        <v>-27.649871705030009</v>
      </c>
      <c r="E134" s="2">
        <f>+PohjoisKarjala!AD151</f>
        <v>-1.4736881175211138</v>
      </c>
      <c r="F134" s="2">
        <f>+PohjoisKarjala!AE151</f>
        <v>-1.3991986090727946</v>
      </c>
      <c r="G134" s="2">
        <f>+PohjoisKarjala!AF151</f>
        <v>-0.26076124900695175</v>
      </c>
      <c r="H134" s="2">
        <f>+PohjoisKarjala!AG151</f>
        <v>-16.378751678855551</v>
      </c>
      <c r="I134" s="2">
        <f>+PohjoisKarjala!AH151</f>
        <v>-15.373122350466332</v>
      </c>
      <c r="J134" s="2">
        <f>+PohjoisKarjala!AI151</f>
        <v>-2.341499417249048</v>
      </c>
      <c r="K134" s="2">
        <f>+PohjoisKarjala!AJ151</f>
        <v>-9.7053509515263148E-2</v>
      </c>
      <c r="L134" s="2">
        <f>+PohjoisKarjala!AK151</f>
        <v>-2.8599734548320228</v>
      </c>
      <c r="M134" s="2">
        <f>+PohjoisKarjala!AL151</f>
        <v>-94.974867591537304</v>
      </c>
      <c r="N134" s="2">
        <f>+PohjoisKarjala!AM151</f>
        <v>-79.284850524662772</v>
      </c>
      <c r="O134" s="2">
        <f>+PohjoisKarjala!AN151</f>
        <v>-63.594833457788184</v>
      </c>
    </row>
    <row r="135" spans="1:26" x14ac:dyDescent="0.35">
      <c r="B135" t="s">
        <v>268</v>
      </c>
      <c r="C135" s="2">
        <f>+PohjoisKarjala!AB152</f>
        <v>-23.702754305549082</v>
      </c>
      <c r="D135" s="2">
        <f>+PohjoisKarjala!AC152</f>
        <v>-24.166585237726981</v>
      </c>
      <c r="E135" s="2">
        <f>+PohjoisKarjala!AD152</f>
        <v>-25.492337338948563</v>
      </c>
      <c r="F135" s="2">
        <f>+PohjoisKarjala!AE152</f>
        <v>-36.716373109449449</v>
      </c>
      <c r="G135" s="2">
        <f>+PohjoisKarjala!AF152</f>
        <v>-13.486047858002914</v>
      </c>
      <c r="H135" s="2">
        <f>+PohjoisKarjala!AG152</f>
        <v>-21.789596084249141</v>
      </c>
      <c r="I135" s="2">
        <f>+PohjoisKarjala!AH152</f>
        <v>-17.317718462841373</v>
      </c>
      <c r="J135" s="2">
        <f>+PohjoisKarjala!AI152</f>
        <v>-49.063929427918055</v>
      </c>
      <c r="K135" s="2">
        <f>+PohjoisKarjala!AJ152</f>
        <v>-2.463323345805855</v>
      </c>
      <c r="L135" s="2">
        <f>+PohjoisKarjala!AK152</f>
        <v>-12.611958264846091</v>
      </c>
      <c r="M135" s="2">
        <f>+PohjoisKarjala!AL152</f>
        <v>-21.7946139869109</v>
      </c>
      <c r="N135" s="2">
        <f>+PohjoisKarjala!AM152</f>
        <v>-18.194104988138214</v>
      </c>
      <c r="O135" s="2">
        <f>+PohjoisKarjala!AN152</f>
        <v>-14.593595989365514</v>
      </c>
    </row>
    <row r="137" spans="1:26" x14ac:dyDescent="0.35">
      <c r="A137" t="s">
        <v>31</v>
      </c>
      <c r="Y137" t="str">
        <f>+A137</f>
        <v>Etelä-Karjala</v>
      </c>
    </row>
    <row r="138" spans="1:26" x14ac:dyDescent="0.35">
      <c r="C138" t="s">
        <v>0</v>
      </c>
      <c r="D138" t="s">
        <v>1</v>
      </c>
      <c r="E138" t="s">
        <v>2</v>
      </c>
      <c r="F138" t="s">
        <v>3</v>
      </c>
      <c r="G138" t="s">
        <v>4</v>
      </c>
      <c r="H138" t="s">
        <v>5</v>
      </c>
      <c r="I138" t="s">
        <v>6</v>
      </c>
      <c r="J138" t="s">
        <v>7</v>
      </c>
      <c r="K138" t="s">
        <v>8</v>
      </c>
      <c r="L138" t="s">
        <v>9</v>
      </c>
      <c r="M138" t="s">
        <v>10</v>
      </c>
      <c r="N138" t="s">
        <v>50</v>
      </c>
      <c r="Z138" s="40" t="s">
        <v>266</v>
      </c>
    </row>
    <row r="139" spans="1:26" x14ac:dyDescent="0.35">
      <c r="B139" t="s">
        <v>30</v>
      </c>
      <c r="C139" s="1">
        <f>+EtelaKarjala!AB129</f>
        <v>9819.6477810454217</v>
      </c>
      <c r="D139" s="1">
        <f>+EtelaKarjala!AC129</f>
        <v>5853.914643348613</v>
      </c>
      <c r="E139" s="1">
        <f>+EtelaKarjala!AD129</f>
        <v>715.9657401127763</v>
      </c>
      <c r="F139" s="1">
        <f>+EtelaKarjala!AE129</f>
        <v>168.60994336825209</v>
      </c>
      <c r="G139" s="1">
        <f>+EtelaKarjala!AF129</f>
        <v>386.84345803805195</v>
      </c>
      <c r="H139" s="1">
        <f>+EtelaKarjala!AG129</f>
        <v>27811.18825301146</v>
      </c>
      <c r="I139" s="1">
        <f>+EtelaKarjala!AH129</f>
        <v>7585.486976949147</v>
      </c>
      <c r="J139" s="1">
        <f>+EtelaKarjala!AI129</f>
        <v>781.68920928457032</v>
      </c>
      <c r="K139" s="1">
        <f>+EtelaKarjala!AJ129</f>
        <v>562.032323553624</v>
      </c>
      <c r="L139" s="1">
        <f>+EtelaKarjala!AK129</f>
        <v>2748.1351670974982</v>
      </c>
      <c r="M139" s="1">
        <f>+EtelaKarjala!AL129</f>
        <v>56433.513495809413</v>
      </c>
      <c r="Y139" t="s">
        <v>267</v>
      </c>
      <c r="Z139" s="41">
        <f>+M139</f>
        <v>56433.513495809413</v>
      </c>
    </row>
    <row r="140" spans="1:26" ht="15.5" x14ac:dyDescent="0.35">
      <c r="B140" s="5" t="s">
        <v>271</v>
      </c>
      <c r="C140" s="1">
        <f>+EtelaKarjala!AB130</f>
        <v>0</v>
      </c>
      <c r="D140" s="1">
        <f>+EtelaKarjala!AC130</f>
        <v>0</v>
      </c>
      <c r="E140" s="1">
        <f>+EtelaKarjala!AD130</f>
        <v>0</v>
      </c>
      <c r="F140" s="1">
        <f>+EtelaKarjala!AE130</f>
        <v>0</v>
      </c>
      <c r="G140" s="1">
        <f>+EtelaKarjala!AF130</f>
        <v>0</v>
      </c>
      <c r="H140" s="1">
        <f>+EtelaKarjala!AG130</f>
        <v>0</v>
      </c>
      <c r="I140" s="1">
        <f>+EtelaKarjala!AH130</f>
        <v>0</v>
      </c>
      <c r="J140" s="1">
        <f>+EtelaKarjala!AI130</f>
        <v>0</v>
      </c>
      <c r="K140" s="1">
        <f>+EtelaKarjala!AJ130</f>
        <v>0</v>
      </c>
      <c r="L140" s="1">
        <f>+EtelaKarjala!AK130</f>
        <v>0</v>
      </c>
      <c r="M140" s="1">
        <f>+EtelaKarjala!AL130</f>
        <v>0</v>
      </c>
      <c r="Y140" t="str">
        <f>+B143</f>
        <v>Turvepeltoa viljelyssä yhteensä 2050</v>
      </c>
      <c r="Z140" s="3">
        <f>+M143</f>
        <v>4176.868884395737</v>
      </c>
    </row>
    <row r="141" spans="1:26" ht="15.5" x14ac:dyDescent="0.35">
      <c r="B141" s="5" t="s">
        <v>270</v>
      </c>
      <c r="C141" s="1">
        <f>+EtelaKarjala!AB131</f>
        <v>306.54908065092792</v>
      </c>
      <c r="D141" s="1">
        <f>+EtelaKarjala!AC131</f>
        <v>172.0697828069479</v>
      </c>
      <c r="E141" s="1">
        <f>+EtelaKarjala!AD131</f>
        <v>8.2916844598385175</v>
      </c>
      <c r="F141" s="1">
        <f>+EtelaKarjala!AE131</f>
        <v>3.3358575430668562</v>
      </c>
      <c r="G141" s="1">
        <f>+EtelaKarjala!AF131</f>
        <v>11.970696443716758</v>
      </c>
      <c r="H141" s="1">
        <f>+EtelaKarjala!AG131</f>
        <v>620.90172440577066</v>
      </c>
      <c r="I141" s="1">
        <f>+EtelaKarjala!AH131</f>
        <v>161.07134918392904</v>
      </c>
      <c r="J141" s="1">
        <f>+EtelaKarjala!AI131</f>
        <v>11.571544812436757</v>
      </c>
      <c r="K141" s="1">
        <f>+EtelaKarjala!AJ131</f>
        <v>12.498813978729245</v>
      </c>
      <c r="L141" s="1">
        <f>+EtelaKarjala!AK131</f>
        <v>68.17289151372249</v>
      </c>
      <c r="M141" s="1">
        <f>+EtelaKarjala!AL131</f>
        <v>1376.4334257990863</v>
      </c>
      <c r="Y141" t="s">
        <v>269</v>
      </c>
      <c r="Z141" s="7">
        <f>+Z140/Z139</f>
        <v>7.4013979028718438E-2</v>
      </c>
    </row>
    <row r="142" spans="1:26" ht="15.5" x14ac:dyDescent="0.35">
      <c r="B142" s="5" t="s">
        <v>62</v>
      </c>
      <c r="C142" s="1">
        <f>+EtelaKarjala!AB132</f>
        <v>733.40763375822394</v>
      </c>
      <c r="D142" s="1">
        <f>+EtelaKarjala!AC132</f>
        <v>315.124504298479</v>
      </c>
      <c r="E142" s="1">
        <f>+EtelaKarjala!AD132</f>
        <v>56.330192201983358</v>
      </c>
      <c r="F142" s="1">
        <f>+EtelaKarjala!AE132</f>
        <v>14.639718976873963</v>
      </c>
      <c r="G142" s="1">
        <f>+EtelaKarjala!AF132</f>
        <v>24.291768208027786</v>
      </c>
      <c r="H142" s="1">
        <f>+EtelaKarjala!AG132</f>
        <v>1169.7340097789979</v>
      </c>
      <c r="I142" s="1">
        <f>+EtelaKarjala!AH132</f>
        <v>354.13838832998351</v>
      </c>
      <c r="J142" s="1">
        <f>+EtelaKarjala!AI132</f>
        <v>15.186246425019025</v>
      </c>
      <c r="K142" s="1">
        <f>+EtelaKarjala!AJ132</f>
        <v>11.750601617215922</v>
      </c>
      <c r="L142" s="1">
        <f>+EtelaKarjala!AK132</f>
        <v>105.83239500184658</v>
      </c>
      <c r="M142" s="1">
        <f>+EtelaKarjala!AL132</f>
        <v>2800.4354585966512</v>
      </c>
      <c r="Y142" t="s">
        <v>259</v>
      </c>
      <c r="Z142" s="41">
        <f t="shared" ref="Z142:Z147" si="5">+M144</f>
        <v>341.85820935046166</v>
      </c>
    </row>
    <row r="143" spans="1:26" ht="15.5" x14ac:dyDescent="0.35">
      <c r="B143" s="5" t="s">
        <v>63</v>
      </c>
      <c r="C143" s="1">
        <f>+EtelaKarjala!AB133</f>
        <v>1039.9567144091518</v>
      </c>
      <c r="D143" s="1">
        <f>+EtelaKarjala!AC133</f>
        <v>487.19428710542689</v>
      </c>
      <c r="E143" s="1">
        <f>+EtelaKarjala!AD133</f>
        <v>64.621876661821872</v>
      </c>
      <c r="F143" s="1">
        <f>+EtelaKarjala!AE133</f>
        <v>17.97557651994082</v>
      </c>
      <c r="G143" s="1">
        <f>+EtelaKarjala!AF133</f>
        <v>36.262464651744544</v>
      </c>
      <c r="H143" s="1">
        <f>+EtelaKarjala!AG133</f>
        <v>1790.6357341847686</v>
      </c>
      <c r="I143" s="1">
        <f>+EtelaKarjala!AH133</f>
        <v>515.20973751391261</v>
      </c>
      <c r="J143" s="1">
        <f>+EtelaKarjala!AI133</f>
        <v>26.757791237455784</v>
      </c>
      <c r="K143" s="1">
        <f>+EtelaKarjala!AJ133</f>
        <v>24.249415595945166</v>
      </c>
      <c r="L143" s="1">
        <f>+EtelaKarjala!AK133</f>
        <v>174.00528651556908</v>
      </c>
      <c r="M143" s="1">
        <f>+EtelaKarjala!AL133</f>
        <v>4176.868884395737</v>
      </c>
      <c r="Y143" t="s">
        <v>13</v>
      </c>
      <c r="Z143" s="41">
        <f t="shared" si="5"/>
        <v>1085.2412889651184</v>
      </c>
    </row>
    <row r="144" spans="1:26" x14ac:dyDescent="0.35">
      <c r="B144" t="s">
        <v>12</v>
      </c>
      <c r="C144" s="1">
        <f>+EtelaKarjala!AB134</f>
        <v>104.2450160669982</v>
      </c>
      <c r="D144" s="1">
        <f>+EtelaKarjala!AC134</f>
        <v>47.993768224340819</v>
      </c>
      <c r="E144" s="1">
        <f>+EtelaKarjala!AD134</f>
        <v>0.33363224129440217</v>
      </c>
      <c r="F144" s="1">
        <f>+EtelaKarjala!AE134</f>
        <v>5.3078305182658987</v>
      </c>
      <c r="G144" s="1">
        <f>+EtelaKarjala!AF134</f>
        <v>0.54059741406665818</v>
      </c>
      <c r="H144" s="1">
        <f>+EtelaKarjala!AG134</f>
        <v>118.91911101139773</v>
      </c>
      <c r="I144" s="1">
        <f>+EtelaKarjala!AH134</f>
        <v>50.098232716041679</v>
      </c>
      <c r="J144" s="1">
        <f>+EtelaKarjala!AI134</f>
        <v>4.4815240885757959</v>
      </c>
      <c r="K144" s="1">
        <f>+EtelaKarjala!AJ134</f>
        <v>0</v>
      </c>
      <c r="L144" s="1">
        <f>+EtelaKarjala!AK134</f>
        <v>9.9384970694805173</v>
      </c>
      <c r="M144" s="1">
        <f>+EtelaKarjala!AL134</f>
        <v>341.85820935046166</v>
      </c>
      <c r="Y144" t="s">
        <v>260</v>
      </c>
      <c r="Z144" s="41">
        <f t="shared" si="5"/>
        <v>827.14148544151976</v>
      </c>
    </row>
    <row r="145" spans="2:26" x14ac:dyDescent="0.35">
      <c r="B145" t="s">
        <v>13</v>
      </c>
      <c r="C145" s="1">
        <f>+EtelaKarjala!AB135</f>
        <v>348.86068128923409</v>
      </c>
      <c r="D145" s="1">
        <f>+EtelaKarjala!AC135</f>
        <v>176.75900402412196</v>
      </c>
      <c r="E145" s="1">
        <f>+EtelaKarjala!AD135</f>
        <v>2.81914177321628</v>
      </c>
      <c r="F145" s="1">
        <f>+EtelaKarjala!AE135</f>
        <v>6.276836053260137</v>
      </c>
      <c r="G145" s="1">
        <f>+EtelaKarjala!AF135</f>
        <v>5.325642108717469</v>
      </c>
      <c r="H145" s="1">
        <f>+EtelaKarjala!AG135</f>
        <v>428.65859268978818</v>
      </c>
      <c r="I145" s="1">
        <f>+EtelaKarjala!AH135</f>
        <v>114.227082064293</v>
      </c>
      <c r="J145" s="1">
        <f>+EtelaKarjala!AI135</f>
        <v>2.3143089624873516</v>
      </c>
      <c r="K145" s="1">
        <f>+EtelaKarjala!AJ135</f>
        <v>0</v>
      </c>
      <c r="L145" s="1">
        <f>+EtelaKarjala!AK135</f>
        <v>0</v>
      </c>
      <c r="M145" s="1">
        <f>+EtelaKarjala!AL135</f>
        <v>1085.2412889651184</v>
      </c>
      <c r="N145" s="1">
        <f>+EtelaKarjala!AM135</f>
        <v>10.852412889651184</v>
      </c>
      <c r="O145" s="1">
        <f>+EtelaKarjala!AN135</f>
        <v>5.426206444825592</v>
      </c>
      <c r="P145" s="2"/>
      <c r="Y145" t="s">
        <v>261</v>
      </c>
      <c r="Z145" s="41">
        <f t="shared" si="5"/>
        <v>1003.9435430128565</v>
      </c>
    </row>
    <row r="146" spans="2:26" x14ac:dyDescent="0.35">
      <c r="B146" t="s">
        <v>14</v>
      </c>
      <c r="C146" s="1">
        <f>+EtelaKarjala!AB136</f>
        <v>188.99664690504318</v>
      </c>
      <c r="D146" s="1">
        <f>+EtelaKarjala!AC136</f>
        <v>95.323994671776816</v>
      </c>
      <c r="E146" s="1">
        <f>+EtelaKarjala!AD136</f>
        <v>9.2505111856565243</v>
      </c>
      <c r="F146" s="1">
        <f>+EtelaKarjala!AE136</f>
        <v>0.92780680057666542</v>
      </c>
      <c r="G146" s="1">
        <f>+EtelaKarjala!AF136</f>
        <v>9.3336357133931216</v>
      </c>
      <c r="H146" s="1">
        <f>+EtelaKarjala!AG136</f>
        <v>340.25519499679945</v>
      </c>
      <c r="I146" s="1">
        <f>+EtelaKarjala!AH136</f>
        <v>115.78670929125059</v>
      </c>
      <c r="J146" s="1">
        <f>+EtelaKarjala!AI136</f>
        <v>5.1394250288245305</v>
      </c>
      <c r="K146" s="1">
        <f>+EtelaKarjala!AJ136</f>
        <v>7.9677261620967696</v>
      </c>
      <c r="L146" s="1">
        <f>+EtelaKarjala!AK136</f>
        <v>54.159834686102073</v>
      </c>
      <c r="M146" s="1">
        <f>+EtelaKarjala!AL136</f>
        <v>827.14148544151976</v>
      </c>
      <c r="N146" s="2"/>
      <c r="O146" s="2"/>
      <c r="P146" s="2"/>
      <c r="Y146" t="s">
        <v>262</v>
      </c>
      <c r="Z146" s="41">
        <f t="shared" si="5"/>
        <v>55429.569952796563</v>
      </c>
    </row>
    <row r="147" spans="2:26" x14ac:dyDescent="0.35">
      <c r="B147" t="s">
        <v>15</v>
      </c>
      <c r="C147" s="1">
        <f>+EtelaKarjala!AB137</f>
        <v>202.04754633560151</v>
      </c>
      <c r="D147" s="1">
        <f>+EtelaKarjala!AC137</f>
        <v>97.348500044978678</v>
      </c>
      <c r="E147" s="1">
        <f>+EtelaKarjala!AD137</f>
        <v>9.8036757864683288</v>
      </c>
      <c r="F147" s="1">
        <f>+EtelaKarjala!AE137</f>
        <v>6.2674374761334466</v>
      </c>
      <c r="G147" s="1">
        <f>+EtelaKarjala!AF137</f>
        <v>5.3478203070644392</v>
      </c>
      <c r="H147" s="1">
        <f>+EtelaKarjala!AG137</f>
        <v>465.66313494246492</v>
      </c>
      <c r="I147" s="1">
        <f>+EtelaKarjala!AH137</f>
        <v>151.48740691599119</v>
      </c>
      <c r="J147" s="1">
        <f>+EtelaKarjala!AI137</f>
        <v>9.1485475507893259</v>
      </c>
      <c r="K147" s="1">
        <f>+EtelaKarjala!AJ137</f>
        <v>5.5794358743721668</v>
      </c>
      <c r="L147" s="1">
        <f>+EtelaKarjala!AK137</f>
        <v>51.250037778992422</v>
      </c>
      <c r="M147" s="1">
        <f>+EtelaKarjala!AL137</f>
        <v>1003.9435430128565</v>
      </c>
      <c r="N147" s="2"/>
      <c r="O147" s="2"/>
      <c r="P147" s="2"/>
      <c r="Y147" t="s">
        <v>17</v>
      </c>
      <c r="Z147" s="7">
        <f t="shared" si="5"/>
        <v>-1.7789846508270417E-2</v>
      </c>
    </row>
    <row r="148" spans="2:26" x14ac:dyDescent="0.35">
      <c r="B148" t="s">
        <v>16</v>
      </c>
      <c r="C148" s="1">
        <f>+EtelaKarjala!AB138</f>
        <v>9617.6002347098201</v>
      </c>
      <c r="D148" s="1">
        <f>+EtelaKarjala!AC138</f>
        <v>5756.5661433036339</v>
      </c>
      <c r="E148" s="1">
        <f>+EtelaKarjala!AD138</f>
        <v>706.16206432630793</v>
      </c>
      <c r="F148" s="1">
        <f>+EtelaKarjala!AE138</f>
        <v>162.34250589211865</v>
      </c>
      <c r="G148" s="1">
        <f>+EtelaKarjala!AF138</f>
        <v>381.49563773098748</v>
      </c>
      <c r="H148" s="1">
        <f>+EtelaKarjala!AG138</f>
        <v>27345.525118068996</v>
      </c>
      <c r="I148" s="1">
        <f>+EtelaKarjala!AH138</f>
        <v>7433.9995700331556</v>
      </c>
      <c r="J148" s="1">
        <f>+EtelaKarjala!AI138</f>
        <v>772.54066173378101</v>
      </c>
      <c r="K148" s="1">
        <f>+EtelaKarjala!AJ138</f>
        <v>556.45288767925183</v>
      </c>
      <c r="L148" s="1">
        <f>+EtelaKarjala!AK138</f>
        <v>2696.8851293185057</v>
      </c>
      <c r="M148" s="1">
        <f>+EtelaKarjala!AL138</f>
        <v>55429.569952796563</v>
      </c>
      <c r="N148" s="2"/>
      <c r="O148" s="2"/>
      <c r="P148" s="2"/>
      <c r="Y148" t="s">
        <v>263</v>
      </c>
      <c r="Z148" s="41">
        <f>+M153</f>
        <v>1730.442828758318</v>
      </c>
    </row>
    <row r="149" spans="2:26" x14ac:dyDescent="0.35">
      <c r="B149" t="s">
        <v>17</v>
      </c>
      <c r="C149" s="7">
        <f>+EtelaKarjala!AB139</f>
        <v>-2.0575844555810643E-2</v>
      </c>
      <c r="D149" s="7">
        <f>+EtelaKarjala!AC139</f>
        <v>-1.6629641184739318E-2</v>
      </c>
      <c r="E149" s="7">
        <f>+EtelaKarjala!AD139</f>
        <v>-1.3692939811511219E-2</v>
      </c>
      <c r="F149" s="7">
        <f>+EtelaKarjala!AE139</f>
        <v>-3.7171221049787477E-2</v>
      </c>
      <c r="G149" s="7">
        <f>+EtelaKarjala!AF139</f>
        <v>-1.3824249049439527E-2</v>
      </c>
      <c r="H149" s="7">
        <f>+EtelaKarjala!AG139</f>
        <v>-1.6743733878110793E-2</v>
      </c>
      <c r="I149" s="7">
        <f>+EtelaKarjala!AH139</f>
        <v>-1.997068973637851E-2</v>
      </c>
      <c r="J149" s="7">
        <f>+EtelaKarjala!AI139</f>
        <v>-1.1703561264664765E-2</v>
      </c>
      <c r="K149" s="7">
        <f>+EtelaKarjala!AJ139</f>
        <v>-9.9272508725022253E-3</v>
      </c>
      <c r="L149" s="7">
        <f>+EtelaKarjala!AK139</f>
        <v>-1.8649023669793232E-2</v>
      </c>
      <c r="M149" s="7">
        <f>-M147/M139</f>
        <v>-1.7789846508270417E-2</v>
      </c>
      <c r="N149" s="2"/>
      <c r="O149" s="2"/>
      <c r="P149" s="2"/>
      <c r="Y149" t="s">
        <v>264</v>
      </c>
      <c r="Z149" s="41">
        <f>+M154</f>
        <v>1195.9675149297211</v>
      </c>
    </row>
    <row r="150" spans="2:26" x14ac:dyDescent="0.35">
      <c r="B150" t="s">
        <v>18</v>
      </c>
      <c r="C150" s="1">
        <f>+EtelaKarjala!AB140</f>
        <v>0.76499688863588311</v>
      </c>
      <c r="D150" s="1">
        <f>+EtelaKarjala!AC140</f>
        <v>0.73274044145377826</v>
      </c>
      <c r="E150" s="1">
        <f>+EtelaKarjala!AD140</f>
        <v>1.5827572976068696</v>
      </c>
      <c r="F150" s="1">
        <f>+EtelaKarjala!AE140</f>
        <v>1.3601451694881583</v>
      </c>
      <c r="G150" s="1">
        <f>+EtelaKarjala!AF140</f>
        <v>0.65209322985419749</v>
      </c>
      <c r="H150" s="1">
        <f>+EtelaKarjala!AG140</f>
        <v>8.7878301990040215E-3</v>
      </c>
      <c r="I150" s="1">
        <f>+EtelaKarjala!AH140</f>
        <v>1.0583895304806116E-2</v>
      </c>
      <c r="J150" s="1">
        <f>+EtelaKarjala!AI140</f>
        <v>0.1537695526205502</v>
      </c>
      <c r="K150" s="1">
        <f>+EtelaKarjala!AJ140</f>
        <v>3.5585141924834121E-3</v>
      </c>
      <c r="L150" s="1">
        <f>+EtelaKarjala!AK140</f>
        <v>0</v>
      </c>
      <c r="M150" s="1">
        <f>+EtelaKarjala!AL140</f>
        <v>0</v>
      </c>
      <c r="N150" s="2"/>
      <c r="O150" s="2"/>
      <c r="P150" s="2"/>
      <c r="Y150" t="s">
        <v>23</v>
      </c>
      <c r="Z150" s="41">
        <f>+M155</f>
        <v>534.47531382859688</v>
      </c>
    </row>
    <row r="151" spans="2:26" x14ac:dyDescent="0.35">
      <c r="B151" t="s">
        <v>19</v>
      </c>
      <c r="C151" s="1">
        <f>+EtelaKarjala!AB141</f>
        <v>0.78106802286180188</v>
      </c>
      <c r="D151" s="1">
        <f>+EtelaKarjala!AC141</f>
        <v>0.74513171450130466</v>
      </c>
      <c r="E151" s="1">
        <f>+EtelaKarjala!AD141</f>
        <v>1.604730779585412</v>
      </c>
      <c r="F151" s="1">
        <f>+EtelaKarjala!AE141</f>
        <v>1.4126552915993495</v>
      </c>
      <c r="G151" s="1">
        <f>+EtelaKarjala!AF141</f>
        <v>0.66123429746234819</v>
      </c>
      <c r="H151" s="1">
        <f>+EtelaKarjala!AG141</f>
        <v>8.9374769343342677E-3</v>
      </c>
      <c r="I151" s="1">
        <f>+EtelaKarjala!AH141</f>
        <v>1.0799570169956566E-2</v>
      </c>
      <c r="J151" s="1">
        <f>+EtelaKarjala!AI141</f>
        <v>0.15559051575387647</v>
      </c>
      <c r="K151" s="1">
        <f>+EtelaKarjala!AJ141</f>
        <v>3.5941946646035404E-3</v>
      </c>
      <c r="L151" s="1">
        <f>+EtelaKarjala!AK141</f>
        <v>0</v>
      </c>
      <c r="M151" s="1">
        <f>+EtelaKarjala!AL141</f>
        <v>0</v>
      </c>
      <c r="N151" s="2"/>
      <c r="O151" s="2"/>
      <c r="P151" s="2"/>
      <c r="Y151" t="s">
        <v>265</v>
      </c>
      <c r="Z151" s="7">
        <f>+M156</f>
        <v>-0.30886620750834659</v>
      </c>
    </row>
    <row r="152" spans="2:26" x14ac:dyDescent="0.35">
      <c r="B152" t="s">
        <v>20</v>
      </c>
      <c r="C152" s="1">
        <f>+EtelaKarjala!AB142</f>
        <v>1.6071134225918771E-2</v>
      </c>
      <c r="D152" s="1">
        <f>+EtelaKarjala!AC142</f>
        <v>1.2391273047526408E-2</v>
      </c>
      <c r="E152" s="1">
        <f>+EtelaKarjala!AD142</f>
        <v>2.1973481978542431E-2</v>
      </c>
      <c r="F152" s="1">
        <f>+EtelaKarjala!AE142</f>
        <v>5.2510122111191215E-2</v>
      </c>
      <c r="G152" s="1">
        <f>+EtelaKarjala!AF142</f>
        <v>9.1410676081506992E-3</v>
      </c>
      <c r="H152" s="1">
        <f>+EtelaKarjala!AG142</f>
        <v>1.4964673533024615E-4</v>
      </c>
      <c r="I152" s="1">
        <f>+EtelaKarjala!AH142</f>
        <v>2.1567486515045031E-4</v>
      </c>
      <c r="J152" s="1">
        <f>+EtelaKarjala!AI142</f>
        <v>1.8209631333262755E-3</v>
      </c>
      <c r="K152" s="1">
        <f>+EtelaKarjala!AJ142</f>
        <v>3.5680472120128322E-5</v>
      </c>
      <c r="L152" s="1">
        <f>+EtelaKarjala!AK142</f>
        <v>0</v>
      </c>
      <c r="M152" s="1">
        <f>+EtelaKarjala!AL142</f>
        <v>0</v>
      </c>
      <c r="N152" s="2"/>
      <c r="O152" s="2"/>
      <c r="P152" s="2"/>
      <c r="Y152" t="str">
        <f>+B162</f>
        <v>Muutosprosentti turvepeltojen khk-päästöissä</v>
      </c>
      <c r="Z152" s="7">
        <f>+M162/100</f>
        <v>-0.18797720212735075</v>
      </c>
    </row>
    <row r="153" spans="2:26" x14ac:dyDescent="0.35">
      <c r="B153" t="s">
        <v>21</v>
      </c>
      <c r="C153" s="1">
        <f>+EtelaKarjala!AB143</f>
        <v>340.7061352732548</v>
      </c>
      <c r="D153" s="1">
        <f>+EtelaKarjala!AC143</f>
        <v>127.62688039884034</v>
      </c>
      <c r="E153" s="1">
        <f>+EtelaKarjala!AD143</f>
        <v>57.52463266021747</v>
      </c>
      <c r="F153" s="1">
        <f>+EtelaKarjala!AE143</f>
        <v>10.674998000919759</v>
      </c>
      <c r="G153" s="1">
        <f>+EtelaKarjala!AF143</f>
        <v>7.6745589469046864</v>
      </c>
      <c r="H153" s="1">
        <f>+EtelaKarjala!AG143</f>
        <v>1011.4152298054677</v>
      </c>
      <c r="I153" s="1">
        <f>+EtelaKarjala!AH143</f>
        <v>169.84319946680614</v>
      </c>
      <c r="J153" s="1">
        <f>+EtelaKarjala!AI143</f>
        <v>3.0193304460804131</v>
      </c>
      <c r="K153" s="1">
        <f>+EtelaKarjala!AJ143</f>
        <v>1.9578637598268509</v>
      </c>
      <c r="L153" s="1">
        <f>+EtelaKarjala!AK143</f>
        <v>0</v>
      </c>
      <c r="M153" s="1">
        <f>+EtelaKarjala!AL143</f>
        <v>1730.442828758318</v>
      </c>
      <c r="N153" s="2"/>
      <c r="O153" s="2"/>
      <c r="P153" s="2"/>
    </row>
    <row r="154" spans="2:26" x14ac:dyDescent="0.35">
      <c r="B154" t="s">
        <v>22</v>
      </c>
      <c r="C154" s="1">
        <f>+EtelaKarjala!AB144</f>
        <v>197.1976842395265</v>
      </c>
      <c r="D154" s="1">
        <f>+EtelaKarjala!AC144</f>
        <v>86.959679793868361</v>
      </c>
      <c r="E154" s="1">
        <f>+EtelaKarjala!AD144</f>
        <v>24.162591813290838</v>
      </c>
      <c r="F154" s="1">
        <f>+EtelaKarjala!AE144</f>
        <v>4.2285402076183107</v>
      </c>
      <c r="G154" s="1">
        <f>+EtelaKarjala!AF144</f>
        <v>4.75206099039334</v>
      </c>
      <c r="H154" s="1">
        <f>+EtelaKarjala!AG144</f>
        <v>714.43017550594345</v>
      </c>
      <c r="I154" s="1">
        <f>+EtelaKarjala!AH144</f>
        <v>163.65820513845847</v>
      </c>
      <c r="J154" s="1">
        <f>+EtelaKarjala!AI144</f>
        <v>0.57857724062183791</v>
      </c>
      <c r="K154" s="1">
        <f>+EtelaKarjala!AJ144</f>
        <v>0</v>
      </c>
      <c r="L154" s="1">
        <f>+EtelaKarjala!AK144</f>
        <v>0</v>
      </c>
      <c r="M154" s="1">
        <f>+EtelaKarjala!AL144</f>
        <v>1195.9675149297211</v>
      </c>
      <c r="N154" s="2"/>
      <c r="O154" s="2"/>
      <c r="P154" s="2"/>
    </row>
    <row r="155" spans="2:26" x14ac:dyDescent="0.35">
      <c r="B155" t="s">
        <v>23</v>
      </c>
      <c r="C155" s="1">
        <f>+EtelaKarjala!AB145</f>
        <v>143.50845103372831</v>
      </c>
      <c r="D155" s="1">
        <f>+EtelaKarjala!AC145</f>
        <v>40.667200604971981</v>
      </c>
      <c r="E155" s="1">
        <f>+EtelaKarjala!AD145</f>
        <v>33.362040846926632</v>
      </c>
      <c r="F155" s="1">
        <f>+EtelaKarjala!AE145</f>
        <v>6.4464577933014482</v>
      </c>
      <c r="G155" s="1">
        <f>+EtelaKarjala!AF145</f>
        <v>2.9224979565113465</v>
      </c>
      <c r="H155" s="1">
        <f>+EtelaKarjala!AG145</f>
        <v>296.98505429952422</v>
      </c>
      <c r="I155" s="1">
        <f>+EtelaKarjala!AH145</f>
        <v>6.1849943283476705</v>
      </c>
      <c r="J155" s="1">
        <f>+EtelaKarjala!AI145</f>
        <v>2.4407532054585754</v>
      </c>
      <c r="K155" s="1">
        <f>+EtelaKarjala!AJ145</f>
        <v>1.9578637598268509</v>
      </c>
      <c r="L155" s="1">
        <f>+EtelaKarjala!AK145</f>
        <v>0</v>
      </c>
      <c r="M155" s="1">
        <f>+EtelaKarjala!AL145</f>
        <v>534.47531382859688</v>
      </c>
      <c r="N155" s="1">
        <f>+EtelaKarjala!AM145</f>
        <v>5.3447531382859692</v>
      </c>
      <c r="O155" s="1">
        <f>+EtelaKarjala!AN145</f>
        <v>2.6723765691429846</v>
      </c>
      <c r="P155" s="2"/>
    </row>
    <row r="156" spans="2:26" x14ac:dyDescent="0.35">
      <c r="B156" t="s">
        <v>24</v>
      </c>
      <c r="C156" s="7">
        <f>+EtelaKarjala!AB146</f>
        <v>-0.42120888406846846</v>
      </c>
      <c r="D156" s="7">
        <f>+EtelaKarjala!AC146</f>
        <v>-0.31864134324904719</v>
      </c>
      <c r="E156" s="7">
        <f>+EtelaKarjala!AD146</f>
        <v>-0.57996095418787341</v>
      </c>
      <c r="F156" s="7">
        <f>+EtelaKarjala!AE146</f>
        <v>-0.60388374712070403</v>
      </c>
      <c r="G156" s="7">
        <f>+EtelaKarjala!AF146</f>
        <v>-0.3808033760285407</v>
      </c>
      <c r="H156" s="7">
        <f>+EtelaKarjala!AG146</f>
        <v>-0.29363316425109137</v>
      </c>
      <c r="I156" s="7">
        <f>+EtelaKarjala!AH146</f>
        <v>-3.6415908012592847E-2</v>
      </c>
      <c r="J156" s="7">
        <f>+EtelaKarjala!AI146</f>
        <v>-0.80837564786162242</v>
      </c>
      <c r="K156" s="7">
        <f>+EtelaKarjala!AJ146</f>
        <v>0</v>
      </c>
      <c r="L156" s="7">
        <f>+EtelaKarjala!AK146</f>
        <v>0</v>
      </c>
      <c r="M156" s="7">
        <f>+EtelaKarjala!AL146</f>
        <v>-0.30886620750834659</v>
      </c>
      <c r="N156" s="1"/>
      <c r="O156" s="1"/>
      <c r="P156" s="2"/>
    </row>
    <row r="157" spans="2:26" x14ac:dyDescent="0.35">
      <c r="N157" s="1">
        <f>+EtelaKarjala!AM147</f>
        <v>16.197166027937154</v>
      </c>
      <c r="O157" s="1">
        <f>+EtelaKarjala!AN147</f>
        <v>8.098583013968577</v>
      </c>
      <c r="P157" s="1">
        <f>+EtelaKarjala!AO147</f>
        <v>8.098583013968577</v>
      </c>
    </row>
    <row r="158" spans="2:26" x14ac:dyDescent="0.35">
      <c r="C158" t="s">
        <v>0</v>
      </c>
      <c r="D158" t="s">
        <v>1</v>
      </c>
      <c r="E158" t="s">
        <v>2</v>
      </c>
      <c r="F158" t="s">
        <v>3</v>
      </c>
      <c r="G158" t="s">
        <v>4</v>
      </c>
      <c r="H158" t="s">
        <v>5</v>
      </c>
      <c r="I158" t="s">
        <v>6</v>
      </c>
      <c r="J158" t="s">
        <v>7</v>
      </c>
      <c r="K158" t="s">
        <v>8</v>
      </c>
      <c r="L158" t="s">
        <v>9</v>
      </c>
      <c r="M158" t="s">
        <v>10</v>
      </c>
      <c r="N158" t="s">
        <v>52</v>
      </c>
      <c r="O158" t="s">
        <v>53</v>
      </c>
    </row>
    <row r="159" spans="2:26" x14ac:dyDescent="0.35">
      <c r="B159" t="s">
        <v>25</v>
      </c>
      <c r="C159" s="2">
        <f>+EtelaKarjala!AB149</f>
        <v>29.484210660885807</v>
      </c>
      <c r="D159" s="2">
        <f>+EtelaKarjala!AC149</f>
        <v>13.49277550171726</v>
      </c>
      <c r="E159" s="2">
        <f>+EtelaKarjala!AD149</f>
        <v>2.1956544675706273</v>
      </c>
      <c r="F159" s="2">
        <f>+EtelaKarjala!AE149</f>
        <v>0.55749161792145485</v>
      </c>
      <c r="G159" s="2">
        <f>+EtelaKarjala!AF149</f>
        <v>0.98603507421690406</v>
      </c>
      <c r="H159" s="2">
        <f>+EtelaKarjala!AG149</f>
        <v>55.014747438094012</v>
      </c>
      <c r="I159" s="2">
        <f>+EtelaKarjala!AH149</f>
        <v>14.617432433833372</v>
      </c>
      <c r="J159" s="2">
        <f>+EtelaKarjala!AI149</f>
        <v>0.70115095835889296</v>
      </c>
      <c r="K159" s="2">
        <f>+EtelaKarjala!AJ149</f>
        <v>0.62763820620271094</v>
      </c>
      <c r="L159" s="2">
        <f>+EtelaKarjala!AK149</f>
        <v>4.3632218283743498</v>
      </c>
      <c r="M159" s="2">
        <f>+EtelaKarjala!AL149</f>
        <v>122.0403581871754</v>
      </c>
      <c r="N159" s="2">
        <f>+EtelaKarjala!AM149</f>
        <v>122.0403581871754</v>
      </c>
      <c r="O159" s="2">
        <f>+EtelaKarjala!AN149</f>
        <v>122.0403581871754</v>
      </c>
    </row>
    <row r="160" spans="2:26" x14ac:dyDescent="0.35">
      <c r="B160" t="s">
        <v>26</v>
      </c>
      <c r="C160" s="2">
        <f>+EtelaKarjala!AB150</f>
        <v>22.245580320063361</v>
      </c>
      <c r="D160" s="2">
        <f>+EtelaKarjala!AC150</f>
        <v>10.252512190805463</v>
      </c>
      <c r="E160" s="2">
        <f>+EtelaKarjala!AD150</f>
        <v>1.8265058169674206</v>
      </c>
      <c r="F160" s="2">
        <f>+EtelaKarjala!AE150</f>
        <v>0.3396747014955262</v>
      </c>
      <c r="G160" s="2">
        <f>+EtelaKarjala!AF150</f>
        <v>0.89074995509927823</v>
      </c>
      <c r="H160" s="2">
        <f>+EtelaKarjala!AG150</f>
        <v>45.692909636710795</v>
      </c>
      <c r="I160" s="2">
        <f>+EtelaKarjala!AH150</f>
        <v>12.54938819045219</v>
      </c>
      <c r="J160" s="2">
        <f>+EtelaKarjala!AI150</f>
        <v>0.55447178466348357</v>
      </c>
      <c r="K160" s="2">
        <f>+EtelaKarjala!AJ150</f>
        <v>0.60743205112964282</v>
      </c>
      <c r="L160" s="2">
        <f>+EtelaKarjala!AK150</f>
        <v>4.1403284611432882</v>
      </c>
      <c r="M160" s="2">
        <f>+EtelaKarjala!AL150</f>
        <v>99.099553108530444</v>
      </c>
      <c r="N160" s="2">
        <f>+EtelaKarjala!AM150</f>
        <v>107.19813612249902</v>
      </c>
      <c r="O160" s="2">
        <f>+EtelaKarjala!AN150</f>
        <v>115.2967191364676</v>
      </c>
    </row>
    <row r="161" spans="1:26" x14ac:dyDescent="0.35">
      <c r="B161" t="s">
        <v>27</v>
      </c>
      <c r="C161" s="2">
        <f>+EtelaKarjala!AB151</f>
        <v>-7.2386303408224464</v>
      </c>
      <c r="D161" s="2">
        <f>+EtelaKarjala!AC151</f>
        <v>-3.2402633109117964</v>
      </c>
      <c r="E161" s="2">
        <f>+EtelaKarjala!AD151</f>
        <v>-0.36914865060320667</v>
      </c>
      <c r="F161" s="2">
        <f>+EtelaKarjala!AE151</f>
        <v>-0.21781691642592865</v>
      </c>
      <c r="G161" s="2">
        <f>+EtelaKarjala!AF151</f>
        <v>-9.5285119117625827E-2</v>
      </c>
      <c r="H161" s="2">
        <f>+EtelaKarjala!AG151</f>
        <v>-9.3218378013832179</v>
      </c>
      <c r="I161" s="2">
        <f>+EtelaKarjala!AH151</f>
        <v>-2.0680442433811823</v>
      </c>
      <c r="J161" s="2">
        <f>+EtelaKarjala!AI151</f>
        <v>-0.14667917369540939</v>
      </c>
      <c r="K161" s="2">
        <f>+EtelaKarjala!AJ151</f>
        <v>-2.0206155073068111E-2</v>
      </c>
      <c r="L161" s="2">
        <f>+EtelaKarjala!AK151</f>
        <v>-0.22289336723106157</v>
      </c>
      <c r="M161" s="2">
        <f>+EtelaKarjala!AL151</f>
        <v>-22.940805078644956</v>
      </c>
      <c r="N161" s="2">
        <f>+EtelaKarjala!AM151</f>
        <v>-14.842222064676378</v>
      </c>
      <c r="O161" s="2">
        <f>+EtelaKarjala!AN151</f>
        <v>-6.7436390507077988</v>
      </c>
    </row>
    <row r="162" spans="1:26" x14ac:dyDescent="0.35">
      <c r="B162" t="s">
        <v>268</v>
      </c>
      <c r="C162" s="2">
        <f>+EtelaKarjala!AB152</f>
        <v>-24.550870376276755</v>
      </c>
      <c r="D162" s="2">
        <f>+EtelaKarjala!AC152</f>
        <v>-24.014801924921972</v>
      </c>
      <c r="E162" s="2">
        <f>+EtelaKarjala!AD152</f>
        <v>-16.812693256405215</v>
      </c>
      <c r="F162" s="2">
        <f>+EtelaKarjala!AE152</f>
        <v>-39.070886345885285</v>
      </c>
      <c r="G162" s="2">
        <f>+EtelaKarjala!AF152</f>
        <v>-9.6634614334890667</v>
      </c>
      <c r="H162" s="2">
        <f>+EtelaKarjala!AG152</f>
        <v>-16.944252651296317</v>
      </c>
      <c r="I162" s="2">
        <f>+EtelaKarjala!AH152</f>
        <v>-14.147794099560922</v>
      </c>
      <c r="J162" s="2">
        <f>+EtelaKarjala!AI152</f>
        <v>-20.919770834903403</v>
      </c>
      <c r="K162" s="2">
        <f>+EtelaKarjala!AJ152</f>
        <v>-3.2193953257431311</v>
      </c>
      <c r="L162" s="2">
        <f>+EtelaKarjala!AK152</f>
        <v>-5.1084582906504945</v>
      </c>
      <c r="M162" s="2">
        <f>+EtelaKarjala!AL152</f>
        <v>-18.797720212735076</v>
      </c>
      <c r="N162" s="2">
        <f>+EtelaKarjala!AM152</f>
        <v>-12.161732631030635</v>
      </c>
      <c r="O162" s="2">
        <f>+EtelaKarjala!AN152</f>
        <v>-5.5257450493261935</v>
      </c>
    </row>
    <row r="164" spans="1:26" x14ac:dyDescent="0.35">
      <c r="A164" t="s">
        <v>48</v>
      </c>
      <c r="Y164" t="str">
        <f>+A164</f>
        <v>Kymenlaakso</v>
      </c>
    </row>
    <row r="165" spans="1:26" x14ac:dyDescent="0.35">
      <c r="C165" t="s">
        <v>0</v>
      </c>
      <c r="D165" t="s">
        <v>1</v>
      </c>
      <c r="E165" t="s">
        <v>2</v>
      </c>
      <c r="F165" t="s">
        <v>3</v>
      </c>
      <c r="G165" t="s">
        <v>4</v>
      </c>
      <c r="H165" t="s">
        <v>5</v>
      </c>
      <c r="I165" t="s">
        <v>6</v>
      </c>
      <c r="J165" t="s">
        <v>7</v>
      </c>
      <c r="K165" t="s">
        <v>8</v>
      </c>
      <c r="L165" t="s">
        <v>9</v>
      </c>
      <c r="M165" t="s">
        <v>10</v>
      </c>
      <c r="N165" t="s">
        <v>50</v>
      </c>
      <c r="Z165" s="40" t="s">
        <v>266</v>
      </c>
    </row>
    <row r="166" spans="1:26" x14ac:dyDescent="0.35">
      <c r="B166" t="s">
        <v>30</v>
      </c>
      <c r="C166" s="1">
        <f>+Kymenlaakso!AB129</f>
        <v>8004.3765991990249</v>
      </c>
      <c r="D166" s="1">
        <f>+Kymenlaakso!AC129</f>
        <v>4446.2437848392065</v>
      </c>
      <c r="E166" s="1">
        <f>+Kymenlaakso!AD129</f>
        <v>846.07711983955039</v>
      </c>
      <c r="F166" s="1">
        <f>+Kymenlaakso!AE129</f>
        <v>7</v>
      </c>
      <c r="G166" s="1">
        <f>+Kymenlaakso!AF129</f>
        <v>631.25876066904891</v>
      </c>
      <c r="H166" s="1">
        <f>+Kymenlaakso!AG129</f>
        <v>50878.460465789802</v>
      </c>
      <c r="I166" s="1">
        <f>+Kymenlaakso!AH129</f>
        <v>6045.0113943960205</v>
      </c>
      <c r="J166" s="1">
        <f>+Kymenlaakso!AI129</f>
        <v>961.77261142035093</v>
      </c>
      <c r="K166" s="1">
        <f>+Kymenlaakso!AJ129</f>
        <v>626.28624572702745</v>
      </c>
      <c r="L166" s="1">
        <f>+Kymenlaakso!AK129</f>
        <v>1735.3772358709423</v>
      </c>
      <c r="M166" s="1">
        <f>+Kymenlaakso!AL129</f>
        <v>74181.864217750976</v>
      </c>
      <c r="Y166" t="s">
        <v>267</v>
      </c>
      <c r="Z166" s="41">
        <f>+M166</f>
        <v>74181.864217750976</v>
      </c>
    </row>
    <row r="167" spans="1:26" ht="15.5" x14ac:dyDescent="0.35">
      <c r="B167" s="5" t="s">
        <v>271</v>
      </c>
      <c r="C167" s="1">
        <f>+Kymenlaakso!AB130</f>
        <v>0</v>
      </c>
      <c r="D167" s="1">
        <f>+Kymenlaakso!AC130</f>
        <v>0</v>
      </c>
      <c r="E167" s="1">
        <f>+Kymenlaakso!AD130</f>
        <v>0</v>
      </c>
      <c r="F167" s="1">
        <f>+Kymenlaakso!AE130</f>
        <v>0</v>
      </c>
      <c r="G167" s="1">
        <f>+Kymenlaakso!AF130</f>
        <v>0</v>
      </c>
      <c r="H167" s="1">
        <f>+Kymenlaakso!AG130</f>
        <v>0</v>
      </c>
      <c r="I167" s="1">
        <f>+Kymenlaakso!AH130</f>
        <v>0</v>
      </c>
      <c r="J167" s="1">
        <f>+Kymenlaakso!AI130</f>
        <v>0</v>
      </c>
      <c r="K167" s="1">
        <f>+Kymenlaakso!AJ130</f>
        <v>0</v>
      </c>
      <c r="L167" s="1">
        <f>+Kymenlaakso!AK130</f>
        <v>0</v>
      </c>
      <c r="M167" s="1">
        <f>+Kymenlaakso!AL130</f>
        <v>0</v>
      </c>
      <c r="Y167" t="str">
        <f>+B170</f>
        <v>Turvepeltoa viljelyssä yhteensä 2050</v>
      </c>
      <c r="Z167" s="3">
        <f>+M170</f>
        <v>1310.3580687174326</v>
      </c>
    </row>
    <row r="168" spans="1:26" ht="15.5" x14ac:dyDescent="0.35">
      <c r="B168" s="5" t="s">
        <v>270</v>
      </c>
      <c r="C168" s="1">
        <f>+Kymenlaakso!AB131</f>
        <v>42.330588135957214</v>
      </c>
      <c r="D168" s="1">
        <f>+Kymenlaakso!AC131</f>
        <v>13.245054323026054</v>
      </c>
      <c r="E168" s="1">
        <f>+Kymenlaakso!AD131</f>
        <v>4.6952450281537343</v>
      </c>
      <c r="F168" s="1">
        <f>+Kymenlaakso!AE131</f>
        <v>0.999</v>
      </c>
      <c r="G168" s="1">
        <f>+Kymenlaakso!AF131</f>
        <v>8.933238278030327</v>
      </c>
      <c r="H168" s="1">
        <f>+Kymenlaakso!AG131</f>
        <v>185.9305515056698</v>
      </c>
      <c r="I168" s="1">
        <f>+Kymenlaakso!AH131</f>
        <v>47.935516024208702</v>
      </c>
      <c r="J168" s="1">
        <f>+Kymenlaakso!AI131</f>
        <v>9.335860838153021</v>
      </c>
      <c r="K168" s="1">
        <f>+Kymenlaakso!AJ131</f>
        <v>9.1420353917057362</v>
      </c>
      <c r="L168" s="1">
        <f>+Kymenlaakso!AK131</f>
        <v>29.710993561874872</v>
      </c>
      <c r="M168" s="1">
        <f>+Kymenlaakso!AL131</f>
        <v>352.05828308677945</v>
      </c>
      <c r="Y168" t="s">
        <v>269</v>
      </c>
      <c r="Z168" s="7">
        <f>+Z167/Z166</f>
        <v>1.7664129670171825E-2</v>
      </c>
    </row>
    <row r="169" spans="1:26" ht="15.5" x14ac:dyDescent="0.35">
      <c r="B169" s="5" t="s">
        <v>62</v>
      </c>
      <c r="C169" s="1">
        <f>+Kymenlaakso!AB132</f>
        <v>145.53518464603582</v>
      </c>
      <c r="D169" s="1">
        <f>+Kymenlaakso!AC132</f>
        <v>34.739371965215419</v>
      </c>
      <c r="E169" s="1">
        <f>+Kymenlaakso!AD132</f>
        <v>10.070112341684606</v>
      </c>
      <c r="F169" s="1">
        <f>+Kymenlaakso!AE132</f>
        <v>0.99899999999999989</v>
      </c>
      <c r="G169" s="1">
        <f>+Kymenlaakso!AF132</f>
        <v>10.940030568912857</v>
      </c>
      <c r="H169" s="1">
        <f>+Kymenlaakso!AG132</f>
        <v>587.12259176771681</v>
      </c>
      <c r="I169" s="1">
        <f>+Kymenlaakso!AH132</f>
        <v>100.52122954763843</v>
      </c>
      <c r="J169" s="1">
        <f>+Kymenlaakso!AI132</f>
        <v>10.512179539326628</v>
      </c>
      <c r="K169" s="1">
        <f>+Kymenlaakso!AJ132</f>
        <v>26.704054293357171</v>
      </c>
      <c r="L169" s="1">
        <f>+Kymenlaakso!AK132</f>
        <v>31.156030960765225</v>
      </c>
      <c r="M169" s="1">
        <f>+Kymenlaakso!AL132</f>
        <v>958.2997856306531</v>
      </c>
      <c r="Y169" t="s">
        <v>259</v>
      </c>
      <c r="Z169" s="41">
        <f t="shared" ref="Z169:Z174" si="6">+M171</f>
        <v>132.60285890069503</v>
      </c>
    </row>
    <row r="170" spans="1:26" ht="15.5" x14ac:dyDescent="0.35">
      <c r="B170" s="5" t="s">
        <v>63</v>
      </c>
      <c r="C170" s="1">
        <f>+Kymenlaakso!AB133</f>
        <v>187.86577278199303</v>
      </c>
      <c r="D170" s="1">
        <f>+Kymenlaakso!AC133</f>
        <v>47.984426288241472</v>
      </c>
      <c r="E170" s="1">
        <f>+Kymenlaakso!AD133</f>
        <v>14.765357369838341</v>
      </c>
      <c r="F170" s="1">
        <f>+Kymenlaakso!AE133</f>
        <v>1.9979999999999998</v>
      </c>
      <c r="G170" s="1">
        <f>+Kymenlaakso!AF133</f>
        <v>19.873268846943184</v>
      </c>
      <c r="H170" s="1">
        <f>+Kymenlaakso!AG133</f>
        <v>773.05314327338658</v>
      </c>
      <c r="I170" s="1">
        <f>+Kymenlaakso!AH133</f>
        <v>148.45674557184714</v>
      </c>
      <c r="J170" s="1">
        <f>+Kymenlaakso!AI133</f>
        <v>19.848040377479649</v>
      </c>
      <c r="K170" s="1">
        <f>+Kymenlaakso!AJ133</f>
        <v>35.846089685062907</v>
      </c>
      <c r="L170" s="1">
        <f>+Kymenlaakso!AK133</f>
        <v>60.867024522640094</v>
      </c>
      <c r="M170" s="1">
        <f>+Kymenlaakso!AL133</f>
        <v>1310.3580687174326</v>
      </c>
      <c r="O170" s="1">
        <f>SUM(C170:L170)</f>
        <v>1310.5578687174323</v>
      </c>
      <c r="Y170" t="s">
        <v>13</v>
      </c>
      <c r="Z170" s="41">
        <f t="shared" si="6"/>
        <v>117.86693111541486</v>
      </c>
    </row>
    <row r="171" spans="1:26" x14ac:dyDescent="0.35">
      <c r="B171" t="s">
        <v>12</v>
      </c>
      <c r="C171" s="1">
        <f>+Kymenlaakso!AB134</f>
        <v>5.2339233406742061</v>
      </c>
      <c r="D171" s="1">
        <f>+Kymenlaakso!AC134</f>
        <v>4.8992409699927153</v>
      </c>
      <c r="E171" s="1">
        <f>+Kymenlaakso!AD134</f>
        <v>2.6987027288690322</v>
      </c>
      <c r="F171" s="1">
        <f>+Kymenlaakso!AE134</f>
        <v>0</v>
      </c>
      <c r="G171" s="1">
        <f>+Kymenlaakso!AF134</f>
        <v>0</v>
      </c>
      <c r="H171" s="1">
        <f>+Kymenlaakso!AG134</f>
        <v>102.72538938561001</v>
      </c>
      <c r="I171" s="1">
        <f>+Kymenlaakso!AH134</f>
        <v>2.5456445223317825</v>
      </c>
      <c r="J171" s="1">
        <f>+Kymenlaakso!AI134</f>
        <v>10.522702241568195</v>
      </c>
      <c r="K171" s="1">
        <f>+Kymenlaakso!AJ134</f>
        <v>0</v>
      </c>
      <c r="L171" s="1">
        <f>+Kymenlaakso!AK134</f>
        <v>3.9772557116490788</v>
      </c>
      <c r="M171" s="1">
        <f>+Kymenlaakso!AL134</f>
        <v>132.60285890069503</v>
      </c>
      <c r="Y171" t="s">
        <v>260</v>
      </c>
      <c r="Z171" s="41">
        <f t="shared" si="6"/>
        <v>347.87085615677211</v>
      </c>
    </row>
    <row r="172" spans="1:26" x14ac:dyDescent="0.35">
      <c r="B172" t="s">
        <v>13</v>
      </c>
      <c r="C172" s="1">
        <f>+Kymenlaakso!AB135</f>
        <v>5.22346595138215</v>
      </c>
      <c r="D172" s="1">
        <f>+Kymenlaakso!AC135</f>
        <v>4.8894522767459767</v>
      </c>
      <c r="E172" s="1">
        <f>+Kymenlaakso!AD135</f>
        <v>2.6933107154247384</v>
      </c>
      <c r="F172" s="1">
        <f>+Kymenlaakso!AE135</f>
        <v>0</v>
      </c>
      <c r="G172" s="1">
        <f>+Kymenlaakso!AF135</f>
        <v>0</v>
      </c>
      <c r="H172" s="1">
        <f>+Kymenlaakso!AG135</f>
        <v>102.52014385237203</v>
      </c>
      <c r="I172" s="1">
        <f>+Kymenlaakso!AH135</f>
        <v>2.5405583194899606</v>
      </c>
      <c r="J172" s="1">
        <f>+Kymenlaakso!AI135</f>
        <v>0</v>
      </c>
      <c r="K172" s="1">
        <f>+Kymenlaakso!AJ135</f>
        <v>0</v>
      </c>
      <c r="L172" s="1">
        <f>+Kymenlaakso!AK135</f>
        <v>0</v>
      </c>
      <c r="M172" s="1">
        <f>+Kymenlaakso!AL135</f>
        <v>117.86693111541486</v>
      </c>
      <c r="N172" s="1">
        <f>+Kymenlaakso!AM135</f>
        <v>1.1786693111541486</v>
      </c>
      <c r="O172" s="1">
        <f>+Kymenlaakso!AN135</f>
        <v>0.58933465557707432</v>
      </c>
      <c r="P172" s="2"/>
      <c r="Y172" t="s">
        <v>261</v>
      </c>
      <c r="Z172" s="41">
        <f t="shared" si="6"/>
        <v>438.29375847225356</v>
      </c>
    </row>
    <row r="173" spans="1:26" x14ac:dyDescent="0.35">
      <c r="B173" t="s">
        <v>14</v>
      </c>
      <c r="C173" s="1">
        <f>+Kymenlaakso!AB136</f>
        <v>62.055756353391601</v>
      </c>
      <c r="D173" s="1">
        <f>+Kymenlaakso!AC136</f>
        <v>19.353088069943066</v>
      </c>
      <c r="E173" s="1">
        <f>+Kymenlaakso!AD136</f>
        <v>1.8975329137706307</v>
      </c>
      <c r="F173" s="1">
        <f>+Kymenlaakso!AE136</f>
        <v>0.34966999999999998</v>
      </c>
      <c r="G173" s="1">
        <f>+Kymenlaakso!AF136</f>
        <v>6.0980331019925931</v>
      </c>
      <c r="H173" s="1">
        <f>+Kymenlaakso!AG136</f>
        <v>192.91622277672911</v>
      </c>
      <c r="I173" s="1">
        <f>+Kymenlaakso!AH136</f>
        <v>35.656586872393021</v>
      </c>
      <c r="J173" s="1">
        <f>+Kymenlaakso!AI136</f>
        <v>2.9132313852013265</v>
      </c>
      <c r="K173" s="1">
        <f>+Kymenlaakso!AJ136</f>
        <v>9.2342501103156067</v>
      </c>
      <c r="L173" s="1">
        <f>+Kymenlaakso!AK136</f>
        <v>17.39648457303522</v>
      </c>
      <c r="M173" s="1">
        <f>+Kymenlaakso!AL136</f>
        <v>347.87085615677211</v>
      </c>
      <c r="N173" s="2"/>
      <c r="O173" s="2"/>
      <c r="P173" s="2"/>
      <c r="Y173" t="s">
        <v>262</v>
      </c>
      <c r="Z173" s="41">
        <f t="shared" si="6"/>
        <v>73743.570459278708</v>
      </c>
    </row>
    <row r="174" spans="1:26" x14ac:dyDescent="0.35">
      <c r="B174" t="s">
        <v>15</v>
      </c>
      <c r="C174" s="1">
        <f>+Kymenlaakso!AB137</f>
        <v>36.572372750002749</v>
      </c>
      <c r="D174" s="1">
        <f>+Kymenlaakso!AC137</f>
        <v>14.672638228308266</v>
      </c>
      <c r="E174" s="1">
        <f>+Kymenlaakso!AD137</f>
        <v>4.6128846581564256</v>
      </c>
      <c r="F174" s="1">
        <f>+Kymenlaakso!AE137</f>
        <v>0.35266999999999998</v>
      </c>
      <c r="G174" s="1">
        <f>+Kymenlaakso!AF137</f>
        <v>2.6284030007890857</v>
      </c>
      <c r="H174" s="1">
        <f>+Kymenlaakso!AG137</f>
        <v>296.80768116902902</v>
      </c>
      <c r="I174" s="1">
        <f>+Kymenlaakso!AH137</f>
        <v>38.436616671159584</v>
      </c>
      <c r="J174" s="1">
        <f>+Kymenlaakso!AI137</f>
        <v>13.455741517526368</v>
      </c>
      <c r="K174" s="1">
        <f>+Kymenlaakso!AJ137</f>
        <v>9.2774362198689939</v>
      </c>
      <c r="L174" s="1">
        <f>+Kymenlaakso!AK137</f>
        <v>21.47731425741307</v>
      </c>
      <c r="M174" s="1">
        <f>+Kymenlaakso!AL137</f>
        <v>438.29375847225356</v>
      </c>
      <c r="N174" s="2"/>
      <c r="O174" s="2"/>
      <c r="P174" s="2"/>
      <c r="Y174" t="s">
        <v>17</v>
      </c>
      <c r="Z174" s="7">
        <f t="shared" si="6"/>
        <v>-5.9083680774818575E-3</v>
      </c>
    </row>
    <row r="175" spans="1:26" x14ac:dyDescent="0.35">
      <c r="B175" t="s">
        <v>16</v>
      </c>
      <c r="C175" s="1">
        <f>+Kymenlaakso!AB138</f>
        <v>7967.8042264490223</v>
      </c>
      <c r="D175" s="1">
        <f>+Kymenlaakso!AC138</f>
        <v>4431.5711466108978</v>
      </c>
      <c r="E175" s="1">
        <f>+Kymenlaakso!AD138</f>
        <v>841.46423518139397</v>
      </c>
      <c r="F175" s="1">
        <f>+Kymenlaakso!AE138</f>
        <v>6.6473300000000002</v>
      </c>
      <c r="G175" s="1">
        <f>+Kymenlaakso!AF138</f>
        <v>628.63035766825988</v>
      </c>
      <c r="H175" s="1">
        <f>+Kymenlaakso!AG138</f>
        <v>50581.652784620775</v>
      </c>
      <c r="I175" s="1">
        <f>+Kymenlaakso!AH138</f>
        <v>6006.5747777248607</v>
      </c>
      <c r="J175" s="1">
        <f>+Kymenlaakso!AI138</f>
        <v>948.31686990282458</v>
      </c>
      <c r="K175" s="1">
        <f>+Kymenlaakso!AJ138</f>
        <v>617.0088095071585</v>
      </c>
      <c r="L175" s="1">
        <f>+Kymenlaakso!AK138</f>
        <v>1713.8999216135292</v>
      </c>
      <c r="M175" s="1">
        <f>+Kymenlaakso!AL138</f>
        <v>73743.570459278708</v>
      </c>
      <c r="N175" s="2"/>
      <c r="O175" s="2"/>
      <c r="P175" s="2"/>
      <c r="Y175" t="s">
        <v>263</v>
      </c>
      <c r="Z175" s="41">
        <f>+M180</f>
        <v>663.23300148542694</v>
      </c>
    </row>
    <row r="176" spans="1:26" x14ac:dyDescent="0.35">
      <c r="B176" t="s">
        <v>17</v>
      </c>
      <c r="C176" s="7">
        <f>+Kymenlaakso!AB139</f>
        <v>-4.5690469828296738E-3</v>
      </c>
      <c r="D176" s="7">
        <f>+Kymenlaakso!AC139</f>
        <v>-3.3000075880542132E-3</v>
      </c>
      <c r="E176" s="7">
        <f>+Kymenlaakso!AD139</f>
        <v>-5.4520853359457475E-3</v>
      </c>
      <c r="F176" s="7">
        <f>+Kymenlaakso!AE139</f>
        <v>0</v>
      </c>
      <c r="G176" s="7">
        <f>+Kymenlaakso!AF139</f>
        <v>-4.1637489482178975E-3</v>
      </c>
      <c r="H176" s="7">
        <f>+Kymenlaakso!AG139</f>
        <v>-5.8336608154368136E-3</v>
      </c>
      <c r="I176" s="7">
        <f>+Kymenlaakso!AH139</f>
        <v>-6.3584026833749131E-3</v>
      </c>
      <c r="J176" s="7">
        <f>+Kymenlaakso!AI139</f>
        <v>-1.3990564253701151E-2</v>
      </c>
      <c r="K176" s="7">
        <f>+Kymenlaakso!AJ139</f>
        <v>-1.4813412051064984E-2</v>
      </c>
      <c r="L176" s="7">
        <f>+Kymenlaakso!AK139</f>
        <v>-1.2376164567258569E-2</v>
      </c>
      <c r="M176" s="7">
        <f>-M174/M166</f>
        <v>-5.9083680774818575E-3</v>
      </c>
      <c r="N176" s="2"/>
      <c r="O176" s="2"/>
      <c r="P176" s="2"/>
      <c r="Y176" t="s">
        <v>264</v>
      </c>
      <c r="Z176" s="41">
        <f>+M181</f>
        <v>466.61052389998338</v>
      </c>
    </row>
    <row r="177" spans="1:26" x14ac:dyDescent="0.35">
      <c r="B177" t="s">
        <v>18</v>
      </c>
      <c r="C177" s="1">
        <f>+Kymenlaakso!AB140</f>
        <v>0.7768250185307648</v>
      </c>
      <c r="D177" s="1">
        <f>+Kymenlaakso!AC140</f>
        <v>0.55831396570392355</v>
      </c>
      <c r="E177" s="1">
        <f>+Kymenlaakso!AD140</f>
        <v>0.94530389871749942</v>
      </c>
      <c r="F177" s="1">
        <f>+Kymenlaakso!AE140</f>
        <v>0</v>
      </c>
      <c r="G177" s="1">
        <f>+Kymenlaakso!AF140</f>
        <v>0.61622907155809226</v>
      </c>
      <c r="H177" s="1">
        <f>+Kymenlaakso!AG140</f>
        <v>7.6788880092528823E-3</v>
      </c>
      <c r="I177" s="1">
        <f>+Kymenlaakso!AH140</f>
        <v>3.7717050494125715E-3</v>
      </c>
      <c r="J177" s="1">
        <f>+Kymenlaakso!AI140</f>
        <v>0.16321945347161745</v>
      </c>
      <c r="K177" s="1">
        <f>+Kymenlaakso!AJ140</f>
        <v>0</v>
      </c>
      <c r="L177" s="1">
        <f>+Kymenlaakso!AK140</f>
        <v>0</v>
      </c>
      <c r="M177" s="1">
        <f>+Kymenlaakso!AL140</f>
        <v>0</v>
      </c>
      <c r="N177" s="2"/>
      <c r="O177" s="2"/>
      <c r="P177" s="2"/>
      <c r="Y177" t="s">
        <v>23</v>
      </c>
      <c r="Z177" s="41">
        <f>+M182</f>
        <v>196.62247758544356</v>
      </c>
    </row>
    <row r="178" spans="1:26" x14ac:dyDescent="0.35">
      <c r="B178" t="s">
        <v>19</v>
      </c>
      <c r="C178" s="1">
        <f>+Kymenlaakso!AB141</f>
        <v>0.7803906601218229</v>
      </c>
      <c r="D178" s="1">
        <f>+Kymenlaakso!AC141</f>
        <v>0.56016250622500963</v>
      </c>
      <c r="E178" s="1">
        <f>+Kymenlaakso!AD141</f>
        <v>0.95048602966184004</v>
      </c>
      <c r="F178" s="1">
        <f>+Kymenlaakso!AE141</f>
        <v>0</v>
      </c>
      <c r="G178" s="1">
        <f>+Kymenlaakso!AF141</f>
        <v>0.61880562281925722</v>
      </c>
      <c r="H178" s="1">
        <f>+Kymenlaakso!AG141</f>
        <v>7.7239468955982481E-3</v>
      </c>
      <c r="I178" s="1">
        <f>+Kymenlaakso!AH141</f>
        <v>3.79584053203714E-3</v>
      </c>
      <c r="J178" s="1">
        <f>+Kymenlaakso!AI141</f>
        <v>0.16553538693884667</v>
      </c>
      <c r="K178" s="1">
        <f>+Kymenlaakso!AJ141</f>
        <v>0</v>
      </c>
      <c r="L178" s="1">
        <f>+Kymenlaakso!AK141</f>
        <v>0</v>
      </c>
      <c r="M178" s="1">
        <f>+Kymenlaakso!AL141</f>
        <v>0</v>
      </c>
      <c r="N178" s="2"/>
      <c r="O178" s="2"/>
      <c r="P178" s="2"/>
      <c r="Y178" t="s">
        <v>265</v>
      </c>
      <c r="Z178" s="7">
        <f>+M183</f>
        <v>-0.2964606362244836</v>
      </c>
    </row>
    <row r="179" spans="1:26" x14ac:dyDescent="0.35">
      <c r="B179" t="s">
        <v>20</v>
      </c>
      <c r="C179" s="1">
        <f>+Kymenlaakso!AB142</f>
        <v>3.5656415910580996E-3</v>
      </c>
      <c r="D179" s="1">
        <f>+Kymenlaakso!AC142</f>
        <v>1.8485405210860728E-3</v>
      </c>
      <c r="E179" s="1">
        <f>+Kymenlaakso!AD142</f>
        <v>5.1821309443406127E-3</v>
      </c>
      <c r="F179" s="1">
        <f>+Kymenlaakso!AE142</f>
        <v>0</v>
      </c>
      <c r="G179" s="1">
        <f>+Kymenlaakso!AF142</f>
        <v>2.576551261164961E-3</v>
      </c>
      <c r="H179" s="1">
        <f>+Kymenlaakso!AG142</f>
        <v>4.5058886345365756E-5</v>
      </c>
      <c r="I179" s="1">
        <f>+Kymenlaakso!AH142</f>
        <v>2.4135482624568563E-5</v>
      </c>
      <c r="J179" s="1">
        <f>+Kymenlaakso!AI142</f>
        <v>2.3159334672292198E-3</v>
      </c>
      <c r="K179" s="1">
        <f>+Kymenlaakso!AJ142</f>
        <v>0</v>
      </c>
      <c r="L179" s="1">
        <f>+Kymenlaakso!AK142</f>
        <v>0</v>
      </c>
      <c r="M179" s="1">
        <f>+Kymenlaakso!AL142</f>
        <v>0</v>
      </c>
      <c r="N179" s="2"/>
      <c r="O179" s="2"/>
      <c r="P179" s="2"/>
      <c r="Y179" t="str">
        <f>+B189</f>
        <v>Muutosprosentti turvepeltojen khk-päästöissä</v>
      </c>
      <c r="Z179" s="7">
        <f>+M189/100</f>
        <v>-0.18038208908021489</v>
      </c>
    </row>
    <row r="180" spans="1:26" x14ac:dyDescent="0.35">
      <c r="B180" t="s">
        <v>21</v>
      </c>
      <c r="C180" s="1">
        <f>+Kymenlaakso!AB143</f>
        <v>86.688954544360314</v>
      </c>
      <c r="D180" s="1">
        <f>+Kymenlaakso!AC143</f>
        <v>10.255463241887007</v>
      </c>
      <c r="E180" s="1">
        <f>+Kymenlaakso!AD143</f>
        <v>13.92404152394872</v>
      </c>
      <c r="F180" s="1">
        <f>+Kymenlaakso!AE143</f>
        <v>1</v>
      </c>
      <c r="G180" s="1">
        <f>+Kymenlaakso!AF143</f>
        <v>1.0926095980331174E-2</v>
      </c>
      <c r="H180" s="1">
        <f>+Kymenlaakso!AG143</f>
        <v>461.4486277814492</v>
      </c>
      <c r="I180" s="1">
        <f>+Kymenlaakso!AH143</f>
        <v>86.357339363836488</v>
      </c>
      <c r="J180" s="1">
        <f>+Kymenlaakso!AI143</f>
        <v>1.5394816068468122</v>
      </c>
      <c r="K180" s="1">
        <f>+Kymenlaakso!AJ143</f>
        <v>2.008167327118068</v>
      </c>
      <c r="L180" s="1">
        <f>+Kymenlaakso!AK143</f>
        <v>0</v>
      </c>
      <c r="M180" s="1">
        <f>+Kymenlaakso!AL143</f>
        <v>663.23300148542694</v>
      </c>
      <c r="N180" s="2"/>
      <c r="O180" s="2"/>
      <c r="P180" s="2"/>
    </row>
    <row r="181" spans="1:26" x14ac:dyDescent="0.35">
      <c r="B181" t="s">
        <v>22</v>
      </c>
      <c r="C181" s="1">
        <f>+Kymenlaakso!AB144</f>
        <v>62.642574001377355</v>
      </c>
      <c r="D181" s="1">
        <f>+Kymenlaakso!AC144</f>
        <v>15.45605383475168</v>
      </c>
      <c r="E181" s="1">
        <f>+Kymenlaakso!AD144</f>
        <v>8.8897537704892411</v>
      </c>
      <c r="F181" s="1">
        <f>+Kymenlaakso!AE144</f>
        <v>1.5485899999999999</v>
      </c>
      <c r="G181" s="1">
        <f>+Kymenlaakso!AF144</f>
        <v>3.5637046888526323</v>
      </c>
      <c r="H181" s="1">
        <f>+Kymenlaakso!AG144</f>
        <v>311.29105548610642</v>
      </c>
      <c r="I181" s="1">
        <f>+Kymenlaakso!AH144</f>
        <v>60.528852023727616</v>
      </c>
      <c r="J181" s="1">
        <f>+Kymenlaakso!AI144</f>
        <v>0.98982265069301234</v>
      </c>
      <c r="K181" s="1">
        <f>+Kymenlaakso!AJ144</f>
        <v>1.7001174439854418</v>
      </c>
      <c r="L181" s="1">
        <f>+Kymenlaakso!AK144</f>
        <v>0</v>
      </c>
      <c r="M181" s="1">
        <f>+Kymenlaakso!AL144</f>
        <v>466.61052389998338</v>
      </c>
      <c r="N181" s="2"/>
      <c r="O181" s="2"/>
      <c r="P181" s="2"/>
    </row>
    <row r="182" spans="1:26" x14ac:dyDescent="0.35">
      <c r="B182" t="s">
        <v>23</v>
      </c>
      <c r="C182" s="1">
        <f>+Kymenlaakso!AB145</f>
        <v>24.046380542982959</v>
      </c>
      <c r="D182" s="1">
        <f>+Kymenlaakso!AC145</f>
        <v>-5.200590592864673</v>
      </c>
      <c r="E182" s="1">
        <f>+Kymenlaakso!AD145</f>
        <v>5.0342877534594788</v>
      </c>
      <c r="F182" s="1">
        <f>+Kymenlaakso!AE145</f>
        <v>-0.54858999999999991</v>
      </c>
      <c r="G182" s="1">
        <f>+Kymenlaakso!AF145</f>
        <v>-3.552778592872301</v>
      </c>
      <c r="H182" s="1">
        <f>+Kymenlaakso!AG145</f>
        <v>150.15757229534279</v>
      </c>
      <c r="I182" s="1">
        <f>+Kymenlaakso!AH145</f>
        <v>25.828487340108872</v>
      </c>
      <c r="J182" s="1">
        <f>+Kymenlaakso!AI145</f>
        <v>0.54965895615379989</v>
      </c>
      <c r="K182" s="1">
        <f>+Kymenlaakso!AJ145</f>
        <v>0.30804988313262616</v>
      </c>
      <c r="L182" s="1">
        <f>+Kymenlaakso!AK145</f>
        <v>0</v>
      </c>
      <c r="M182" s="1">
        <f>+Kymenlaakso!AL145</f>
        <v>196.62247758544356</v>
      </c>
      <c r="N182" s="1">
        <f>+Kymenlaakso!AM145</f>
        <v>1.9662247758544356</v>
      </c>
      <c r="O182" s="1">
        <f>+Kymenlaakso!AN145</f>
        <v>0.98311238792721778</v>
      </c>
      <c r="P182" s="2"/>
    </row>
    <row r="183" spans="1:26" x14ac:dyDescent="0.35">
      <c r="B183" t="s">
        <v>24</v>
      </c>
      <c r="C183" s="1">
        <f>+Kymenlaakso!AB146</f>
        <v>-0.27738690204964911</v>
      </c>
      <c r="D183" s="1">
        <f>+Kymenlaakso!AC146</f>
        <v>0.507104405739917</v>
      </c>
      <c r="E183" s="1">
        <f>+Kymenlaakso!AD146</f>
        <v>-0.36155362972745608</v>
      </c>
      <c r="F183" s="1">
        <f>+Kymenlaakso!AE146</f>
        <v>0</v>
      </c>
      <c r="G183" s="1">
        <f>+Kymenlaakso!AF146</f>
        <v>325.16450516890069</v>
      </c>
      <c r="H183" s="1">
        <f>+Kymenlaakso!AG146</f>
        <v>-0.32540474335630759</v>
      </c>
      <c r="I183" s="1">
        <f>+Kymenlaakso!AH146</f>
        <v>-0.29908850284617455</v>
      </c>
      <c r="J183" s="1">
        <f>+Kymenlaakso!AI146</f>
        <v>-0.35704158705709971</v>
      </c>
      <c r="K183" s="1">
        <f>+Kymenlaakso!AJ146</f>
        <v>0</v>
      </c>
      <c r="L183" s="1">
        <f>+Kymenlaakso!AK146</f>
        <v>0</v>
      </c>
      <c r="M183" s="1">
        <f>+Kymenlaakso!AL146</f>
        <v>-0.2964606362244836</v>
      </c>
      <c r="N183" s="1"/>
      <c r="O183" s="1"/>
      <c r="P183" s="2"/>
    </row>
    <row r="184" spans="1:26" x14ac:dyDescent="0.35">
      <c r="N184" s="1">
        <f>+Kymenlaakso!AM147</f>
        <v>3.1448940870085842</v>
      </c>
      <c r="O184" s="1">
        <f>+Kymenlaakso!AN147</f>
        <v>1.5724470435042921</v>
      </c>
      <c r="P184" s="1">
        <f>+Kymenlaakso!AO147</f>
        <v>1.5724470435042921</v>
      </c>
    </row>
    <row r="185" spans="1:26" x14ac:dyDescent="0.35">
      <c r="C185" t="s">
        <v>0</v>
      </c>
      <c r="D185" t="s">
        <v>1</v>
      </c>
      <c r="E185" t="s">
        <v>2</v>
      </c>
      <c r="F185" t="s">
        <v>3</v>
      </c>
      <c r="G185" t="s">
        <v>4</v>
      </c>
      <c r="H185" t="s">
        <v>5</v>
      </c>
      <c r="I185" t="s">
        <v>6</v>
      </c>
      <c r="J185" t="s">
        <v>7</v>
      </c>
      <c r="K185" t="s">
        <v>8</v>
      </c>
      <c r="L185" t="s">
        <v>9</v>
      </c>
      <c r="M185" t="s">
        <v>10</v>
      </c>
      <c r="N185" t="s">
        <v>52</v>
      </c>
      <c r="O185" t="s">
        <v>53</v>
      </c>
    </row>
    <row r="186" spans="1:26" x14ac:dyDescent="0.35">
      <c r="B186" t="s">
        <v>25</v>
      </c>
      <c r="C186" s="2">
        <f>+Kymenlaakso!AB149</f>
        <v>6.6275592380849995</v>
      </c>
      <c r="D186" s="2">
        <f>+Kymenlaakso!AC149</f>
        <v>1.6348239169851244</v>
      </c>
      <c r="E186" s="2">
        <f>+Kymenlaakso!AD149</f>
        <v>0.53811850900517222</v>
      </c>
      <c r="F186" s="2">
        <f>+Kymenlaakso!AE149</f>
        <v>0.05</v>
      </c>
      <c r="G186" s="2">
        <f>+Kymenlaakso!AF149</f>
        <v>0.49743831118360682</v>
      </c>
      <c r="H186" s="2">
        <f>+Kymenlaakso!AG149</f>
        <v>27.062105003469309</v>
      </c>
      <c r="I186" s="2">
        <f>+Kymenlaakso!AH149</f>
        <v>5.0928160901761741</v>
      </c>
      <c r="J186" s="2">
        <f>+Kymenlaakso!AI149</f>
        <v>0.51209252321260335</v>
      </c>
      <c r="K186" s="2">
        <f>+Kymenlaakso!AJ149</f>
        <v>0.91713096468917132</v>
      </c>
      <c r="L186" s="2">
        <f>+Kymenlaakso!AK149</f>
        <v>1.5231988118778803</v>
      </c>
      <c r="M186" s="2">
        <f>+Kymenlaakso!AL149</f>
        <v>44.455283368684043</v>
      </c>
      <c r="N186" s="2">
        <f>+Kymenlaakso!AM149</f>
        <v>44.455283368684043</v>
      </c>
      <c r="O186" s="2">
        <f>+Kymenlaakso!AN149</f>
        <v>44.455283368684043</v>
      </c>
    </row>
    <row r="187" spans="1:26" x14ac:dyDescent="0.35">
      <c r="B187" t="s">
        <v>26</v>
      </c>
      <c r="C187" s="2">
        <f>+Kymenlaakso!AB150</f>
        <v>5.5229287832052725</v>
      </c>
      <c r="D187" s="2">
        <f>+Kymenlaakso!AC150</f>
        <v>1.3066288091203628</v>
      </c>
      <c r="E187" s="2">
        <f>+Kymenlaakso!AD150</f>
        <v>0.37227951970587042</v>
      </c>
      <c r="F187" s="2">
        <f>+Kymenlaakso!AE150</f>
        <v>5.84743E-2</v>
      </c>
      <c r="G187" s="2">
        <f>+Kymenlaakso!AF150</f>
        <v>0.57409389053922555</v>
      </c>
      <c r="H187" s="2">
        <f>+Kymenlaakso!AG150</f>
        <v>21.362919936308057</v>
      </c>
      <c r="I187" s="2">
        <f>+Kymenlaakso!AH150</f>
        <v>4.623922067547257</v>
      </c>
      <c r="J187" s="2">
        <f>+Kymenlaakso!AI150</f>
        <v>0.26979703372398445</v>
      </c>
      <c r="K187" s="2">
        <f>+Kymenlaakso!AJ150</f>
        <v>0.91009273360842147</v>
      </c>
      <c r="L187" s="2">
        <f>+Kymenlaakso!AK150</f>
        <v>1.4352094102294348</v>
      </c>
      <c r="M187" s="2">
        <f>+Kymenlaakso!AL150</f>
        <v>36.436346483987883</v>
      </c>
      <c r="N187" s="2">
        <f>+Kymenlaakso!AM150</f>
        <v>38.008793527492173</v>
      </c>
      <c r="O187" s="2">
        <f>+Kymenlaakso!AN150</f>
        <v>39.581240570996471</v>
      </c>
    </row>
    <row r="188" spans="1:26" x14ac:dyDescent="0.35">
      <c r="B188" t="s">
        <v>27</v>
      </c>
      <c r="C188" s="2">
        <f>+Kymenlaakso!AB151</f>
        <v>-1.104630454879727</v>
      </c>
      <c r="D188" s="2">
        <f>+Kymenlaakso!AC151</f>
        <v>-0.32819510786476158</v>
      </c>
      <c r="E188" s="2">
        <f>+Kymenlaakso!AD151</f>
        <v>-0.1658389892993018</v>
      </c>
      <c r="F188" s="2">
        <f>+Kymenlaakso!AE151</f>
        <v>8.4742999999999971E-3</v>
      </c>
      <c r="G188" s="2">
        <f>+Kymenlaakso!AF151</f>
        <v>7.665557935561873E-2</v>
      </c>
      <c r="H188" s="2">
        <f>+Kymenlaakso!AG151</f>
        <v>-5.6991850671612525</v>
      </c>
      <c r="I188" s="2">
        <f>+Kymenlaakso!AH151</f>
        <v>-0.46889402262891711</v>
      </c>
      <c r="J188" s="2">
        <f>+Kymenlaakso!AI151</f>
        <v>-0.2422954894886189</v>
      </c>
      <c r="K188" s="2">
        <f>+Kymenlaakso!AJ151</f>
        <v>-7.0382310807498571E-3</v>
      </c>
      <c r="L188" s="2">
        <f>+Kymenlaakso!AK151</f>
        <v>-8.7989401648445487E-2</v>
      </c>
      <c r="M188" s="2">
        <f>+Kymenlaakso!AL151</f>
        <v>-8.01893688469616</v>
      </c>
      <c r="N188" s="2">
        <f>+Kymenlaakso!AM151</f>
        <v>-6.4464898411918696</v>
      </c>
      <c r="O188" s="2">
        <f>+Kymenlaakso!AN151</f>
        <v>-4.8740427976875722</v>
      </c>
    </row>
    <row r="189" spans="1:26" x14ac:dyDescent="0.35">
      <c r="B189" t="s">
        <v>268</v>
      </c>
      <c r="C189" s="2">
        <f>+Kymenlaakso!AB152</f>
        <v>-16.667228691552282</v>
      </c>
      <c r="D189" s="2">
        <f>+Kymenlaakso!AC152</f>
        <v>-20.075257307833226</v>
      </c>
      <c r="E189" s="2">
        <f>+Kymenlaakso!AD152</f>
        <v>-30.818302385824047</v>
      </c>
      <c r="F189" s="2">
        <f>+Kymenlaakso!AE152</f>
        <v>0</v>
      </c>
      <c r="G189" s="2">
        <f>+Kymenlaakso!AF152</f>
        <v>15.410067466099289</v>
      </c>
      <c r="H189" s="2">
        <f>+Kymenlaakso!AG152</f>
        <v>-21.059651739695148</v>
      </c>
      <c r="I189" s="2">
        <f>+Kymenlaakso!AH152</f>
        <v>-9.2069694708472536</v>
      </c>
      <c r="J189" s="2">
        <f>+Kymenlaakso!AI152</f>
        <v>-47.314787563892253</v>
      </c>
      <c r="K189" s="2">
        <f>+Kymenlaakso!AJ152</f>
        <v>-0.76741832428863777</v>
      </c>
      <c r="L189" s="2">
        <f>+Kymenlaakso!AK152</f>
        <v>-5.7766196350932999</v>
      </c>
      <c r="M189" s="2">
        <f>+Kymenlaakso!AL152</f>
        <v>-18.038208908021488</v>
      </c>
      <c r="N189" s="2">
        <f>+Kymenlaakso!AM152</f>
        <v>-14.501065683754064</v>
      </c>
      <c r="O189" s="2">
        <f>+Kymenlaakso!AN152</f>
        <v>-10.963922459486625</v>
      </c>
    </row>
    <row r="191" spans="1:26" x14ac:dyDescent="0.35">
      <c r="A191" t="s">
        <v>38</v>
      </c>
      <c r="Y191" t="str">
        <f>+A191</f>
        <v>Kanta-Häme</v>
      </c>
    </row>
    <row r="192" spans="1:26" x14ac:dyDescent="0.35">
      <c r="C192" t="s">
        <v>0</v>
      </c>
      <c r="D192" t="s">
        <v>1</v>
      </c>
      <c r="E192" t="s">
        <v>2</v>
      </c>
      <c r="F192" t="s">
        <v>3</v>
      </c>
      <c r="G192" t="s">
        <v>4</v>
      </c>
      <c r="H192" t="s">
        <v>5</v>
      </c>
      <c r="I192" t="s">
        <v>6</v>
      </c>
      <c r="J192" t="s">
        <v>7</v>
      </c>
      <c r="K192" t="s">
        <v>8</v>
      </c>
      <c r="L192" t="s">
        <v>9</v>
      </c>
      <c r="M192" t="s">
        <v>10</v>
      </c>
      <c r="N192" t="s">
        <v>50</v>
      </c>
      <c r="Z192" s="40" t="s">
        <v>266</v>
      </c>
    </row>
    <row r="193" spans="2:26" x14ac:dyDescent="0.35">
      <c r="B193" t="s">
        <v>30</v>
      </c>
      <c r="C193" s="2">
        <f>+KantaHame!AB129</f>
        <v>11399.801676076231</v>
      </c>
      <c r="D193" s="2">
        <f>+KantaHame!AC129</f>
        <v>7517.0660634386204</v>
      </c>
      <c r="E193" s="2">
        <f>+KantaHame!AD129</f>
        <v>7157.393307066186</v>
      </c>
      <c r="F193" s="2">
        <f>+KantaHame!AE129</f>
        <v>1553.4400729050567</v>
      </c>
      <c r="G193" s="2">
        <f>+KantaHame!AF129</f>
        <v>877.91740426316665</v>
      </c>
      <c r="H193" s="2">
        <f>+KantaHame!AG129</f>
        <v>50831.290018590349</v>
      </c>
      <c r="I193" s="2">
        <f>+KantaHame!AH129</f>
        <v>23643.775129016081</v>
      </c>
      <c r="J193" s="2">
        <f>+KantaHame!AI129</f>
        <v>1148.734264841203</v>
      </c>
      <c r="K193" s="2">
        <f>+KantaHame!AJ129</f>
        <v>41.040799368499606</v>
      </c>
      <c r="L193" s="2">
        <f>+KantaHame!AK129</f>
        <v>1463.4365367288215</v>
      </c>
      <c r="M193" s="2">
        <f>+KantaHame!AL129</f>
        <v>105633.8952722942</v>
      </c>
      <c r="Y193" t="s">
        <v>267</v>
      </c>
      <c r="Z193" s="41">
        <f>+M193</f>
        <v>105633.8952722942</v>
      </c>
    </row>
    <row r="194" spans="2:26" ht="15.5" x14ac:dyDescent="0.35">
      <c r="B194" s="5" t="s">
        <v>271</v>
      </c>
      <c r="C194" s="2">
        <f>+KantaHame!AB130</f>
        <v>0</v>
      </c>
      <c r="D194" s="2">
        <f>+KantaHame!AC130</f>
        <v>0</v>
      </c>
      <c r="E194" s="2">
        <f>+KantaHame!AD130</f>
        <v>0</v>
      </c>
      <c r="F194" s="2">
        <f>+KantaHame!AE130</f>
        <v>0</v>
      </c>
      <c r="G194" s="2">
        <f>+KantaHame!AF130</f>
        <v>0</v>
      </c>
      <c r="H194" s="2">
        <f>+KantaHame!AG130</f>
        <v>0</v>
      </c>
      <c r="I194" s="2">
        <f>+KantaHame!AH130</f>
        <v>0</v>
      </c>
      <c r="J194" s="2">
        <f>+KantaHame!AI130</f>
        <v>0</v>
      </c>
      <c r="K194" s="2">
        <f>+KantaHame!AJ130</f>
        <v>0</v>
      </c>
      <c r="L194" s="2">
        <f>+KantaHame!AK130</f>
        <v>0</v>
      </c>
      <c r="M194" s="2">
        <f>+KantaHame!AL130</f>
        <v>0</v>
      </c>
      <c r="Y194" t="str">
        <f>+B197</f>
        <v>Turvepeltoa viljelyssä yhteensä 2050</v>
      </c>
      <c r="Z194" s="3">
        <f>+M197</f>
        <v>4386.586458612247</v>
      </c>
    </row>
    <row r="195" spans="2:26" ht="15.5" x14ac:dyDescent="0.35">
      <c r="B195" s="5" t="s">
        <v>270</v>
      </c>
      <c r="C195" s="2">
        <f>+KantaHame!AB131</f>
        <v>227.1421189747918</v>
      </c>
      <c r="D195" s="2">
        <f>+KantaHame!AC131</f>
        <v>205.27412400738524</v>
      </c>
      <c r="E195" s="2">
        <f>+KantaHame!AD131</f>
        <v>97.620014142895485</v>
      </c>
      <c r="F195" s="2">
        <f>+KantaHame!AE131</f>
        <v>9.5375109424336841</v>
      </c>
      <c r="G195" s="2">
        <f>+KantaHame!AF131</f>
        <v>16.60933412549841</v>
      </c>
      <c r="H195" s="2">
        <f>+KantaHame!AG131</f>
        <v>860.3926430429849</v>
      </c>
      <c r="I195" s="2">
        <f>+KantaHame!AH131</f>
        <v>414.50548922579702</v>
      </c>
      <c r="J195" s="2">
        <f>+KantaHame!AI131</f>
        <v>21.869639440449905</v>
      </c>
      <c r="K195" s="2">
        <f>+KantaHame!AJ131</f>
        <v>1.6712128467244569</v>
      </c>
      <c r="L195" s="2">
        <f>+KantaHame!AK131</f>
        <v>58.317849536051831</v>
      </c>
      <c r="M195" s="2">
        <f>+KantaHame!AL131</f>
        <v>1912.9399362850129</v>
      </c>
      <c r="Y195" t="s">
        <v>269</v>
      </c>
      <c r="Z195" s="7">
        <f>+Z194/Z193</f>
        <v>4.1526315462521494E-2</v>
      </c>
    </row>
    <row r="196" spans="2:26" ht="15.5" x14ac:dyDescent="0.35">
      <c r="B196" s="5" t="s">
        <v>62</v>
      </c>
      <c r="C196" s="2">
        <f>+KantaHame!AB132</f>
        <v>273.93809740287264</v>
      </c>
      <c r="D196" s="2">
        <f>+KantaHame!AC132</f>
        <v>292.20160974472708</v>
      </c>
      <c r="E196" s="2">
        <f>+KantaHame!AD132</f>
        <v>106.43701629258047</v>
      </c>
      <c r="F196" s="2">
        <f>+KantaHame!AE132</f>
        <v>9.0185371854323364</v>
      </c>
      <c r="G196" s="2">
        <f>+KantaHame!AF132</f>
        <v>36.608162521620699</v>
      </c>
      <c r="H196" s="2">
        <f>+KantaHame!AG132</f>
        <v>1100.2085514584605</v>
      </c>
      <c r="I196" s="2">
        <f>+KantaHame!AH132</f>
        <v>550.33527205706889</v>
      </c>
      <c r="J196" s="2">
        <f>+KantaHame!AI132</f>
        <v>31.669461214869536</v>
      </c>
      <c r="K196" s="2">
        <f>+KantaHame!AJ132</f>
        <v>1.540748180847147</v>
      </c>
      <c r="L196" s="2">
        <f>+KantaHame!AK132</f>
        <v>71.68906626875453</v>
      </c>
      <c r="M196" s="2">
        <f>+KantaHame!AL132</f>
        <v>2473.6465223272339</v>
      </c>
      <c r="Y196" t="s">
        <v>259</v>
      </c>
      <c r="Z196" s="41">
        <f t="shared" ref="Z196:Z201" si="7">+M198</f>
        <v>191.84879468117728</v>
      </c>
    </row>
    <row r="197" spans="2:26" ht="15.5" x14ac:dyDescent="0.35">
      <c r="B197" s="5" t="s">
        <v>63</v>
      </c>
      <c r="C197" s="2">
        <f>+KantaHame!AB133</f>
        <v>501.08021637766444</v>
      </c>
      <c r="D197" s="2">
        <f>+KantaHame!AC133</f>
        <v>497.47573375211232</v>
      </c>
      <c r="E197" s="2">
        <f>+KantaHame!AD133</f>
        <v>204.05703043547595</v>
      </c>
      <c r="F197" s="2">
        <f>+KantaHame!AE133</f>
        <v>18.556048127866021</v>
      </c>
      <c r="G197" s="2">
        <f>+KantaHame!AF133</f>
        <v>53.217496647119106</v>
      </c>
      <c r="H197" s="2">
        <f>+KantaHame!AG133</f>
        <v>1960.6011945014454</v>
      </c>
      <c r="I197" s="2">
        <f>+KantaHame!AH133</f>
        <v>964.84076128286597</v>
      </c>
      <c r="J197" s="2">
        <f>+KantaHame!AI133</f>
        <v>53.539100655319444</v>
      </c>
      <c r="K197" s="2">
        <f>+KantaHame!AJ133</f>
        <v>3.2119610275716042</v>
      </c>
      <c r="L197" s="2">
        <f>+KantaHame!AK133</f>
        <v>130.00691580480637</v>
      </c>
      <c r="M197" s="2">
        <f>+KantaHame!AL133</f>
        <v>4386.586458612247</v>
      </c>
      <c r="Y197" t="s">
        <v>13</v>
      </c>
      <c r="Z197" s="41">
        <f t="shared" si="7"/>
        <v>1150.019152777752</v>
      </c>
    </row>
    <row r="198" spans="2:26" x14ac:dyDescent="0.35">
      <c r="B198" t="s">
        <v>12</v>
      </c>
      <c r="C198" s="2">
        <f>+KantaHame!AB134</f>
        <v>27.562468098122707</v>
      </c>
      <c r="D198" s="2">
        <f>+KantaHame!AC134</f>
        <v>26.618574442146642</v>
      </c>
      <c r="E198" s="2">
        <f>+KantaHame!AD134</f>
        <v>1.2408596434878543</v>
      </c>
      <c r="F198" s="2">
        <f>+KantaHame!AE134</f>
        <v>0</v>
      </c>
      <c r="G198" s="2">
        <f>+KantaHame!AF134</f>
        <v>6.3869132967097126</v>
      </c>
      <c r="H198" s="2">
        <f>+KantaHame!AG134</f>
        <v>71.479037610187717</v>
      </c>
      <c r="I198" s="2">
        <f>+KantaHame!AH134</f>
        <v>42.249298806239103</v>
      </c>
      <c r="J198" s="2">
        <f>+KantaHame!AI134</f>
        <v>1.3062318549129117</v>
      </c>
      <c r="K198" s="2">
        <f>+KantaHame!AJ134</f>
        <v>0</v>
      </c>
      <c r="L198" s="2">
        <f>+KantaHame!AK134</f>
        <v>15.005410929370644</v>
      </c>
      <c r="M198" s="2">
        <f>+KantaHame!AL134</f>
        <v>191.84879468117728</v>
      </c>
      <c r="Y198" t="s">
        <v>260</v>
      </c>
      <c r="Z198" s="41">
        <f t="shared" si="7"/>
        <v>949.03310213851739</v>
      </c>
    </row>
    <row r="199" spans="2:26" x14ac:dyDescent="0.35">
      <c r="B199" t="s">
        <v>13</v>
      </c>
      <c r="C199" s="2">
        <f>+KantaHame!AB135</f>
        <v>209.22109341162624</v>
      </c>
      <c r="D199" s="2">
        <f>+KantaHame!AC135</f>
        <v>180.52098348276618</v>
      </c>
      <c r="E199" s="2">
        <f>+KantaHame!AD135</f>
        <v>30.524384646309567</v>
      </c>
      <c r="F199" s="2">
        <f>+KantaHame!AE135</f>
        <v>2.8612532827301052</v>
      </c>
      <c r="G199" s="2">
        <f>+KantaHame!AF135</f>
        <v>13.017885881381186</v>
      </c>
      <c r="H199" s="2">
        <f>+KantaHame!AG135</f>
        <v>501.53254387171978</v>
      </c>
      <c r="I199" s="2">
        <f>+KantaHame!AH135</f>
        <v>207.96708031312886</v>
      </c>
      <c r="J199" s="2">
        <f>+KantaHame!AI135</f>
        <v>4.3739278880899812</v>
      </c>
      <c r="K199" s="2">
        <f>+KantaHame!AJ135</f>
        <v>0</v>
      </c>
      <c r="L199" s="2">
        <f>+KantaHame!AK135</f>
        <v>0</v>
      </c>
      <c r="M199" s="2">
        <f>+KantaHame!AL135</f>
        <v>1150.019152777752</v>
      </c>
      <c r="N199" s="2">
        <f>+KantaHame!AM135</f>
        <v>11.500191527777519</v>
      </c>
      <c r="O199" s="2">
        <f>+KantaHame!AN135</f>
        <v>5.7500957638887593</v>
      </c>
      <c r="P199" s="2"/>
      <c r="Y199" t="s">
        <v>261</v>
      </c>
      <c r="Z199" s="41">
        <f t="shared" si="7"/>
        <v>980.98868714641765</v>
      </c>
    </row>
    <row r="200" spans="2:26" x14ac:dyDescent="0.35">
      <c r="B200" t="s">
        <v>14</v>
      </c>
      <c r="C200" s="2">
        <f>+KantaHame!AB136</f>
        <v>109.36351858313887</v>
      </c>
      <c r="D200" s="2">
        <f>+KantaHame!AC136</f>
        <v>102.88943028016237</v>
      </c>
      <c r="E200" s="2">
        <f>+KantaHame!AD136</f>
        <v>29.058223534002622</v>
      </c>
      <c r="F200" s="2">
        <f>+KantaHame!AE136</f>
        <v>3.0643637302415296</v>
      </c>
      <c r="G200" s="2">
        <f>+KantaHame!AF136</f>
        <v>10.851017592440206</v>
      </c>
      <c r="H200" s="2">
        <f>+KantaHame!AG136</f>
        <v>391.98381331588769</v>
      </c>
      <c r="I200" s="2">
        <f>+KantaHame!AH136</f>
        <v>252.97794424234033</v>
      </c>
      <c r="J200" s="2">
        <f>+KantaHame!AI136</f>
        <v>11.183370156857224</v>
      </c>
      <c r="K200" s="2">
        <f>+KantaHame!AJ136</f>
        <v>1.0316324462428312</v>
      </c>
      <c r="L200" s="2">
        <f>+KantaHame!AK136</f>
        <v>36.629788257203742</v>
      </c>
      <c r="M200" s="2">
        <f>+KantaHame!AL136</f>
        <v>949.03310213851739</v>
      </c>
      <c r="N200" s="2"/>
      <c r="O200" s="2"/>
      <c r="P200" s="2"/>
      <c r="Y200" t="s">
        <v>262</v>
      </c>
      <c r="Z200" s="41">
        <f t="shared" si="7"/>
        <v>104652.90658514778</v>
      </c>
    </row>
    <row r="201" spans="2:26" x14ac:dyDescent="0.35">
      <c r="B201" t="s">
        <v>15</v>
      </c>
      <c r="C201" s="2">
        <f>+KantaHame!AB137</f>
        <v>82.90523414988975</v>
      </c>
      <c r="D201" s="2">
        <f>+KantaHame!AC137</f>
        <v>78.680956887424998</v>
      </c>
      <c r="E201" s="2">
        <f>+KantaHame!AD137</f>
        <v>30.635614881003693</v>
      </c>
      <c r="F201" s="2">
        <f>+KantaHame!AE137</f>
        <v>3.1000678881445349</v>
      </c>
      <c r="G201" s="2">
        <f>+KantaHame!AF137</f>
        <v>11.866728728140563</v>
      </c>
      <c r="H201" s="2">
        <f>+KantaHame!AG137</f>
        <v>466.33066769187354</v>
      </c>
      <c r="I201" s="2">
        <f>+KantaHame!AH137</f>
        <v>255.16849954099627</v>
      </c>
      <c r="J201" s="2">
        <f>+KantaHame!AI137</f>
        <v>11.46246203549684</v>
      </c>
      <c r="K201" s="2">
        <f>+KantaHame!AJ137</f>
        <v>0.70205703015349397</v>
      </c>
      <c r="L201" s="2">
        <f>+KantaHame!AK137</f>
        <v>40.136398313294016</v>
      </c>
      <c r="M201" s="2">
        <f>+KantaHame!AL137</f>
        <v>980.98868714641765</v>
      </c>
      <c r="N201" s="2"/>
      <c r="O201" s="2"/>
      <c r="P201" s="2"/>
      <c r="Y201" t="s">
        <v>17</v>
      </c>
      <c r="Z201" s="7">
        <f t="shared" si="7"/>
        <v>-9.2866847768673794E-3</v>
      </c>
    </row>
    <row r="202" spans="2:26" x14ac:dyDescent="0.35">
      <c r="B202" t="s">
        <v>16</v>
      </c>
      <c r="C202" s="2">
        <f>+KantaHame!AB138</f>
        <v>11316.896441926341</v>
      </c>
      <c r="D202" s="2">
        <f>+KantaHame!AC138</f>
        <v>7438.3851065511953</v>
      </c>
      <c r="E202" s="2">
        <f>+KantaHame!AD138</f>
        <v>7126.7576921851823</v>
      </c>
      <c r="F202" s="2">
        <f>+KantaHame!AE138</f>
        <v>1550.3400050169121</v>
      </c>
      <c r="G202" s="2">
        <f>+KantaHame!AF138</f>
        <v>866.05067553502613</v>
      </c>
      <c r="H202" s="2">
        <f>+KantaHame!AG138</f>
        <v>50364.959350898476</v>
      </c>
      <c r="I202" s="2">
        <f>+KantaHame!AH138</f>
        <v>23388.606629475085</v>
      </c>
      <c r="J202" s="2">
        <f>+KantaHame!AI138</f>
        <v>1137.2718028057061</v>
      </c>
      <c r="K202" s="2">
        <f>+KantaHame!AJ138</f>
        <v>40.338742338346108</v>
      </c>
      <c r="L202" s="2">
        <f>+KantaHame!AK138</f>
        <v>1423.3001384155275</v>
      </c>
      <c r="M202" s="2">
        <f>+KantaHame!AL138</f>
        <v>104652.90658514778</v>
      </c>
      <c r="N202" s="2"/>
      <c r="O202" s="2"/>
      <c r="P202" s="2"/>
      <c r="Y202" t="s">
        <v>263</v>
      </c>
      <c r="Z202" s="41">
        <f>+M207</f>
        <v>1999.0412550360886</v>
      </c>
    </row>
    <row r="203" spans="2:26" x14ac:dyDescent="0.35">
      <c r="B203" t="s">
        <v>17</v>
      </c>
      <c r="C203" s="7">
        <f>+KantaHame!AB139</f>
        <v>-7.2725154792715151E-3</v>
      </c>
      <c r="D203" s="7">
        <f>+KantaHame!AC139</f>
        <v>-1.0466976906071387E-2</v>
      </c>
      <c r="E203" s="7">
        <f>+KantaHame!AD139</f>
        <v>-4.2802754531818827E-3</v>
      </c>
      <c r="F203" s="7">
        <f>+KantaHame!AE139</f>
        <v>-1.9956147277359472E-3</v>
      </c>
      <c r="G203" s="7">
        <f>+KantaHame!AF139</f>
        <v>-1.3516907935206355E-2</v>
      </c>
      <c r="H203" s="7">
        <f>+KantaHame!AG139</f>
        <v>-9.1740868178109211E-3</v>
      </c>
      <c r="I203" s="7">
        <f>+KantaHame!AH139</f>
        <v>-1.0792206326977317E-2</v>
      </c>
      <c r="J203" s="7">
        <f>+KantaHame!AI139</f>
        <v>-9.9783408455056139E-3</v>
      </c>
      <c r="K203" s="7">
        <f>+KantaHame!AJ139</f>
        <v>-1.7106319588218104E-2</v>
      </c>
      <c r="L203" s="7">
        <f>+KantaHame!AK139</f>
        <v>-2.7426128367007824E-2</v>
      </c>
      <c r="M203" s="7">
        <f>-M201/M193</f>
        <v>-9.2866847768673794E-3</v>
      </c>
      <c r="N203" s="2"/>
      <c r="O203" s="2"/>
      <c r="P203" s="2"/>
      <c r="Y203" t="s">
        <v>264</v>
      </c>
      <c r="Z203" s="41">
        <f>+M208</f>
        <v>1654.8605890894523</v>
      </c>
    </row>
    <row r="204" spans="2:26" x14ac:dyDescent="0.35">
      <c r="B204" t="s">
        <v>18</v>
      </c>
      <c r="C204" s="2">
        <f>+KantaHame!AB140</f>
        <v>0.76354837104464302</v>
      </c>
      <c r="D204" s="2">
        <f>+KantaHame!AC140</f>
        <v>0.73862115260700001</v>
      </c>
      <c r="E204" s="2">
        <f>+KantaHame!AD140</f>
        <v>1.2570079097257025</v>
      </c>
      <c r="F204" s="2">
        <f>+KantaHame!AE140</f>
        <v>1.7336349479923563</v>
      </c>
      <c r="G204" s="2">
        <f>+KantaHame!AF140</f>
        <v>0.95068168821700716</v>
      </c>
      <c r="H204" s="2">
        <f>+KantaHame!AG140</f>
        <v>8.5672427325911259E-3</v>
      </c>
      <c r="I204" s="2">
        <f>+KantaHame!AH140</f>
        <v>2.065710730773326E-2</v>
      </c>
      <c r="J204" s="2">
        <f>+KantaHame!AI140</f>
        <v>0.26252198548433453</v>
      </c>
      <c r="K204" s="2">
        <f>+KantaHame!AJ140</f>
        <v>0</v>
      </c>
      <c r="L204" s="2">
        <f>+KantaHame!AK140</f>
        <v>0</v>
      </c>
      <c r="M204" s="2">
        <f>+KantaHame!AL140</f>
        <v>0</v>
      </c>
      <c r="N204" s="2"/>
      <c r="O204" s="2"/>
      <c r="P204" s="2"/>
      <c r="Y204" t="s">
        <v>23</v>
      </c>
      <c r="Z204" s="41">
        <f>+M209</f>
        <v>344.18066594663628</v>
      </c>
    </row>
    <row r="205" spans="2:26" x14ac:dyDescent="0.35">
      <c r="B205" t="s">
        <v>19</v>
      </c>
      <c r="C205" s="2">
        <f>+KantaHame!AB141</f>
        <v>0.7691419679120407</v>
      </c>
      <c r="D205" s="2">
        <f>+KantaHame!AC141</f>
        <v>0.7464340606820643</v>
      </c>
      <c r="E205" s="2">
        <f>+KantaHame!AD141</f>
        <v>1.2624113781594559</v>
      </c>
      <c r="F205" s="2">
        <f>+KantaHame!AE141</f>
        <v>1.7371015333959741</v>
      </c>
      <c r="G205" s="2">
        <f>+KantaHame!AF141</f>
        <v>0.96370804108476793</v>
      </c>
      <c r="H205" s="2">
        <f>+KantaHame!AG141</f>
        <v>8.6465670897485046E-3</v>
      </c>
      <c r="I205" s="2">
        <f>+KantaHame!AH141</f>
        <v>2.0882475289677464E-2</v>
      </c>
      <c r="J205" s="2">
        <f>+KantaHame!AI141</f>
        <v>0.26516792138521039</v>
      </c>
      <c r="K205" s="2">
        <f>+KantaHame!AJ141</f>
        <v>0</v>
      </c>
      <c r="L205" s="2">
        <f>+KantaHame!AK141</f>
        <v>0</v>
      </c>
      <c r="M205" s="2">
        <f>+KantaHame!AL141</f>
        <v>0</v>
      </c>
      <c r="N205" s="2"/>
      <c r="O205" s="2"/>
      <c r="P205" s="2"/>
      <c r="Y205" t="s">
        <v>265</v>
      </c>
      <c r="Z205" s="7">
        <f>+M210</f>
        <v>-0.17217286790833278</v>
      </c>
    </row>
    <row r="206" spans="2:26" x14ac:dyDescent="0.35">
      <c r="B206" t="s">
        <v>20</v>
      </c>
      <c r="C206" s="2">
        <f>+KantaHame!AB142</f>
        <v>5.5935968673976877E-3</v>
      </c>
      <c r="D206" s="2">
        <f>+KantaHame!AC142</f>
        <v>7.8129080750642954E-3</v>
      </c>
      <c r="E206" s="2">
        <f>+KantaHame!AD142</f>
        <v>5.4034684337533889E-3</v>
      </c>
      <c r="F206" s="2">
        <f>+KantaHame!AE142</f>
        <v>3.4665854036177723E-3</v>
      </c>
      <c r="G206" s="2">
        <f>+KantaHame!AF142</f>
        <v>1.3026352867760771E-2</v>
      </c>
      <c r="H206" s="2">
        <f>+KantaHame!AG142</f>
        <v>7.9324357157378733E-5</v>
      </c>
      <c r="I206" s="2">
        <f>+KantaHame!AH142</f>
        <v>2.2536798194420365E-4</v>
      </c>
      <c r="J206" s="2">
        <f>+KantaHame!AI142</f>
        <v>2.6459359008758621E-3</v>
      </c>
      <c r="K206" s="2">
        <f>+KantaHame!AJ142</f>
        <v>0</v>
      </c>
      <c r="L206" s="2">
        <f>+KantaHame!AK142</f>
        <v>0</v>
      </c>
      <c r="M206" s="2">
        <f>+KantaHame!AL142</f>
        <v>0</v>
      </c>
      <c r="N206" s="2"/>
      <c r="O206" s="2"/>
      <c r="P206" s="2"/>
      <c r="Y206" t="str">
        <f>+B216</f>
        <v>Muutosprosentti turvepeltojen khk-päästöissä</v>
      </c>
      <c r="Z206" s="7">
        <f>+M216/100</f>
        <v>-0.14351770983259202</v>
      </c>
    </row>
    <row r="207" spans="2:26" x14ac:dyDescent="0.35">
      <c r="B207" t="s">
        <v>21</v>
      </c>
      <c r="C207" s="2">
        <f>+KantaHame!AB143</f>
        <v>179.29200035308651</v>
      </c>
      <c r="D207" s="2">
        <f>+KantaHame!AC143</f>
        <v>91.747240403138079</v>
      </c>
      <c r="E207" s="2">
        <f>+KantaHame!AD143</f>
        <v>114.99137829375286</v>
      </c>
      <c r="F207" s="2">
        <f>+KantaHame!AE143</f>
        <v>13.632276348151985</v>
      </c>
      <c r="G207" s="2">
        <f>+KantaHame!AF143</f>
        <v>29.32896950347212</v>
      </c>
      <c r="H207" s="2">
        <f>+KantaHame!AG143</f>
        <v>1050.0011738523813</v>
      </c>
      <c r="I207" s="2">
        <f>+KantaHame!AH143</f>
        <v>518.23554188487708</v>
      </c>
      <c r="J207" s="2">
        <f>+KantaHame!AI143</f>
        <v>1.8126743972289772</v>
      </c>
      <c r="K207" s="2">
        <f>+KantaHame!AJ143</f>
        <v>0</v>
      </c>
      <c r="L207" s="2">
        <f>+KantaHame!AK143</f>
        <v>0</v>
      </c>
      <c r="M207" s="2">
        <f>+KantaHame!AL143</f>
        <v>1999.0412550360886</v>
      </c>
      <c r="N207" s="2"/>
      <c r="O207" s="2"/>
      <c r="P207" s="2"/>
    </row>
    <row r="208" spans="2:26" x14ac:dyDescent="0.35">
      <c r="B208" t="s">
        <v>22</v>
      </c>
      <c r="C208" s="2">
        <f>+KantaHame!AB144</f>
        <v>111.92729588029496</v>
      </c>
      <c r="D208" s="2">
        <f>+KantaHame!AC144</f>
        <v>99.132696759900824</v>
      </c>
      <c r="E208" s="2">
        <f>+KantaHame!AD144</f>
        <v>119.04608937431551</v>
      </c>
      <c r="F208" s="2">
        <f>+KantaHame!AE144</f>
        <v>11.289321003820017</v>
      </c>
      <c r="G208" s="2">
        <f>+KantaHame!AF144</f>
        <v>6.1757931406123765</v>
      </c>
      <c r="H208" s="2">
        <f>+KantaHame!AG144</f>
        <v>922.84096793813831</v>
      </c>
      <c r="I208" s="2">
        <f>+KantaHame!AH144</f>
        <v>383.3549430203476</v>
      </c>
      <c r="J208" s="2">
        <f>+KantaHame!AI144</f>
        <v>1.0934819720224953</v>
      </c>
      <c r="K208" s="2">
        <f>+KantaHame!AJ144</f>
        <v>0</v>
      </c>
      <c r="L208" s="2">
        <f>+KantaHame!AK144</f>
        <v>0</v>
      </c>
      <c r="M208" s="2">
        <f>+KantaHame!AL144</f>
        <v>1654.8605890894523</v>
      </c>
      <c r="N208" s="2"/>
      <c r="O208" s="2"/>
      <c r="P208" s="2"/>
    </row>
    <row r="209" spans="1:26" x14ac:dyDescent="0.35">
      <c r="B209" t="s">
        <v>23</v>
      </c>
      <c r="C209" s="2">
        <f>+KantaHame!AB145</f>
        <v>67.364704472791544</v>
      </c>
      <c r="D209" s="2">
        <f>+KantaHame!AC145</f>
        <v>-7.3854563567627451</v>
      </c>
      <c r="E209" s="2">
        <f>+KantaHame!AD145</f>
        <v>-4.0547110805626545</v>
      </c>
      <c r="F209" s="2">
        <f>+KantaHame!AE145</f>
        <v>2.3429553443319673</v>
      </c>
      <c r="G209" s="2">
        <f>+KantaHame!AF145</f>
        <v>23.153176362859742</v>
      </c>
      <c r="H209" s="2">
        <f>+KantaHame!AG145</f>
        <v>127.16020591424297</v>
      </c>
      <c r="I209" s="2">
        <f>+KantaHame!AH145</f>
        <v>134.88059886452947</v>
      </c>
      <c r="J209" s="2">
        <f>+KantaHame!AI145</f>
        <v>0.71919242520648186</v>
      </c>
      <c r="K209" s="2">
        <f>+KantaHame!AJ145</f>
        <v>0</v>
      </c>
      <c r="L209" s="2">
        <f>+KantaHame!AK145</f>
        <v>0</v>
      </c>
      <c r="M209" s="2">
        <f>+KantaHame!AL145</f>
        <v>344.18066594663628</v>
      </c>
      <c r="N209" s="2">
        <f>+KantaHame!AM145</f>
        <v>3.441806659466363</v>
      </c>
      <c r="O209" s="2">
        <f>+KantaHame!AN145</f>
        <v>1.7209033297331815</v>
      </c>
      <c r="P209" s="2"/>
    </row>
    <row r="210" spans="1:26" x14ac:dyDescent="0.35">
      <c r="B210" t="s">
        <v>54</v>
      </c>
      <c r="C210" s="7">
        <f>+KantaHame!AB146</f>
        <v>-0.37572621388644051</v>
      </c>
      <c r="D210" s="7">
        <f>+KantaHame!AC146</f>
        <v>8.049785829318673E-2</v>
      </c>
      <c r="E210" s="7">
        <f>+KantaHame!AD146</f>
        <v>3.5261000787421073E-2</v>
      </c>
      <c r="F210" s="7">
        <f>+KantaHame!AE146</f>
        <v>-0.17186824008666626</v>
      </c>
      <c r="G210" s="7">
        <f>+KantaHame!AF146</f>
        <v>-0.78943027166770197</v>
      </c>
      <c r="H210" s="7">
        <f>+KantaHame!AG146</f>
        <v>-0.12110482262386528</v>
      </c>
      <c r="I210" s="7">
        <f>+KantaHame!AH146</f>
        <v>-0.26026890856222362</v>
      </c>
      <c r="J210" s="7">
        <f>+KantaHame!AI146</f>
        <v>-0.39675764511591621</v>
      </c>
      <c r="K210" s="7">
        <f>+KantaHame!AJ146</f>
        <v>0</v>
      </c>
      <c r="L210" s="7">
        <f>+KantaHame!AK146</f>
        <v>0</v>
      </c>
      <c r="M210" s="7">
        <f>+KantaHame!AL146</f>
        <v>-0.17217286790833278</v>
      </c>
      <c r="N210" s="2"/>
      <c r="O210" s="2"/>
      <c r="P210" s="2"/>
    </row>
    <row r="211" spans="1:26" x14ac:dyDescent="0.35">
      <c r="N211" s="2">
        <f>+KantaHame!AM147</f>
        <v>14.941998187243883</v>
      </c>
      <c r="O211" s="2">
        <f>+KantaHame!AN147</f>
        <v>7.4709990936219413</v>
      </c>
      <c r="P211" s="2">
        <f>+KantaHame!AO147</f>
        <v>7.4709990936219413</v>
      </c>
    </row>
    <row r="212" spans="1:26" x14ac:dyDescent="0.35">
      <c r="C212" t="s">
        <v>0</v>
      </c>
      <c r="D212" t="s">
        <v>1</v>
      </c>
      <c r="E212" t="s">
        <v>2</v>
      </c>
      <c r="F212" t="s">
        <v>3</v>
      </c>
      <c r="G212" t="s">
        <v>4</v>
      </c>
      <c r="H212" t="s">
        <v>5</v>
      </c>
      <c r="I212" t="s">
        <v>6</v>
      </c>
      <c r="J212" t="s">
        <v>7</v>
      </c>
      <c r="K212" t="s">
        <v>8</v>
      </c>
      <c r="L212" t="s">
        <v>9</v>
      </c>
      <c r="M212" t="s">
        <v>10</v>
      </c>
      <c r="N212" t="s">
        <v>52</v>
      </c>
      <c r="O212" t="s">
        <v>53</v>
      </c>
    </row>
    <row r="213" spans="1:26" x14ac:dyDescent="0.35">
      <c r="B213" t="s">
        <v>25</v>
      </c>
      <c r="C213" s="2">
        <f>+KantaHame!AB149</f>
        <v>14.332464957926874</v>
      </c>
      <c r="D213" s="2">
        <f>+KantaHame!AC149</f>
        <v>13.36681509052068</v>
      </c>
      <c r="E213" s="2">
        <f>+KantaHame!AD149</f>
        <v>6.2564460761176068</v>
      </c>
      <c r="F213" s="2">
        <f>+KantaHame!AE149</f>
        <v>0.60068833224693574</v>
      </c>
      <c r="G213" s="2">
        <f>+KantaHame!AF149</f>
        <v>1.6250588803980621</v>
      </c>
      <c r="H213" s="2">
        <f>+KantaHame!AG149</f>
        <v>59.564105695016437</v>
      </c>
      <c r="I213" s="2">
        <f>+KantaHame!AH149</f>
        <v>29.327519615116682</v>
      </c>
      <c r="J213" s="2">
        <f>+KantaHame!AI149</f>
        <v>1.3579440776889926</v>
      </c>
      <c r="K213" s="2">
        <f>+KantaHame!AJ149</f>
        <v>8.0379405094384487E-2</v>
      </c>
      <c r="L213" s="2">
        <f>+KantaHame!AK149</f>
        <v>3.2534263214416002</v>
      </c>
      <c r="M213" s="2">
        <f>+KantaHame!AL149</f>
        <v>129.76484845156827</v>
      </c>
      <c r="N213" s="2">
        <f>+KantaHame!AM149</f>
        <v>129.76484845156827</v>
      </c>
      <c r="O213" s="2">
        <f>+KantaHame!AN149</f>
        <v>129.76484845156827</v>
      </c>
    </row>
    <row r="214" spans="1:26" x14ac:dyDescent="0.35">
      <c r="B214" t="s">
        <v>26</v>
      </c>
      <c r="C214" s="2">
        <f>+KantaHame!AB150</f>
        <v>10.956392678310122</v>
      </c>
      <c r="D214" s="2">
        <f>+KantaHame!AC150</f>
        <v>11.046025989747575</v>
      </c>
      <c r="E214" s="2">
        <f>+KantaHame!AD150</f>
        <v>5.9689070046761588</v>
      </c>
      <c r="F214" s="2">
        <f>+KantaHame!AE150</f>
        <v>0.5484865042206597</v>
      </c>
      <c r="G214" s="2">
        <f>+KantaHame!AF150</f>
        <v>1.1224877819918142</v>
      </c>
      <c r="H214" s="2">
        <f>+KantaHame!AG150</f>
        <v>52.045670644398456</v>
      </c>
      <c r="I214" s="2">
        <f>+KantaHame!AH150</f>
        <v>25.172802698210869</v>
      </c>
      <c r="J214" s="2">
        <f>+KantaHame!AI150</f>
        <v>1.2778523800162633</v>
      </c>
      <c r="K214" s="2">
        <f>+KantaHame!AJ150</f>
        <v>8.0351754579032014E-2</v>
      </c>
      <c r="L214" s="2">
        <f>+KantaHame!AK150</f>
        <v>2.9223171488748627</v>
      </c>
      <c r="M214" s="2">
        <f>+KantaHame!AL150</f>
        <v>111.14129458502582</v>
      </c>
      <c r="N214" s="2">
        <f>+KantaHame!AM150</f>
        <v>118.61229367864776</v>
      </c>
      <c r="O214" s="2">
        <f>+KantaHame!AN150</f>
        <v>126.0832927722697</v>
      </c>
    </row>
    <row r="215" spans="1:26" x14ac:dyDescent="0.35">
      <c r="B215" t="s">
        <v>27</v>
      </c>
      <c r="C215" s="2">
        <f>+KantaHame!AB151</f>
        <v>-3.3760722796167517</v>
      </c>
      <c r="D215" s="2">
        <f>+KantaHame!AC151</f>
        <v>-2.320789100773105</v>
      </c>
      <c r="E215" s="2">
        <f>+KantaHame!AD151</f>
        <v>-0.28753907144144808</v>
      </c>
      <c r="F215" s="2">
        <f>+KantaHame!AE151</f>
        <v>-5.2201828026276043E-2</v>
      </c>
      <c r="G215" s="2">
        <f>+KantaHame!AF151</f>
        <v>-0.50257109840624792</v>
      </c>
      <c r="H215" s="2">
        <f>+KantaHame!AG151</f>
        <v>-7.5184350506179811</v>
      </c>
      <c r="I215" s="2">
        <f>+KantaHame!AH151</f>
        <v>-4.1547169169058122</v>
      </c>
      <c r="J215" s="2">
        <f>+KantaHame!AI151</f>
        <v>-8.0091697672729278E-2</v>
      </c>
      <c r="K215" s="2">
        <f>+KantaHame!AJ151</f>
        <v>-2.7650515352473093E-5</v>
      </c>
      <c r="L215" s="2">
        <f>+KantaHame!AK151</f>
        <v>-0.33110917256673744</v>
      </c>
      <c r="M215" s="2">
        <f>+KantaHame!AL151</f>
        <v>-18.623553866542451</v>
      </c>
      <c r="N215" s="2">
        <f>+KantaHame!AM151</f>
        <v>-11.15255477292051</v>
      </c>
      <c r="O215" s="2">
        <f>+KantaHame!AN151</f>
        <v>-3.6815556792985689</v>
      </c>
    </row>
    <row r="216" spans="1:26" x14ac:dyDescent="0.35">
      <c r="B216" t="s">
        <v>268</v>
      </c>
      <c r="C216" s="2">
        <f>+KantaHame!AB152</f>
        <v>-23.555419737827744</v>
      </c>
      <c r="D216" s="2">
        <f>+KantaHame!AC152</f>
        <v>-17.362319184163287</v>
      </c>
      <c r="E216" s="2">
        <f>+KantaHame!AD152</f>
        <v>-4.5958850750597122</v>
      </c>
      <c r="F216" s="2">
        <f>+KantaHame!AE152</f>
        <v>-8.6903349414179232</v>
      </c>
      <c r="G216" s="2">
        <f>+KantaHame!AF152</f>
        <v>-30.926331622097404</v>
      </c>
      <c r="H216" s="2">
        <f>+KantaHame!AG152</f>
        <v>-12.622425809789382</v>
      </c>
      <c r="I216" s="2">
        <f>+KantaHame!AH152</f>
        <v>-14.166615422752253</v>
      </c>
      <c r="J216" s="2">
        <f>+KantaHame!AI152</f>
        <v>-5.8980114857920185</v>
      </c>
      <c r="K216" s="2">
        <f>+KantaHame!AJ152</f>
        <v>-3.4400000000006009E-2</v>
      </c>
      <c r="L216" s="2">
        <f>+KantaHame!AK152</f>
        <v>-10.177245151813436</v>
      </c>
      <c r="M216" s="2">
        <f>+KantaHame!AL152</f>
        <v>-14.351770983259202</v>
      </c>
      <c r="N216" s="2">
        <f>+KantaHame!AM152</f>
        <v>-8.5944343988371728</v>
      </c>
      <c r="O216" s="2">
        <f>+KantaHame!AN152</f>
        <v>-2.8370978144151451</v>
      </c>
    </row>
    <row r="218" spans="1:26" x14ac:dyDescent="0.35">
      <c r="A218" t="s">
        <v>39</v>
      </c>
      <c r="Y218" t="str">
        <f>+A218</f>
        <v>Päijät-Häme</v>
      </c>
    </row>
    <row r="219" spans="1:26" x14ac:dyDescent="0.35">
      <c r="C219" t="s">
        <v>0</v>
      </c>
      <c r="D219" t="s">
        <v>1</v>
      </c>
      <c r="E219" t="s">
        <v>2</v>
      </c>
      <c r="F219" t="s">
        <v>3</v>
      </c>
      <c r="G219" t="s">
        <v>4</v>
      </c>
      <c r="H219" t="s">
        <v>5</v>
      </c>
      <c r="I219" t="s">
        <v>6</v>
      </c>
      <c r="J219" t="s">
        <v>7</v>
      </c>
      <c r="K219" t="s">
        <v>8</v>
      </c>
      <c r="L219" t="s">
        <v>9</v>
      </c>
      <c r="M219" t="s">
        <v>10</v>
      </c>
      <c r="N219" t="s">
        <v>50</v>
      </c>
      <c r="Z219" s="40" t="s">
        <v>266</v>
      </c>
    </row>
    <row r="220" spans="1:26" x14ac:dyDescent="0.35">
      <c r="B220" t="s">
        <v>30</v>
      </c>
      <c r="C220" s="2">
        <f>+PaijatHame!AB129</f>
        <v>13892.014912856055</v>
      </c>
      <c r="D220" s="2">
        <f>+PaijatHame!AC129</f>
        <v>6720.1747046922937</v>
      </c>
      <c r="E220" s="2">
        <f>+PaijatHame!AD129</f>
        <v>1722.9687353053382</v>
      </c>
      <c r="F220" s="2">
        <f>+PaijatHame!AE129</f>
        <v>108.91035606304625</v>
      </c>
      <c r="G220" s="2">
        <f>+PaijatHame!AF129</f>
        <v>562.84268716757356</v>
      </c>
      <c r="H220" s="2">
        <f>+PaijatHame!AG129</f>
        <v>51710.661648573099</v>
      </c>
      <c r="I220" s="2">
        <f>+PaijatHame!AH129</f>
        <v>20181.290220237028</v>
      </c>
      <c r="J220" s="2">
        <f>+PaijatHame!AI129</f>
        <v>901.52194865446859</v>
      </c>
      <c r="K220" s="2">
        <f>+PaijatHame!AJ129</f>
        <v>339.04904638289622</v>
      </c>
      <c r="L220" s="2">
        <f>+PaijatHame!AK129</f>
        <v>1595.6141285052984</v>
      </c>
      <c r="M220" s="2">
        <f>+PaijatHame!AL129</f>
        <v>97735.048388437106</v>
      </c>
      <c r="Y220" t="s">
        <v>267</v>
      </c>
      <c r="Z220" s="41">
        <f>+M220</f>
        <v>97735.048388437106</v>
      </c>
    </row>
    <row r="221" spans="1:26" ht="15.5" x14ac:dyDescent="0.35">
      <c r="B221" s="5" t="s">
        <v>271</v>
      </c>
      <c r="C221" s="2">
        <f>+PaijatHame!AB130</f>
        <v>0</v>
      </c>
      <c r="D221" s="2">
        <f>+PaijatHame!AC130</f>
        <v>0</v>
      </c>
      <c r="E221" s="2">
        <f>+PaijatHame!AD130</f>
        <v>0</v>
      </c>
      <c r="F221" s="2">
        <f>+PaijatHame!AE130</f>
        <v>0</v>
      </c>
      <c r="G221" s="2">
        <f>+PaijatHame!AF130</f>
        <v>0</v>
      </c>
      <c r="H221" s="2">
        <f>+PaijatHame!AG130</f>
        <v>0</v>
      </c>
      <c r="I221" s="2">
        <f>+PaijatHame!AH130</f>
        <v>0</v>
      </c>
      <c r="J221" s="2">
        <f>+PaijatHame!AI130</f>
        <v>0</v>
      </c>
      <c r="K221" s="2">
        <f>+PaijatHame!AJ130</f>
        <v>0</v>
      </c>
      <c r="L221" s="2">
        <f>+PaijatHame!AK130</f>
        <v>0</v>
      </c>
      <c r="M221" s="2">
        <f>+PaijatHame!AL130</f>
        <v>0</v>
      </c>
      <c r="Y221" t="str">
        <f>+B224</f>
        <v>Turvepeltoa viljelyssä yhteensä 2050</v>
      </c>
      <c r="Z221" s="3">
        <f>+M224</f>
        <v>1999.4071132458143</v>
      </c>
    </row>
    <row r="222" spans="1:26" ht="15.5" x14ac:dyDescent="0.35">
      <c r="B222" s="5" t="s">
        <v>270</v>
      </c>
      <c r="C222" s="2">
        <f>+PaijatHame!AB131</f>
        <v>104.67874827096136</v>
      </c>
      <c r="D222" s="2">
        <f>+PaijatHame!AC131</f>
        <v>34.161503547820374</v>
      </c>
      <c r="E222" s="2">
        <f>+PaijatHame!AD131</f>
        <v>23.832451508950037</v>
      </c>
      <c r="F222" s="2">
        <f>+PaijatHame!AE131</f>
        <v>1.7934591570669831</v>
      </c>
      <c r="G222" s="2">
        <f>+PaijatHame!AF131</f>
        <v>4.2721928097566577</v>
      </c>
      <c r="H222" s="2">
        <f>+PaijatHame!AG131</f>
        <v>312.97515883760684</v>
      </c>
      <c r="I222" s="2">
        <f>+PaijatHame!AH131</f>
        <v>99.246978976386714</v>
      </c>
      <c r="J222" s="2">
        <f>+PaijatHame!AI131</f>
        <v>4.3069351641565303</v>
      </c>
      <c r="K222" s="2">
        <f>+PaijatHame!AJ131</f>
        <v>1.5920989321021746</v>
      </c>
      <c r="L222" s="2">
        <f>+PaijatHame!AK131</f>
        <v>30.471569734121573</v>
      </c>
      <c r="M222" s="2">
        <f>+PaijatHame!AL131</f>
        <v>617.33109693892936</v>
      </c>
      <c r="Y222" t="s">
        <v>269</v>
      </c>
      <c r="Z222" s="7">
        <f>+Z221/Z220</f>
        <v>2.0457421838063584E-2</v>
      </c>
    </row>
    <row r="223" spans="1:26" ht="15.5" x14ac:dyDescent="0.35">
      <c r="B223" s="5" t="s">
        <v>62</v>
      </c>
      <c r="C223" s="2">
        <f>+PaijatHame!AB132</f>
        <v>389.28103206283072</v>
      </c>
      <c r="D223" s="2">
        <f>+PaijatHame!AC132</f>
        <v>106.54140659957385</v>
      </c>
      <c r="E223" s="2">
        <f>+PaijatHame!AD132</f>
        <v>39.057323329959551</v>
      </c>
      <c r="F223" s="2">
        <f>+PaijatHame!AE132</f>
        <v>3.4068714320855005</v>
      </c>
      <c r="G223" s="2">
        <f>+PaijatHame!AF132</f>
        <v>8.897038198818036</v>
      </c>
      <c r="H223" s="2">
        <f>+PaijatHame!AG132</f>
        <v>590.78374931556937</v>
      </c>
      <c r="I223" s="2">
        <f>+PaijatHame!AH132</f>
        <v>187.98038227939358</v>
      </c>
      <c r="J223" s="2">
        <f>+PaijatHame!AI132</f>
        <v>10.770827594120135</v>
      </c>
      <c r="K223" s="2">
        <f>+PaijatHame!AJ132</f>
        <v>5.9520389483057059</v>
      </c>
      <c r="L223" s="2">
        <f>+PaijatHame!AK132</f>
        <v>39.405346546228415</v>
      </c>
      <c r="M223" s="2">
        <f>+PaijatHame!AL132</f>
        <v>1382.0760163068849</v>
      </c>
      <c r="Y223" t="s">
        <v>259</v>
      </c>
      <c r="Z223" s="41">
        <f t="shared" ref="Z223:Z228" si="8">+M225</f>
        <v>90.163702304790519</v>
      </c>
    </row>
    <row r="224" spans="1:26" ht="15.5" x14ac:dyDescent="0.35">
      <c r="B224" s="5" t="s">
        <v>63</v>
      </c>
      <c r="C224" s="2">
        <f>+PaijatHame!AB133</f>
        <v>493.95978033379208</v>
      </c>
      <c r="D224" s="2">
        <f>+PaijatHame!AC133</f>
        <v>140.70291014739422</v>
      </c>
      <c r="E224" s="2">
        <f>+PaijatHame!AD133</f>
        <v>62.889774838909588</v>
      </c>
      <c r="F224" s="2">
        <f>+PaijatHame!AE133</f>
        <v>5.2003305891524834</v>
      </c>
      <c r="G224" s="2">
        <f>+PaijatHame!AF133</f>
        <v>13.169231008574695</v>
      </c>
      <c r="H224" s="2">
        <f>+PaijatHame!AG133</f>
        <v>903.75890815317621</v>
      </c>
      <c r="I224" s="2">
        <f>+PaijatHame!AH133</f>
        <v>287.22736125578029</v>
      </c>
      <c r="J224" s="2">
        <f>+PaijatHame!AI133</f>
        <v>15.077762758276666</v>
      </c>
      <c r="K224" s="2">
        <f>+PaijatHame!AJ133</f>
        <v>7.5441378804078809</v>
      </c>
      <c r="L224" s="2">
        <f>+PaijatHame!AK133</f>
        <v>69.876916280349988</v>
      </c>
      <c r="M224" s="2">
        <f>+PaijatHame!AL133</f>
        <v>1999.4071132458143</v>
      </c>
      <c r="Y224" t="s">
        <v>13</v>
      </c>
      <c r="Z224" s="41">
        <f t="shared" si="8"/>
        <v>320.58878433028423</v>
      </c>
    </row>
    <row r="225" spans="2:26" x14ac:dyDescent="0.35">
      <c r="B225" t="s">
        <v>12</v>
      </c>
      <c r="C225" s="2">
        <f>+PaijatHame!AB134</f>
        <v>27.776841837029099</v>
      </c>
      <c r="D225" s="2">
        <f>+PaijatHame!AC134</f>
        <v>4.8568638058944575</v>
      </c>
      <c r="E225" s="2">
        <f>+PaijatHame!AD134</f>
        <v>0</v>
      </c>
      <c r="F225" s="2">
        <f>+PaijatHame!AE134</f>
        <v>0.68019811900562388</v>
      </c>
      <c r="G225" s="2">
        <f>+PaijatHame!AF134</f>
        <v>1.0629669593031725</v>
      </c>
      <c r="H225" s="2">
        <f>+PaijatHame!AG134</f>
        <v>50.100795274091254</v>
      </c>
      <c r="I225" s="2">
        <f>+PaijatHame!AH134</f>
        <v>3.9293896273272302</v>
      </c>
      <c r="J225" s="2">
        <f>+PaijatHame!AI134</f>
        <v>0</v>
      </c>
      <c r="K225" s="2">
        <f>+PaijatHame!AJ134</f>
        <v>0</v>
      </c>
      <c r="L225" s="2">
        <f>+PaijatHame!AK134</f>
        <v>1.7566466821396822</v>
      </c>
      <c r="M225" s="2">
        <f>+PaijatHame!AL134</f>
        <v>90.163702304790519</v>
      </c>
      <c r="Y225" t="s">
        <v>260</v>
      </c>
      <c r="Z225" s="41">
        <f t="shared" si="8"/>
        <v>460.16315746795976</v>
      </c>
    </row>
    <row r="226" spans="2:26" x14ac:dyDescent="0.35">
      <c r="B226" t="s">
        <v>13</v>
      </c>
      <c r="C226" s="2">
        <f>+PaijatHame!AB135</f>
        <v>102.43649072013142</v>
      </c>
      <c r="D226" s="2">
        <f>+PaijatHame!AC135</f>
        <v>25.859938849762226</v>
      </c>
      <c r="E226" s="2">
        <f>+PaijatHame!AD135</f>
        <v>4.7664903017900073</v>
      </c>
      <c r="F226" s="2">
        <f>+PaijatHame!AE135</f>
        <v>1.1258475465198523</v>
      </c>
      <c r="G226" s="2">
        <f>+PaijatHame!AF135</f>
        <v>3.1948199831064388</v>
      </c>
      <c r="H226" s="2">
        <f>+PaijatHame!AG135</f>
        <v>159.44209769250676</v>
      </c>
      <c r="I226" s="2">
        <f>+PaijatHame!AH135</f>
        <v>23.763099236467539</v>
      </c>
      <c r="J226" s="2">
        <f>+PaijatHame!AI135</f>
        <v>0</v>
      </c>
      <c r="K226" s="2">
        <f>+PaijatHame!AJ135</f>
        <v>0</v>
      </c>
      <c r="L226" s="2">
        <f>+PaijatHame!AK135</f>
        <v>0</v>
      </c>
      <c r="M226" s="2">
        <f>+PaijatHame!AL135</f>
        <v>320.58878433028423</v>
      </c>
      <c r="N226" s="2">
        <f>+PaijatHame!AM135</f>
        <v>3.2058878433028424</v>
      </c>
      <c r="O226" s="2">
        <f>+PaijatHame!AN135</f>
        <v>1.6029439216514212</v>
      </c>
      <c r="P226" s="2"/>
      <c r="Y226" t="s">
        <v>261</v>
      </c>
      <c r="Z226" s="41">
        <f t="shared" si="8"/>
        <v>459.29572715338128</v>
      </c>
    </row>
    <row r="227" spans="2:26" x14ac:dyDescent="0.35">
      <c r="B227" t="s">
        <v>14</v>
      </c>
      <c r="C227" s="2">
        <f>+PaijatHame!AB136</f>
        <v>116.45859519778162</v>
      </c>
      <c r="D227" s="2">
        <f>+PaijatHame!AC136</f>
        <v>39.660576403056808</v>
      </c>
      <c r="E227" s="2">
        <f>+PaijatHame!AD136</f>
        <v>8.2229307493907164</v>
      </c>
      <c r="F227" s="2">
        <f>+PaijatHame!AE136</f>
        <v>0.48421572448815531</v>
      </c>
      <c r="G227" s="2">
        <f>+PaijatHame!AF136</f>
        <v>3.4922201672964372</v>
      </c>
      <c r="H227" s="2">
        <f>+PaijatHame!AG136</f>
        <v>183.04187685373125</v>
      </c>
      <c r="I227" s="2">
        <f>+PaijatHame!AH136</f>
        <v>80.880033143216608</v>
      </c>
      <c r="J227" s="2">
        <f>+PaijatHame!AI136</f>
        <v>3.742239816872849</v>
      </c>
      <c r="K227" s="2">
        <f>+PaijatHame!AJ136</f>
        <v>2.1675070396842075</v>
      </c>
      <c r="L227" s="2">
        <f>+PaijatHame!AK136</f>
        <v>22.01296237244113</v>
      </c>
      <c r="M227" s="2">
        <f>+PaijatHame!AL136</f>
        <v>460.16315746795976</v>
      </c>
      <c r="N227" s="2"/>
      <c r="O227" s="2"/>
      <c r="P227" s="2"/>
      <c r="Y227" t="s">
        <v>262</v>
      </c>
      <c r="Z227" s="41">
        <f t="shared" si="8"/>
        <v>97275.752661283725</v>
      </c>
    </row>
    <row r="228" spans="2:26" x14ac:dyDescent="0.35">
      <c r="B228" t="s">
        <v>15</v>
      </c>
      <c r="C228" s="2">
        <f>+PaijatHame!AB137</f>
        <v>87.322760618033016</v>
      </c>
      <c r="D228" s="2">
        <f>+PaijatHame!AC137</f>
        <v>25.137153711131518</v>
      </c>
      <c r="E228" s="2">
        <f>+PaijatHame!AD137</f>
        <v>8.3963247871720821</v>
      </c>
      <c r="F228" s="2">
        <f>+PaijatHame!AE137</f>
        <v>1.1765527640992257</v>
      </c>
      <c r="G228" s="2">
        <f>+PaijatHame!AF137</f>
        <v>2.8440640830338597</v>
      </c>
      <c r="H228" s="2">
        <f>+PaijatHame!AG137</f>
        <v>235.46989934041369</v>
      </c>
      <c r="I228" s="2">
        <f>+PaijatHame!AH137</f>
        <v>75.683969414370694</v>
      </c>
      <c r="J228" s="2">
        <f>+PaijatHame!AI137</f>
        <v>3.5156575211138898</v>
      </c>
      <c r="K228" s="2">
        <f>+PaijatHame!AJ137</f>
        <v>1.8682495886258244</v>
      </c>
      <c r="L228" s="2">
        <f>+PaijatHame!AK137</f>
        <v>17.881095325387481</v>
      </c>
      <c r="M228" s="2">
        <f>+PaijatHame!AL137</f>
        <v>459.29572715338128</v>
      </c>
      <c r="N228" s="2"/>
      <c r="O228" s="2"/>
      <c r="P228" s="2"/>
      <c r="Y228" t="s">
        <v>17</v>
      </c>
      <c r="Z228" s="7">
        <f t="shared" si="8"/>
        <v>-4.6993963243151153E-3</v>
      </c>
    </row>
    <row r="229" spans="2:26" x14ac:dyDescent="0.35">
      <c r="B229" t="s">
        <v>16</v>
      </c>
      <c r="C229" s="2">
        <f>+PaijatHame!AB138</f>
        <v>13804.692152238022</v>
      </c>
      <c r="D229" s="2">
        <f>+PaijatHame!AC138</f>
        <v>6695.037550981162</v>
      </c>
      <c r="E229" s="2">
        <f>+PaijatHame!AD138</f>
        <v>1714.5724105181662</v>
      </c>
      <c r="F229" s="2">
        <f>+PaijatHame!AE138</f>
        <v>107.73380329894702</v>
      </c>
      <c r="G229" s="2">
        <f>+PaijatHame!AF138</f>
        <v>559.99862308453964</v>
      </c>
      <c r="H229" s="2">
        <f>+PaijatHame!AG138</f>
        <v>51475.191749232683</v>
      </c>
      <c r="I229" s="2">
        <f>+PaijatHame!AH138</f>
        <v>20105.606250822657</v>
      </c>
      <c r="J229" s="2">
        <f>+PaijatHame!AI138</f>
        <v>898.00629113335469</v>
      </c>
      <c r="K229" s="2">
        <f>+PaijatHame!AJ138</f>
        <v>337.18079679427041</v>
      </c>
      <c r="L229" s="2">
        <f>+PaijatHame!AK138</f>
        <v>1577.733033179911</v>
      </c>
      <c r="M229" s="2">
        <f>+PaijatHame!AL138</f>
        <v>97275.752661283725</v>
      </c>
      <c r="N229" s="2"/>
      <c r="O229" s="2"/>
      <c r="P229" s="2"/>
      <c r="Y229" t="s">
        <v>263</v>
      </c>
      <c r="Z229" s="41">
        <f>+M234</f>
        <v>1000.1792411196624</v>
      </c>
    </row>
    <row r="230" spans="2:26" x14ac:dyDescent="0.35">
      <c r="B230" t="s">
        <v>17</v>
      </c>
      <c r="C230" s="7">
        <f>+PaijatHame!AB139</f>
        <v>-6.2858239906741038E-3</v>
      </c>
      <c r="D230" s="7">
        <f>+PaijatHame!AC139</f>
        <v>-3.7405506278846822E-3</v>
      </c>
      <c r="E230" s="7">
        <f>+PaijatHame!AD139</f>
        <v>-4.8731730385601661E-3</v>
      </c>
      <c r="F230" s="7">
        <f>+PaijatHame!AE139</f>
        <v>-1.0802946630879991E-2</v>
      </c>
      <c r="G230" s="7">
        <f>+PaijatHame!AF139</f>
        <v>-5.0530355068593167E-3</v>
      </c>
      <c r="H230" s="7">
        <f>+PaijatHame!AG139</f>
        <v>-4.5536044566722583E-3</v>
      </c>
      <c r="I230" s="7">
        <f>+PaijatHame!AH139</f>
        <v>-3.7502046989284013E-3</v>
      </c>
      <c r="J230" s="7">
        <f>+PaijatHame!AI139</f>
        <v>-3.899691545348449E-3</v>
      </c>
      <c r="K230" s="7">
        <f>+PaijatHame!AJ139</f>
        <v>-5.5102635107133298E-3</v>
      </c>
      <c r="L230" s="7">
        <f>+PaijatHame!AK139</f>
        <v>-1.120640323117326E-2</v>
      </c>
      <c r="M230" s="7">
        <f>-M228/M220</f>
        <v>-4.6993963243151153E-3</v>
      </c>
      <c r="N230" s="2"/>
      <c r="O230" s="2"/>
      <c r="P230" s="2"/>
      <c r="Y230" t="s">
        <v>264</v>
      </c>
      <c r="Z230" s="41">
        <f>+M235</f>
        <v>662.888593708749</v>
      </c>
    </row>
    <row r="231" spans="2:26" x14ac:dyDescent="0.35">
      <c r="B231" t="s">
        <v>18</v>
      </c>
      <c r="C231" s="2">
        <f>+PaijatHame!AB140</f>
        <v>0.68769836916593829</v>
      </c>
      <c r="D231" s="2">
        <f>+PaijatHame!AC140</f>
        <v>0.57928553513375525</v>
      </c>
      <c r="E231" s="2">
        <f>+PaijatHame!AD140</f>
        <v>4.0739566866000416</v>
      </c>
      <c r="F231" s="2">
        <f>+PaijatHame!AE140</f>
        <v>0</v>
      </c>
      <c r="G231" s="2">
        <f>+PaijatHame!AF140</f>
        <v>0.73590722495552541</v>
      </c>
      <c r="H231" s="2">
        <f>+PaijatHame!AG140</f>
        <v>4.0900656316749358E-3</v>
      </c>
      <c r="I231" s="2">
        <f>+PaijatHame!AH140</f>
        <v>1.2843579234596414E-2</v>
      </c>
      <c r="J231" s="2">
        <f>+PaijatHame!AI140</f>
        <v>0.15781091099594363</v>
      </c>
      <c r="K231" s="2">
        <f>+PaijatHame!AJ140</f>
        <v>0</v>
      </c>
      <c r="L231" s="2">
        <f>+PaijatHame!AK140</f>
        <v>0</v>
      </c>
      <c r="M231" s="2">
        <f>+PaijatHame!AL140</f>
        <v>0</v>
      </c>
      <c r="N231" s="2"/>
      <c r="O231" s="2"/>
      <c r="P231" s="2"/>
      <c r="Y231" t="s">
        <v>23</v>
      </c>
      <c r="Z231" s="41">
        <f>+M236</f>
        <v>337.29064741091338</v>
      </c>
    </row>
    <row r="232" spans="2:26" x14ac:dyDescent="0.35">
      <c r="B232" t="s">
        <v>19</v>
      </c>
      <c r="C232" s="2">
        <f>+PaijatHame!AB141</f>
        <v>0.69204846400368181</v>
      </c>
      <c r="D232" s="2">
        <f>+PaijatHame!AC141</f>
        <v>0.58146051763809659</v>
      </c>
      <c r="E232" s="2">
        <f>+PaijatHame!AD141</f>
        <v>4.0939070038334959</v>
      </c>
      <c r="F232" s="2">
        <f>+PaijatHame!AE141</f>
        <v>0</v>
      </c>
      <c r="G232" s="2">
        <f>+PaijatHame!AF141</f>
        <v>0.73964467576462356</v>
      </c>
      <c r="H232" s="2">
        <f>+PaijatHame!AG141</f>
        <v>4.1087753695089975E-3</v>
      </c>
      <c r="I232" s="2">
        <f>+PaijatHame!AH141</f>
        <v>1.2891926598303613E-2</v>
      </c>
      <c r="J232" s="2">
        <f>+PaijatHame!AI141</f>
        <v>0.15842873419120934</v>
      </c>
      <c r="K232" s="2">
        <f>+PaijatHame!AJ141</f>
        <v>0</v>
      </c>
      <c r="L232" s="2">
        <f>+PaijatHame!AK141</f>
        <v>0</v>
      </c>
      <c r="M232" s="2">
        <f>+PaijatHame!AL141</f>
        <v>0</v>
      </c>
      <c r="N232" s="2"/>
      <c r="O232" s="2"/>
      <c r="P232" s="2"/>
      <c r="Y232" t="s">
        <v>265</v>
      </c>
      <c r="Z232" s="7">
        <f>+M237</f>
        <v>-0.33723020189194231</v>
      </c>
    </row>
    <row r="233" spans="2:26" x14ac:dyDescent="0.35">
      <c r="B233" t="s">
        <v>20</v>
      </c>
      <c r="C233" s="2">
        <f>+PaijatHame!AB142</f>
        <v>4.3500948377435122E-3</v>
      </c>
      <c r="D233" s="2">
        <f>+PaijatHame!AC142</f>
        <v>2.1749825043413384E-3</v>
      </c>
      <c r="E233" s="2">
        <f>+PaijatHame!AD142</f>
        <v>1.9950317233454307E-2</v>
      </c>
      <c r="F233" s="2">
        <f>+PaijatHame!AE142</f>
        <v>0</v>
      </c>
      <c r="G233" s="2">
        <f>+PaijatHame!AF142</f>
        <v>3.7374508090981529E-3</v>
      </c>
      <c r="H233" s="2">
        <f>+PaijatHame!AG142</f>
        <v>1.8709737834061643E-5</v>
      </c>
      <c r="I233" s="2">
        <f>+PaijatHame!AH142</f>
        <v>4.8347363707198707E-5</v>
      </c>
      <c r="J233" s="2">
        <f>+PaijatHame!AI142</f>
        <v>6.1782319526570983E-4</v>
      </c>
      <c r="K233" s="2">
        <f>+PaijatHame!AJ142</f>
        <v>0</v>
      </c>
      <c r="L233" s="2">
        <f>+PaijatHame!AK142</f>
        <v>0</v>
      </c>
      <c r="M233" s="2">
        <f>+PaijatHame!AL142</f>
        <v>0</v>
      </c>
      <c r="N233" s="2"/>
      <c r="O233" s="2"/>
      <c r="P233" s="2"/>
      <c r="Y233" t="str">
        <f>+B243</f>
        <v>Muutosprosentti turvepeltojen khk-päästöissä</v>
      </c>
      <c r="Z233" s="7">
        <f>+M243/100</f>
        <v>-0.16433277794968312</v>
      </c>
    </row>
    <row r="234" spans="2:26" x14ac:dyDescent="0.35">
      <c r="B234" t="s">
        <v>21</v>
      </c>
      <c r="C234" s="2">
        <f>+PaijatHame!AB143</f>
        <v>255.64014633225187</v>
      </c>
      <c r="D234" s="2">
        <f>+PaijatHame!AC143</f>
        <v>66.679338570045715</v>
      </c>
      <c r="E234" s="2">
        <f>+PaijatHame!AD143</f>
        <v>44.446962086137674</v>
      </c>
      <c r="F234" s="2">
        <f>+PaijatHame!AE143</f>
        <v>3.7317023976853072</v>
      </c>
      <c r="G234" s="2">
        <f>+PaijatHame!AF143</f>
        <v>0.59746279962540805</v>
      </c>
      <c r="H234" s="2">
        <f>+PaijatHame!AG143</f>
        <v>489.51348510217002</v>
      </c>
      <c r="I234" s="2">
        <f>+PaijatHame!AH143</f>
        <v>134.04264288439092</v>
      </c>
      <c r="J234" s="2">
        <f>+PaijatHame!AI143</f>
        <v>5.2050022350655594</v>
      </c>
      <c r="K234" s="2">
        <f>+PaijatHame!AJ143</f>
        <v>0.32249871228982668</v>
      </c>
      <c r="L234" s="2">
        <f>+PaijatHame!AK143</f>
        <v>0</v>
      </c>
      <c r="M234" s="2">
        <f>+PaijatHame!AL143</f>
        <v>1000.1792411196624</v>
      </c>
      <c r="N234" s="2"/>
      <c r="O234" s="2"/>
      <c r="P234" s="2"/>
    </row>
    <row r="235" spans="2:26" x14ac:dyDescent="0.35">
      <c r="B235" t="s">
        <v>22</v>
      </c>
      <c r="C235" s="2">
        <f>+PaijatHame!AB144</f>
        <v>184.33189198339863</v>
      </c>
      <c r="D235" s="2">
        <f>+PaijatHame!AC144</f>
        <v>24.216614085880149</v>
      </c>
      <c r="E235" s="2">
        <f>+PaijatHame!AD144</f>
        <v>37.913980757834686</v>
      </c>
      <c r="F235" s="2">
        <f>+PaijatHame!AE144</f>
        <v>2.3612783745586587</v>
      </c>
      <c r="G235" s="2">
        <f>+PaijatHame!AF144</f>
        <v>0.55258919260592376</v>
      </c>
      <c r="H235" s="2">
        <f>+PaijatHame!AG144</f>
        <v>341.82815246554492</v>
      </c>
      <c r="I235" s="2">
        <f>+PaijatHame!AH144</f>
        <v>71.684086848926</v>
      </c>
      <c r="J235" s="2">
        <f>+PaijatHame!AI144</f>
        <v>0</v>
      </c>
      <c r="K235" s="2">
        <f>+PaijatHame!AJ144</f>
        <v>0</v>
      </c>
      <c r="L235" s="2">
        <f>+PaijatHame!AK144</f>
        <v>0</v>
      </c>
      <c r="M235" s="2">
        <f>+PaijatHame!AL144</f>
        <v>662.888593708749</v>
      </c>
      <c r="N235" s="2"/>
      <c r="O235" s="2"/>
      <c r="P235" s="2"/>
    </row>
    <row r="236" spans="2:26" x14ac:dyDescent="0.35">
      <c r="B236" t="s">
        <v>23</v>
      </c>
      <c r="C236" s="2">
        <f>+PaijatHame!AB145</f>
        <v>71.308254348853239</v>
      </c>
      <c r="D236" s="2">
        <f>+PaijatHame!AC145</f>
        <v>42.462724484165562</v>
      </c>
      <c r="E236" s="2">
        <f>+PaijatHame!AD145</f>
        <v>6.5329813283029878</v>
      </c>
      <c r="F236" s="2">
        <f>+PaijatHame!AE145</f>
        <v>1.3704240231266485</v>
      </c>
      <c r="G236" s="2">
        <f>+PaijatHame!AF145</f>
        <v>4.4873607019484285E-2</v>
      </c>
      <c r="H236" s="2">
        <f>+PaijatHame!AG145</f>
        <v>147.68533263662511</v>
      </c>
      <c r="I236" s="2">
        <f>+PaijatHame!AH145</f>
        <v>62.358556035464915</v>
      </c>
      <c r="J236" s="2">
        <f>+PaijatHame!AI145</f>
        <v>5.2050022350655594</v>
      </c>
      <c r="K236" s="2">
        <f>+PaijatHame!AJ145</f>
        <v>0.32249871228982668</v>
      </c>
      <c r="L236" s="2">
        <f>+PaijatHame!AK145</f>
        <v>0</v>
      </c>
      <c r="M236" s="2">
        <f>+PaijatHame!AL145</f>
        <v>337.29064741091338</v>
      </c>
      <c r="N236" s="2">
        <f>+PaijatHame!AM145</f>
        <v>3.3729064741091337</v>
      </c>
      <c r="O236" s="2">
        <f>+PaijatHame!AN145</f>
        <v>1.6864532370545668</v>
      </c>
      <c r="P236" s="2"/>
    </row>
    <row r="237" spans="2:26" x14ac:dyDescent="0.35">
      <c r="B237" t="s">
        <v>54</v>
      </c>
      <c r="C237" s="7">
        <f>+PaijatHame!AB146</f>
        <v>-0.2789399684358454</v>
      </c>
      <c r="D237" s="7">
        <f>+PaijatHame!AC146</f>
        <v>-0.63681982147376981</v>
      </c>
      <c r="E237" s="7">
        <f>+PaijatHame!AD146</f>
        <v>-0.14698375370721961</v>
      </c>
      <c r="F237" s="7">
        <f>+PaijatHame!AE146</f>
        <v>-0.3672382942371536</v>
      </c>
      <c r="G237" s="7">
        <f>+PaijatHame!AF146</f>
        <v>-7.5106947323948445E-2</v>
      </c>
      <c r="H237" s="7">
        <f>+PaijatHame!AG146</f>
        <v>-0.30169819041001616</v>
      </c>
      <c r="I237" s="7">
        <f>+PaijatHame!AH146</f>
        <v>-0.46521431309921213</v>
      </c>
      <c r="J237" s="7">
        <f>+PaijatHame!AI146</f>
        <v>-1</v>
      </c>
      <c r="K237" s="7">
        <f>+PaijatHame!AJ146</f>
        <v>0</v>
      </c>
      <c r="L237" s="7">
        <f>+PaijatHame!AK146</f>
        <v>0</v>
      </c>
      <c r="M237" s="7">
        <f>+PaijatHame!AL146</f>
        <v>-0.33723020189194231</v>
      </c>
      <c r="N237" s="2"/>
      <c r="O237" s="2"/>
      <c r="P237" s="2"/>
    </row>
    <row r="238" spans="2:26" x14ac:dyDescent="0.35">
      <c r="N238" s="2">
        <f>+PaijatHame!AM147</f>
        <v>6.5787943174119761</v>
      </c>
      <c r="O238" s="2">
        <f>+PaijatHame!AN147</f>
        <v>3.289397158705988</v>
      </c>
      <c r="P238" s="2">
        <f>+PaijatHame!AO147</f>
        <v>3.289397158705988</v>
      </c>
    </row>
    <row r="239" spans="2:26" x14ac:dyDescent="0.35">
      <c r="C239" t="s">
        <v>0</v>
      </c>
      <c r="D239" t="s">
        <v>1</v>
      </c>
      <c r="E239" t="s">
        <v>2</v>
      </c>
      <c r="F239" t="s">
        <v>3</v>
      </c>
      <c r="G239" t="s">
        <v>4</v>
      </c>
      <c r="H239" t="s">
        <v>5</v>
      </c>
      <c r="I239" t="s">
        <v>6</v>
      </c>
      <c r="J239" t="s">
        <v>7</v>
      </c>
      <c r="K239" t="s">
        <v>8</v>
      </c>
      <c r="L239" t="s">
        <v>9</v>
      </c>
      <c r="M239" t="s">
        <v>10</v>
      </c>
      <c r="N239" t="s">
        <v>52</v>
      </c>
      <c r="O239" t="s">
        <v>53</v>
      </c>
    </row>
    <row r="240" spans="2:26" x14ac:dyDescent="0.35">
      <c r="B240" t="s">
        <v>25</v>
      </c>
      <c r="C240" s="2">
        <f>+PaijatHame!AB149</f>
        <v>16.053949084097741</v>
      </c>
      <c r="D240" s="2">
        <f>+PaijatHame!AC149</f>
        <v>4.6522033532333431</v>
      </c>
      <c r="E240" s="2">
        <f>+PaijatHame!AD149</f>
        <v>2.0198647821567075</v>
      </c>
      <c r="F240" s="2">
        <f>+PaijatHame!AE149</f>
        <v>0.17881740920779571</v>
      </c>
      <c r="G240" s="2">
        <f>+PaijatHame!AF149</f>
        <v>0.3358651843232755</v>
      </c>
      <c r="H240" s="2">
        <f>+PaijatHame!AG149</f>
        <v>27.534386057263593</v>
      </c>
      <c r="I240" s="2">
        <f>+PaijatHame!AH149</f>
        <v>8.5355006085979248</v>
      </c>
      <c r="J240" s="2">
        <f>+PaijatHame!AI149</f>
        <v>0.45672177959804539</v>
      </c>
      <c r="K240" s="2">
        <f>+PaijatHame!AJ149</f>
        <v>0.19220639695275499</v>
      </c>
      <c r="L240" s="2">
        <f>+PaijatHame!AK149</f>
        <v>1.7504237545177854</v>
      </c>
      <c r="M240" s="2">
        <f>+PaijatHame!AL149</f>
        <v>61.709938409948968</v>
      </c>
      <c r="N240" s="2">
        <f>+PaijatHame!AM149</f>
        <v>61.709938409948968</v>
      </c>
      <c r="O240" s="2">
        <f>+PaijatHame!AN149</f>
        <v>61.709938409948968</v>
      </c>
    </row>
    <row r="241" spans="1:26" x14ac:dyDescent="0.35">
      <c r="B241" t="s">
        <v>26</v>
      </c>
      <c r="C241" s="2">
        <f>+PaijatHame!AB150</f>
        <v>12.401947077239663</v>
      </c>
      <c r="D241" s="2">
        <f>+PaijatHame!AC150</f>
        <v>3.3996841028234228</v>
      </c>
      <c r="E241" s="2">
        <f>+PaijatHame!AD150</f>
        <v>1.8821428714858381</v>
      </c>
      <c r="F241" s="2">
        <f>+PaijatHame!AE150</f>
        <v>0.12923033042532397</v>
      </c>
      <c r="G241" s="2">
        <f>+PaijatHame!AF150</f>
        <v>0.27989250369183893</v>
      </c>
      <c r="H241" s="2">
        <f>+PaijatHame!AG150</f>
        <v>23.596542440911911</v>
      </c>
      <c r="I241" s="2">
        <f>+PaijatHame!AH150</f>
        <v>7.6025906914484613</v>
      </c>
      <c r="J241" s="2">
        <f>+PaijatHame!AI150</f>
        <v>0.37748794500131549</v>
      </c>
      <c r="K241" s="2">
        <f>+PaijatHame!AJ150</f>
        <v>0.18885139061989378</v>
      </c>
      <c r="L241" s="2">
        <f>+PaijatHame!AK150</f>
        <v>1.7106034502905367</v>
      </c>
      <c r="M241" s="2">
        <f>+PaijatHame!AL150</f>
        <v>51.568972803938202</v>
      </c>
      <c r="N241" s="2">
        <f>+PaijatHame!AM150</f>
        <v>54.85836996264419</v>
      </c>
      <c r="O241" s="2">
        <f>+PaijatHame!AN150</f>
        <v>58.147767121350178</v>
      </c>
    </row>
    <row r="242" spans="1:26" x14ac:dyDescent="0.35">
      <c r="B242" t="s">
        <v>27</v>
      </c>
      <c r="C242" s="2">
        <f>+PaijatHame!AB151</f>
        <v>-3.6520020068580781</v>
      </c>
      <c r="D242" s="2">
        <f>+PaijatHame!AC151</f>
        <v>-1.2525192504099203</v>
      </c>
      <c r="E242" s="2">
        <f>+PaijatHame!AD151</f>
        <v>-0.13772191067086936</v>
      </c>
      <c r="F242" s="2">
        <f>+PaijatHame!AE151</f>
        <v>-4.9587078782471733E-2</v>
      </c>
      <c r="G242" s="2">
        <f>+PaijatHame!AF151</f>
        <v>-5.5972680631436567E-2</v>
      </c>
      <c r="H242" s="2">
        <f>+PaijatHame!AG151</f>
        <v>-3.9378436163516817</v>
      </c>
      <c r="I242" s="2">
        <f>+PaijatHame!AH151</f>
        <v>-0.93290991714946347</v>
      </c>
      <c r="J242" s="2">
        <f>+PaijatHame!AI151</f>
        <v>-7.9233834596729891E-2</v>
      </c>
      <c r="K242" s="2">
        <f>+PaijatHame!AJ151</f>
        <v>-3.3550063328612045E-3</v>
      </c>
      <c r="L242" s="2">
        <f>+PaijatHame!AK151</f>
        <v>-3.9820304227248693E-2</v>
      </c>
      <c r="M242" s="2">
        <f>+PaijatHame!AL151</f>
        <v>-10.140965606010766</v>
      </c>
      <c r="N242" s="2">
        <f>+PaijatHame!AM151</f>
        <v>-6.8515684473047784</v>
      </c>
      <c r="O242" s="2">
        <f>+PaijatHame!AN151</f>
        <v>-3.5621712885987904</v>
      </c>
    </row>
    <row r="243" spans="1:26" x14ac:dyDescent="0.35">
      <c r="B243" t="s">
        <v>268</v>
      </c>
      <c r="C243" s="2">
        <f>+PaijatHame!AB152</f>
        <v>-22.748309389342548</v>
      </c>
      <c r="D243" s="2">
        <f>+PaijatHame!AC152</f>
        <v>-26.923140613348359</v>
      </c>
      <c r="E243" s="2">
        <f>+PaijatHame!AD152</f>
        <v>-6.8183727884901781</v>
      </c>
      <c r="F243" s="2">
        <f>+PaijatHame!AE152</f>
        <v>-27.730565498155052</v>
      </c>
      <c r="G243" s="2">
        <f>+PaijatHame!AF152</f>
        <v>-16.665222608355258</v>
      </c>
      <c r="H243" s="2">
        <f>+PaijatHame!AG152</f>
        <v>-14.301548645980708</v>
      </c>
      <c r="I243" s="2">
        <f>+PaijatHame!AH152</f>
        <v>-10.929762177156086</v>
      </c>
      <c r="J243" s="2">
        <f>+PaijatHame!AI152</f>
        <v>-17.348381035487844</v>
      </c>
      <c r="K243" s="2">
        <f>+PaijatHame!AJ152</f>
        <v>-1.7455227224751926</v>
      </c>
      <c r="L243" s="2">
        <f>+PaijatHame!AK152</f>
        <v>-2.2748951003706281</v>
      </c>
      <c r="M243" s="2">
        <f>+PaijatHame!AL152</f>
        <v>-16.433277794968312</v>
      </c>
      <c r="N243" s="2">
        <f>+PaijatHame!AM152</f>
        <v>-11.102860615074214</v>
      </c>
      <c r="O243" s="2">
        <f>+PaijatHame!AN152</f>
        <v>-5.7724434351801133</v>
      </c>
    </row>
    <row r="245" spans="1:26" x14ac:dyDescent="0.35">
      <c r="A245" t="s">
        <v>40</v>
      </c>
      <c r="O245">
        <v>10</v>
      </c>
      <c r="Y245" t="str">
        <f>+A245</f>
        <v>Pirkanmaa</v>
      </c>
    </row>
    <row r="246" spans="1:26" x14ac:dyDescent="0.35">
      <c r="C246" t="s">
        <v>0</v>
      </c>
      <c r="D246" t="s">
        <v>1</v>
      </c>
      <c r="E246" t="s">
        <v>2</v>
      </c>
      <c r="F246" t="s">
        <v>3</v>
      </c>
      <c r="G246" t="s">
        <v>4</v>
      </c>
      <c r="H246" t="s">
        <v>5</v>
      </c>
      <c r="I246" t="s">
        <v>6</v>
      </c>
      <c r="J246" t="s">
        <v>7</v>
      </c>
      <c r="K246" t="s">
        <v>8</v>
      </c>
      <c r="L246" t="s">
        <v>9</v>
      </c>
      <c r="M246" t="s">
        <v>10</v>
      </c>
      <c r="N246" t="s">
        <v>50</v>
      </c>
      <c r="Z246" s="40" t="s">
        <v>266</v>
      </c>
    </row>
    <row r="247" spans="1:26" x14ac:dyDescent="0.35">
      <c r="B247" t="s">
        <v>30</v>
      </c>
      <c r="C247" s="1">
        <f>+Pirkanmaa!AB129</f>
        <v>24335.854084428145</v>
      </c>
      <c r="D247" s="1">
        <f>+Pirkanmaa!AC129</f>
        <v>19145.599675622569</v>
      </c>
      <c r="E247" s="1">
        <f>+Pirkanmaa!AD129</f>
        <v>5540.0813181970034</v>
      </c>
      <c r="F247" s="1">
        <f>+Pirkanmaa!AE129</f>
        <v>2462.6281630755261</v>
      </c>
      <c r="G247" s="1">
        <f>+Pirkanmaa!AF129</f>
        <v>1901.6091753077144</v>
      </c>
      <c r="H247" s="1">
        <f>+Pirkanmaa!AG129</f>
        <v>94281.00774928699</v>
      </c>
      <c r="I247" s="1">
        <f>+Pirkanmaa!AH129</f>
        <v>16693.624621005365</v>
      </c>
      <c r="J247" s="1">
        <f>+Pirkanmaa!AI129</f>
        <v>2529.8229181842448</v>
      </c>
      <c r="K247" s="1">
        <f>+Pirkanmaa!AJ129</f>
        <v>73.584997485566461</v>
      </c>
      <c r="L247" s="1">
        <f>+Pirkanmaa!AK129</f>
        <v>5139.7845235684681</v>
      </c>
      <c r="M247" s="1">
        <f>+Pirkanmaa!AL129</f>
        <v>172103.5972261616</v>
      </c>
      <c r="Y247" t="s">
        <v>267</v>
      </c>
      <c r="Z247" s="41">
        <f>+M247</f>
        <v>172103.5972261616</v>
      </c>
    </row>
    <row r="248" spans="1:26" ht="15.5" x14ac:dyDescent="0.35">
      <c r="B248" s="5" t="s">
        <v>271</v>
      </c>
      <c r="C248" s="1">
        <f>+Pirkanmaa!AB130</f>
        <v>0</v>
      </c>
      <c r="D248" s="1">
        <f>+Pirkanmaa!AC130</f>
        <v>0</v>
      </c>
      <c r="E248" s="1">
        <f>+Pirkanmaa!AD130</f>
        <v>0</v>
      </c>
      <c r="F248" s="1">
        <f>+Pirkanmaa!AE130</f>
        <v>0</v>
      </c>
      <c r="G248" s="1">
        <f>+Pirkanmaa!AF130</f>
        <v>0</v>
      </c>
      <c r="H248" s="1">
        <f>+Pirkanmaa!AG130</f>
        <v>0</v>
      </c>
      <c r="I248" s="1">
        <f>+Pirkanmaa!AH130</f>
        <v>0</v>
      </c>
      <c r="J248" s="1">
        <f>+Pirkanmaa!AI130</f>
        <v>0</v>
      </c>
      <c r="K248" s="1">
        <f>+Pirkanmaa!AJ130</f>
        <v>0</v>
      </c>
      <c r="L248" s="1">
        <f>+Pirkanmaa!AK130</f>
        <v>0</v>
      </c>
      <c r="M248" s="1">
        <f>+Pirkanmaa!AL130</f>
        <v>0</v>
      </c>
      <c r="Y248" t="str">
        <f>+B251</f>
        <v>Turvepeltoa viljelyssä yhteensä 2050</v>
      </c>
      <c r="Z248" s="3">
        <f>+M251</f>
        <v>7212.467538570776</v>
      </c>
    </row>
    <row r="249" spans="1:26" ht="15.5" x14ac:dyDescent="0.35">
      <c r="B249" s="5" t="s">
        <v>270</v>
      </c>
      <c r="C249" s="1">
        <f>+Pirkanmaa!AB131</f>
        <v>446.40513629635433</v>
      </c>
      <c r="D249" s="1">
        <f>+Pirkanmaa!AC131</f>
        <v>357.40824352907896</v>
      </c>
      <c r="E249" s="1">
        <f>+Pirkanmaa!AD131</f>
        <v>76.668894620788578</v>
      </c>
      <c r="F249" s="1">
        <f>+Pirkanmaa!AE131</f>
        <v>18.454661347441405</v>
      </c>
      <c r="G249" s="1">
        <f>+Pirkanmaa!AF131</f>
        <v>26.167833124065346</v>
      </c>
      <c r="H249" s="1">
        <f>+Pirkanmaa!AG131</f>
        <v>1149.1080479960267</v>
      </c>
      <c r="I249" s="1">
        <f>+Pirkanmaa!AH131</f>
        <v>285.54362379691298</v>
      </c>
      <c r="J249" s="1">
        <f>+Pirkanmaa!AI131</f>
        <v>37.740882260746943</v>
      </c>
      <c r="K249" s="1">
        <f>+Pirkanmaa!AJ131</f>
        <v>2.6213452850169179</v>
      </c>
      <c r="L249" s="1">
        <f>+Pirkanmaa!AK131</f>
        <v>115.34860205905836</v>
      </c>
      <c r="M249" s="1">
        <f>+Pirkanmaa!AL131</f>
        <v>2515.4672703154906</v>
      </c>
      <c r="Y249" t="s">
        <v>269</v>
      </c>
      <c r="Z249" s="7">
        <f>+Z248/Z247</f>
        <v>4.1907709396061379E-2</v>
      </c>
    </row>
    <row r="250" spans="1:26" ht="15.5" x14ac:dyDescent="0.35">
      <c r="B250" s="5" t="s">
        <v>62</v>
      </c>
      <c r="C250" s="1">
        <f>+Pirkanmaa!AB132</f>
        <v>952.25283727009719</v>
      </c>
      <c r="D250" s="1">
        <f>+Pirkanmaa!AC132</f>
        <v>715.35132724856783</v>
      </c>
      <c r="E250" s="1">
        <f>+Pirkanmaa!AD132</f>
        <v>108.52413655098327</v>
      </c>
      <c r="F250" s="1">
        <f>+Pirkanmaa!AE132</f>
        <v>20.897897215547907</v>
      </c>
      <c r="G250" s="1">
        <f>+Pirkanmaa!AF132</f>
        <v>42.130786621005186</v>
      </c>
      <c r="H250" s="1">
        <f>+Pirkanmaa!AG132</f>
        <v>2090.9874717241159</v>
      </c>
      <c r="I250" s="1">
        <f>+Pirkanmaa!AH132</f>
        <v>424.36533489789463</v>
      </c>
      <c r="J250" s="1">
        <f>+Pirkanmaa!AI132</f>
        <v>181.58670002071545</v>
      </c>
      <c r="K250" s="1">
        <f>+Pirkanmaa!AJ132</f>
        <v>2.6300315311571478</v>
      </c>
      <c r="L250" s="1">
        <f>+Pirkanmaa!AK132</f>
        <v>158.27374517519979</v>
      </c>
      <c r="M250" s="1">
        <f>+Pirkanmaa!AL132</f>
        <v>4697.0002682552849</v>
      </c>
      <c r="Y250" t="s">
        <v>259</v>
      </c>
      <c r="Z250" s="41">
        <f t="shared" ref="Z250:Z255" si="9">+M252</f>
        <v>715.66439997268208</v>
      </c>
    </row>
    <row r="251" spans="1:26" ht="15.5" x14ac:dyDescent="0.35">
      <c r="B251" s="5" t="s">
        <v>63</v>
      </c>
      <c r="C251" s="1">
        <f>+Pirkanmaa!AB133</f>
        <v>1398.6579735664516</v>
      </c>
      <c r="D251" s="1">
        <f>+Pirkanmaa!AC133</f>
        <v>1072.7595707776468</v>
      </c>
      <c r="E251" s="1">
        <f>+Pirkanmaa!AD133</f>
        <v>185.19303117177185</v>
      </c>
      <c r="F251" s="1">
        <f>+Pirkanmaa!AE133</f>
        <v>39.352558562989316</v>
      </c>
      <c r="G251" s="1">
        <f>+Pirkanmaa!AF133</f>
        <v>68.298619745070539</v>
      </c>
      <c r="H251" s="1">
        <f>+Pirkanmaa!AG133</f>
        <v>3240.0955197201429</v>
      </c>
      <c r="I251" s="1">
        <f>+Pirkanmaa!AH133</f>
        <v>709.90895869480755</v>
      </c>
      <c r="J251" s="1">
        <f>+Pirkanmaa!AI133</f>
        <v>219.32758228146241</v>
      </c>
      <c r="K251" s="1">
        <f>+Pirkanmaa!AJ133</f>
        <v>5.2513768161740657</v>
      </c>
      <c r="L251" s="1">
        <f>+Pirkanmaa!AK133</f>
        <v>273.62234723425814</v>
      </c>
      <c r="M251" s="1">
        <f>+Pirkanmaa!AL133</f>
        <v>7212.467538570776</v>
      </c>
      <c r="Y251" t="s">
        <v>13</v>
      </c>
      <c r="Z251" s="41">
        <f t="shared" si="9"/>
        <v>1442.5151760426659</v>
      </c>
    </row>
    <row r="252" spans="1:26" x14ac:dyDescent="0.35">
      <c r="B252" t="s">
        <v>12</v>
      </c>
      <c r="C252" s="1">
        <f>+Pirkanmaa!AB134</f>
        <v>197.04267791973871</v>
      </c>
      <c r="D252" s="1">
        <f>+Pirkanmaa!AC134</f>
        <v>84.582389001784776</v>
      </c>
      <c r="E252" s="1">
        <f>+Pirkanmaa!AD134</f>
        <v>4.1415236074923563</v>
      </c>
      <c r="F252" s="1">
        <f>+Pirkanmaa!AE134</f>
        <v>1.2537859951417198</v>
      </c>
      <c r="G252" s="1">
        <f>+Pirkanmaa!AF134</f>
        <v>4.5226606050009472</v>
      </c>
      <c r="H252" s="1">
        <f>+Pirkanmaa!AG134</f>
        <v>319.01335813055977</v>
      </c>
      <c r="I252" s="1">
        <f>+Pirkanmaa!AH134</f>
        <v>33.105060628097242</v>
      </c>
      <c r="J252" s="1">
        <f>+Pirkanmaa!AI134</f>
        <v>45.331490790909015</v>
      </c>
      <c r="K252" s="1">
        <f>+Pirkanmaa!AJ134</f>
        <v>0</v>
      </c>
      <c r="L252" s="1">
        <f>+Pirkanmaa!AK134</f>
        <v>26.671453293957537</v>
      </c>
      <c r="M252" s="1">
        <f>+Pirkanmaa!AL134</f>
        <v>715.66439997268208</v>
      </c>
      <c r="Y252" t="s">
        <v>260</v>
      </c>
      <c r="Z252" s="41">
        <f t="shared" si="9"/>
        <v>1481.8257568869626</v>
      </c>
    </row>
    <row r="253" spans="1:26" x14ac:dyDescent="0.35">
      <c r="B253" t="s">
        <v>13</v>
      </c>
      <c r="C253" s="1">
        <f>+Pirkanmaa!AB135</f>
        <v>419.17834977131895</v>
      </c>
      <c r="D253" s="1">
        <f>+Pirkanmaa!AC135</f>
        <v>286.40430266281305</v>
      </c>
      <c r="E253" s="1">
        <f>+Pirkanmaa!AD135</f>
        <v>19.470335683430015</v>
      </c>
      <c r="F253" s="1">
        <f>+Pirkanmaa!AE135</f>
        <v>8.6341468931087171</v>
      </c>
      <c r="G253" s="1">
        <f>+Pirkanmaa!AF135</f>
        <v>15.020538720036878</v>
      </c>
      <c r="H253" s="1">
        <f>+Pirkanmaa!AG135</f>
        <v>614.65079834977655</v>
      </c>
      <c r="I253" s="1">
        <f>+Pirkanmaa!AH135</f>
        <v>79.156703962181737</v>
      </c>
      <c r="J253" s="1">
        <f>+Pirkanmaa!AI135</f>
        <v>0</v>
      </c>
      <c r="K253" s="1">
        <f>+Pirkanmaa!AJ135</f>
        <v>0</v>
      </c>
      <c r="L253" s="1">
        <f>+Pirkanmaa!AK135</f>
        <v>0</v>
      </c>
      <c r="M253" s="1">
        <f>+Pirkanmaa!AL135</f>
        <v>1442.5151760426659</v>
      </c>
      <c r="N253" s="1">
        <f>+Pirkanmaa!AM135</f>
        <v>14.42515176042666</v>
      </c>
      <c r="O253" s="1">
        <f>+Pirkanmaa!AN135</f>
        <v>7.21257588021333</v>
      </c>
      <c r="P253" s="2"/>
      <c r="Y253" t="s">
        <v>261</v>
      </c>
      <c r="Z253" s="41">
        <f t="shared" si="9"/>
        <v>1896.6424310454754</v>
      </c>
    </row>
    <row r="254" spans="1:26" x14ac:dyDescent="0.35">
      <c r="B254" t="s">
        <v>14</v>
      </c>
      <c r="C254" s="1">
        <f>+Pirkanmaa!AB136</f>
        <v>283.84764394747151</v>
      </c>
      <c r="D254" s="1">
        <f>+Pirkanmaa!AC136</f>
        <v>241.41088523316083</v>
      </c>
      <c r="E254" s="1">
        <f>+Pirkanmaa!AD136</f>
        <v>26.94410861643728</v>
      </c>
      <c r="F254" s="1">
        <f>+Pirkanmaa!AE136</f>
        <v>4.758613576564918</v>
      </c>
      <c r="G254" s="1">
        <f>+Pirkanmaa!AF136</f>
        <v>18.232051472153113</v>
      </c>
      <c r="H254" s="1">
        <f>+Pirkanmaa!AG136</f>
        <v>602.47477789531877</v>
      </c>
      <c r="I254" s="1">
        <f>+Pirkanmaa!AH136</f>
        <v>181.74734831229387</v>
      </c>
      <c r="J254" s="1">
        <f>+Pirkanmaa!AI136</f>
        <v>43.1660372112201</v>
      </c>
      <c r="K254" s="1">
        <f>+Pirkanmaa!AJ136</f>
        <v>1.7226931404347006</v>
      </c>
      <c r="L254" s="1">
        <f>+Pirkanmaa!AK136</f>
        <v>77.521597481907577</v>
      </c>
      <c r="M254" s="1">
        <f>+Pirkanmaa!AL136</f>
        <v>1481.8257568869626</v>
      </c>
      <c r="N254" s="2"/>
      <c r="O254" s="2"/>
      <c r="P254" s="2"/>
      <c r="Y254" t="s">
        <v>262</v>
      </c>
      <c r="Z254" s="41">
        <f t="shared" si="9"/>
        <v>170206.95479511609</v>
      </c>
    </row>
    <row r="255" spans="1:26" x14ac:dyDescent="0.35">
      <c r="B255" t="s">
        <v>15</v>
      </c>
      <c r="C255" s="1">
        <f>+Pirkanmaa!AB137</f>
        <v>351.04565363712737</v>
      </c>
      <c r="D255" s="1">
        <f>+Pirkanmaa!AC137</f>
        <v>215.00132376352212</v>
      </c>
      <c r="E255" s="1">
        <f>+Pirkanmaa!AD137</f>
        <v>31.263320941957257</v>
      </c>
      <c r="F255" s="1">
        <f>+Pirkanmaa!AE137</f>
        <v>6.0465250851170902</v>
      </c>
      <c r="G255" s="1">
        <f>+Pirkanmaa!AF137</f>
        <v>13.693413219780275</v>
      </c>
      <c r="H255" s="1">
        <f>+Pirkanmaa!AG137</f>
        <v>923.92201692410083</v>
      </c>
      <c r="I255" s="1">
        <f>+Pirkanmaa!AH137</f>
        <v>186.86009005315447</v>
      </c>
      <c r="J255" s="1">
        <f>+Pirkanmaa!AI137</f>
        <v>86.275134153914863</v>
      </c>
      <c r="K255" s="1">
        <f>+Pirkanmaa!AJ137</f>
        <v>1.2032502944612842</v>
      </c>
      <c r="L255" s="1">
        <f>+Pirkanmaa!AK137</f>
        <v>81.33170297234004</v>
      </c>
      <c r="M255" s="1">
        <f>+Pirkanmaa!AL137</f>
        <v>1896.6424310454754</v>
      </c>
      <c r="N255" s="2"/>
      <c r="O255" s="2"/>
      <c r="P255" s="2"/>
      <c r="Y255" t="s">
        <v>17</v>
      </c>
      <c r="Z255" s="7">
        <f t="shared" si="9"/>
        <v>-1.1020353215238695E-2</v>
      </c>
    </row>
    <row r="256" spans="1:26" x14ac:dyDescent="0.35">
      <c r="B256" t="s">
        <v>16</v>
      </c>
      <c r="C256" s="1">
        <f>+Pirkanmaa!AB138</f>
        <v>23984.808430791018</v>
      </c>
      <c r="D256" s="1">
        <f>+Pirkanmaa!AC138</f>
        <v>18930.598351859047</v>
      </c>
      <c r="E256" s="1">
        <f>+Pirkanmaa!AD138</f>
        <v>5508.8179972550461</v>
      </c>
      <c r="F256" s="1">
        <f>+Pirkanmaa!AE138</f>
        <v>2456.581637990409</v>
      </c>
      <c r="G256" s="1">
        <f>+Pirkanmaa!AF138</f>
        <v>1887.9157620879341</v>
      </c>
      <c r="H256" s="1">
        <f>+Pirkanmaa!AG138</f>
        <v>93357.085732362888</v>
      </c>
      <c r="I256" s="1">
        <f>+Pirkanmaa!AH138</f>
        <v>16506.764530952212</v>
      </c>
      <c r="J256" s="1">
        <f>+Pirkanmaa!AI138</f>
        <v>2443.5477840303301</v>
      </c>
      <c r="K256" s="1">
        <f>+Pirkanmaa!AJ138</f>
        <v>72.381747191105177</v>
      </c>
      <c r="L256" s="1">
        <f>+Pirkanmaa!AK138</f>
        <v>5058.4528205961278</v>
      </c>
      <c r="M256" s="1">
        <f>+Pirkanmaa!AL138</f>
        <v>170206.95479511609</v>
      </c>
      <c r="N256" s="2"/>
      <c r="O256" s="2"/>
      <c r="P256" s="2"/>
      <c r="Y256" t="s">
        <v>263</v>
      </c>
      <c r="Z256" s="41">
        <f>+M261</f>
        <v>2549.9206237597327</v>
      </c>
    </row>
    <row r="257" spans="1:26" x14ac:dyDescent="0.35">
      <c r="B257" t="s">
        <v>17</v>
      </c>
      <c r="C257" s="7">
        <f>+Pirkanmaa!AB139</f>
        <v>-1.4425039385067319E-2</v>
      </c>
      <c r="D257" s="7">
        <f>+Pirkanmaa!AC139</f>
        <v>-1.1229803579214909E-2</v>
      </c>
      <c r="E257" s="7">
        <f>+Pirkanmaa!AD139</f>
        <v>-5.6431158942143065E-3</v>
      </c>
      <c r="F257" s="7">
        <f>+Pirkanmaa!AE139</f>
        <v>-2.4553138698640187E-3</v>
      </c>
      <c r="G257" s="7">
        <f>+Pirkanmaa!AF139</f>
        <v>-7.2009608481008909E-3</v>
      </c>
      <c r="H257" s="7">
        <f>+Pirkanmaa!AG139</f>
        <v>-9.7996620844465684E-3</v>
      </c>
      <c r="I257" s="7">
        <f>+Pirkanmaa!AH139</f>
        <v>-1.1193500171198944E-2</v>
      </c>
      <c r="J257" s="7">
        <f>+Pirkanmaa!AI139</f>
        <v>-3.4103230520117975E-2</v>
      </c>
      <c r="K257" s="7">
        <f>+Pirkanmaa!AJ139</f>
        <v>-1.6351842570862345E-2</v>
      </c>
      <c r="L257" s="7">
        <f>+Pirkanmaa!AK139</f>
        <v>-1.5823951879576612E-2</v>
      </c>
      <c r="M257" s="7">
        <f>-M255/M247</f>
        <v>-1.1020353215238695E-2</v>
      </c>
      <c r="N257" s="2"/>
      <c r="O257" s="2"/>
      <c r="P257" s="2"/>
      <c r="Y257" t="s">
        <v>264</v>
      </c>
      <c r="Z257" s="41">
        <f>+M262</f>
        <v>2045.8942337624624</v>
      </c>
    </row>
    <row r="258" spans="1:26" x14ac:dyDescent="0.35">
      <c r="B258" t="s">
        <v>18</v>
      </c>
      <c r="C258" s="1">
        <f>+Pirkanmaa!AB140</f>
        <v>0.84676707579314925</v>
      </c>
      <c r="D258" s="1">
        <f>+Pirkanmaa!AC140</f>
        <v>0.71226194170157631</v>
      </c>
      <c r="E258" s="1">
        <f>+Pirkanmaa!AD140</f>
        <v>3.8701778491182739</v>
      </c>
      <c r="F258" s="1">
        <f>+Pirkanmaa!AE140</f>
        <v>3.983132795716009</v>
      </c>
      <c r="G258" s="1">
        <f>+Pirkanmaa!AF140</f>
        <v>0.73495648745691622</v>
      </c>
      <c r="H258" s="1">
        <f>+Pirkanmaa!AG140</f>
        <v>3.3724703160314333E-2</v>
      </c>
      <c r="I258" s="1">
        <f>+Pirkanmaa!AH140</f>
        <v>3.2294604212055912E-2</v>
      </c>
      <c r="J258" s="1">
        <f>+Pirkanmaa!AI140</f>
        <v>0.2585097934322575</v>
      </c>
      <c r="K258" s="1">
        <f>+Pirkanmaa!AJ140</f>
        <v>1.0871781305107991E-2</v>
      </c>
      <c r="L258" s="1">
        <f>+Pirkanmaa!AK140</f>
        <v>0</v>
      </c>
      <c r="M258" s="1">
        <f>+Pirkanmaa!AL140</f>
        <v>0</v>
      </c>
      <c r="N258" s="2"/>
      <c r="O258" s="2"/>
      <c r="P258" s="2"/>
      <c r="Y258" t="s">
        <v>23</v>
      </c>
      <c r="Z258" s="41">
        <f>+M263</f>
        <v>504.02638999727037</v>
      </c>
    </row>
    <row r="259" spans="1:26" x14ac:dyDescent="0.35">
      <c r="B259" t="s">
        <v>19</v>
      </c>
      <c r="C259" s="1">
        <f>+Pirkanmaa!AB141</f>
        <v>0.85916049984145637</v>
      </c>
      <c r="D259" s="1">
        <f>+Pirkanmaa!AC141</f>
        <v>0.72035134582319382</v>
      </c>
      <c r="E259" s="1">
        <f>+Pirkanmaa!AD141</f>
        <v>3.8921416555572828</v>
      </c>
      <c r="F259" s="1">
        <f>+Pirkanmaa!AE141</f>
        <v>3.9929367085981191</v>
      </c>
      <c r="G259" s="1">
        <f>+Pirkanmaa!AF141</f>
        <v>0.74028726708353232</v>
      </c>
      <c r="H259" s="1">
        <f>+Pirkanmaa!AG141</f>
        <v>3.4058464604554042E-2</v>
      </c>
      <c r="I259" s="1">
        <f>+Pirkanmaa!AH141</f>
        <v>3.2660186009747405E-2</v>
      </c>
      <c r="J259" s="1">
        <f>+Pirkanmaa!AI141</f>
        <v>0.26763708255433999</v>
      </c>
      <c r="K259" s="1">
        <f>+Pirkanmaa!AJ141</f>
        <v>1.105251021210925E-2</v>
      </c>
      <c r="L259" s="1">
        <f>+Pirkanmaa!AK141</f>
        <v>0</v>
      </c>
      <c r="M259" s="1">
        <f>+Pirkanmaa!AL141</f>
        <v>0</v>
      </c>
      <c r="N259" s="2"/>
      <c r="O259" s="2"/>
      <c r="P259" s="2"/>
      <c r="Y259" t="s">
        <v>265</v>
      </c>
      <c r="Z259" s="7">
        <f>+M264</f>
        <v>-0.19766356070100261</v>
      </c>
    </row>
    <row r="260" spans="1:26" x14ac:dyDescent="0.35">
      <c r="B260" t="s">
        <v>20</v>
      </c>
      <c r="C260" s="1">
        <f>+Pirkanmaa!AB142</f>
        <v>1.2393424048307122E-2</v>
      </c>
      <c r="D260" s="1">
        <f>+Pirkanmaa!AC142</f>
        <v>8.0894041216175161E-3</v>
      </c>
      <c r="E260" s="1">
        <f>+Pirkanmaa!AD142</f>
        <v>2.1963806439008859E-2</v>
      </c>
      <c r="F260" s="1">
        <f>+Pirkanmaa!AE142</f>
        <v>9.8039128821101329E-3</v>
      </c>
      <c r="G260" s="1">
        <f>+Pirkanmaa!AF142</f>
        <v>5.3307796266161001E-3</v>
      </c>
      <c r="H260" s="1">
        <f>+Pirkanmaa!AG142</f>
        <v>3.3376144423970938E-4</v>
      </c>
      <c r="I260" s="1">
        <f>+Pirkanmaa!AH142</f>
        <v>3.6558179769149296E-4</v>
      </c>
      <c r="J260" s="1">
        <f>+Pirkanmaa!AI142</f>
        <v>9.1272891220824937E-3</v>
      </c>
      <c r="K260" s="1">
        <f>+Pirkanmaa!AJ142</f>
        <v>1.8072890700125861E-4</v>
      </c>
      <c r="L260" s="1">
        <f>+Pirkanmaa!AK142</f>
        <v>0</v>
      </c>
      <c r="M260" s="1">
        <f>+Pirkanmaa!AL142</f>
        <v>0</v>
      </c>
      <c r="N260" s="2"/>
      <c r="O260" s="2"/>
      <c r="P260" s="2"/>
      <c r="Y260" t="str">
        <f>+B270</f>
        <v>Muutosprosentti turvepeltojen khk-päästöissä</v>
      </c>
      <c r="Z260" s="7">
        <f>+M270/100</f>
        <v>-0.16895329455801414</v>
      </c>
    </row>
    <row r="261" spans="1:26" x14ac:dyDescent="0.35">
      <c r="B261" t="s">
        <v>21</v>
      </c>
      <c r="C261" s="1">
        <f>+Pirkanmaa!AB143</f>
        <v>425.35337405870723</v>
      </c>
      <c r="D261" s="1">
        <f>+Pirkanmaa!AC143</f>
        <v>171.92767832385215</v>
      </c>
      <c r="E261" s="1">
        <f>+Pirkanmaa!AD143</f>
        <v>135.5830266638543</v>
      </c>
      <c r="F261" s="1">
        <f>+Pirkanmaa!AE143</f>
        <v>23.758266697304197</v>
      </c>
      <c r="G261" s="1">
        <f>+Pirkanmaa!AF143</f>
        <v>5.1831423128523246</v>
      </c>
      <c r="H261" s="1">
        <f>+Pirkanmaa!AG143</f>
        <v>1534.2214063423826</v>
      </c>
      <c r="I261" s="1">
        <f>+Pirkanmaa!AH143</f>
        <v>221.99349245988745</v>
      </c>
      <c r="J261" s="1">
        <f>+Pirkanmaa!AI143</f>
        <v>31.900236900892555</v>
      </c>
      <c r="K261" s="1">
        <f>+Pirkanmaa!AJ143</f>
        <v>0</v>
      </c>
      <c r="L261" s="1">
        <f>+Pirkanmaa!AK143</f>
        <v>0</v>
      </c>
      <c r="M261" s="1">
        <f>+Pirkanmaa!AL143</f>
        <v>2549.9206237597327</v>
      </c>
      <c r="N261" s="2"/>
      <c r="O261" s="2"/>
      <c r="P261" s="2"/>
    </row>
    <row r="262" spans="1:26" x14ac:dyDescent="0.35">
      <c r="B262" t="s">
        <v>22</v>
      </c>
      <c r="C262" s="1">
        <f>+Pirkanmaa!AB144</f>
        <v>376.84524159414383</v>
      </c>
      <c r="D262" s="1">
        <f>+Pirkanmaa!AC144</f>
        <v>148.65572165176044</v>
      </c>
      <c r="E262" s="1">
        <f>+Pirkanmaa!AD144</f>
        <v>118.65065669209164</v>
      </c>
      <c r="F262" s="1">
        <f>+Pirkanmaa!AE144</f>
        <v>20.43587639586644</v>
      </c>
      <c r="G262" s="1">
        <f>+Pirkanmaa!AF144</f>
        <v>3.0921606275861593</v>
      </c>
      <c r="H262" s="1">
        <f>+Pirkanmaa!AG144</f>
        <v>1194.3331380587683</v>
      </c>
      <c r="I262" s="1">
        <f>+Pirkanmaa!AH144</f>
        <v>183.88143874224536</v>
      </c>
      <c r="J262" s="1">
        <f>+Pirkanmaa!AI144</f>
        <v>0</v>
      </c>
      <c r="K262" s="1">
        <f>+Pirkanmaa!AJ144</f>
        <v>0</v>
      </c>
      <c r="L262" s="1">
        <f>+Pirkanmaa!AK144</f>
        <v>0</v>
      </c>
      <c r="M262" s="1">
        <f>+Pirkanmaa!AL144</f>
        <v>2045.8942337624624</v>
      </c>
      <c r="N262" s="2"/>
      <c r="O262" s="2"/>
      <c r="P262" s="2"/>
    </row>
    <row r="263" spans="1:26" x14ac:dyDescent="0.35">
      <c r="B263" t="s">
        <v>23</v>
      </c>
      <c r="C263" s="1">
        <f>+Pirkanmaa!AB145</f>
        <v>48.508132464563403</v>
      </c>
      <c r="D263" s="1">
        <f>+Pirkanmaa!AC145</f>
        <v>23.271956672091704</v>
      </c>
      <c r="E263" s="1">
        <f>+Pirkanmaa!AD145</f>
        <v>16.932369971762654</v>
      </c>
      <c r="F263" s="1">
        <f>+Pirkanmaa!AE145</f>
        <v>3.3223903014377569</v>
      </c>
      <c r="G263" s="1">
        <f>+Pirkanmaa!AF145</f>
        <v>2.0909816852661653</v>
      </c>
      <c r="H263" s="1">
        <f>+Pirkanmaa!AG145</f>
        <v>339.88826828361425</v>
      </c>
      <c r="I263" s="1">
        <f>+Pirkanmaa!AH145</f>
        <v>38.112053717642084</v>
      </c>
      <c r="J263" s="1">
        <f>+Pirkanmaa!AI145</f>
        <v>31.900236900892555</v>
      </c>
      <c r="K263" s="1">
        <f>+Pirkanmaa!AJ145</f>
        <v>0</v>
      </c>
      <c r="L263" s="1">
        <f>+Pirkanmaa!AK145</f>
        <v>0</v>
      </c>
      <c r="M263" s="1">
        <f>+Pirkanmaa!AL145</f>
        <v>504.02638999727037</v>
      </c>
      <c r="N263" s="1">
        <f>+Pirkanmaa!AM145</f>
        <v>5.0402638999727039</v>
      </c>
      <c r="O263" s="1">
        <f>+Pirkanmaa!AN145</f>
        <v>2.5201319499863519</v>
      </c>
      <c r="P263" s="2"/>
    </row>
    <row r="264" spans="1:26" x14ac:dyDescent="0.35">
      <c r="B264" t="s">
        <v>54</v>
      </c>
      <c r="C264" s="1">
        <f>+Pirkanmaa!AB146</f>
        <v>-0.11404195998658827</v>
      </c>
      <c r="D264" s="1">
        <f>+Pirkanmaa!AC146</f>
        <v>-0.13535898872696581</v>
      </c>
      <c r="E264" s="1">
        <f>+Pirkanmaa!AD146</f>
        <v>-0.12488561723690103</v>
      </c>
      <c r="F264" s="1">
        <f>+Pirkanmaa!AE146</f>
        <v>-0.13984144313923128</v>
      </c>
      <c r="G264" s="1">
        <f>+Pirkanmaa!AF146</f>
        <v>-0.40341969389520416</v>
      </c>
      <c r="H264" s="1">
        <f>+Pirkanmaa!AG146</f>
        <v>-0.22153795200519025</v>
      </c>
      <c r="I264" s="1">
        <f>+Pirkanmaa!AH146</f>
        <v>-0.17168095017257609</v>
      </c>
      <c r="J264" s="1">
        <f>+Pirkanmaa!AI146</f>
        <v>-1</v>
      </c>
      <c r="K264" s="1">
        <f>+Pirkanmaa!AJ146</f>
        <v>0</v>
      </c>
      <c r="L264" s="1">
        <f>+Pirkanmaa!AK146</f>
        <v>0</v>
      </c>
      <c r="M264" s="1">
        <f>+Pirkanmaa!AL146</f>
        <v>-0.19766356070100261</v>
      </c>
      <c r="N264" s="1"/>
      <c r="O264" s="1"/>
      <c r="P264" s="2"/>
    </row>
    <row r="265" spans="1:26" x14ac:dyDescent="0.35">
      <c r="N265" s="1">
        <f>+Pirkanmaa!AM147</f>
        <v>19.465415660399366</v>
      </c>
      <c r="O265" s="1">
        <f>+Pirkanmaa!AN147</f>
        <v>9.7327078301996828</v>
      </c>
      <c r="P265" s="1">
        <f>+Pirkanmaa!AO147</f>
        <v>9.7327078301996828</v>
      </c>
    </row>
    <row r="266" spans="1:26" x14ac:dyDescent="0.35">
      <c r="C266" t="s">
        <v>0</v>
      </c>
      <c r="D266" t="s">
        <v>1</v>
      </c>
      <c r="E266" t="s">
        <v>2</v>
      </c>
      <c r="F266" t="s">
        <v>3</v>
      </c>
      <c r="G266" t="s">
        <v>4</v>
      </c>
      <c r="H266" t="s">
        <v>5</v>
      </c>
      <c r="I266" t="s">
        <v>6</v>
      </c>
      <c r="J266" t="s">
        <v>7</v>
      </c>
      <c r="K266" t="s">
        <v>8</v>
      </c>
      <c r="L266" t="s">
        <v>9</v>
      </c>
      <c r="M266" t="s">
        <v>10</v>
      </c>
      <c r="N266" t="s">
        <v>52</v>
      </c>
      <c r="O266" t="s">
        <v>53</v>
      </c>
    </row>
    <row r="267" spans="1:26" x14ac:dyDescent="0.35">
      <c r="B267" t="s">
        <v>25</v>
      </c>
      <c r="C267" s="2">
        <f>+Pirkanmaa!AB149</f>
        <v>39.24097554483091</v>
      </c>
      <c r="D267" s="2">
        <f>+Pirkanmaa!AC149</f>
        <v>28.554367106873876</v>
      </c>
      <c r="E267" s="2">
        <f>+Pirkanmaa!AD149</f>
        <v>5.9884356091383397</v>
      </c>
      <c r="F267" s="2">
        <f>+Pirkanmaa!AE149</f>
        <v>1.2219872738118782</v>
      </c>
      <c r="G267" s="2">
        <f>+Pirkanmaa!AF149</f>
        <v>1.7603220111080744</v>
      </c>
      <c r="H267" s="2">
        <f>+Pirkanmaa!AG149</f>
        <v>96.393232667589899</v>
      </c>
      <c r="I267" s="2">
        <f>+Pirkanmaa!AH149</f>
        <v>19.978313919365927</v>
      </c>
      <c r="J267" s="2">
        <f>+Pirkanmaa!AI149</f>
        <v>6.04150594231914</v>
      </c>
      <c r="K267" s="2">
        <f>+Pirkanmaa!AJ149</f>
        <v>0.13136323834736008</v>
      </c>
      <c r="L267" s="2">
        <f>+Pirkanmaa!AK149</f>
        <v>6.8446654801445401</v>
      </c>
      <c r="M267" s="2">
        <f>+Pirkanmaa!AL149</f>
        <v>206.1551687935299</v>
      </c>
      <c r="N267" s="2">
        <f>+Pirkanmaa!AM149</f>
        <v>206.1551687935299</v>
      </c>
      <c r="O267" s="2">
        <f>+Pirkanmaa!AN149</f>
        <v>206.1551687935299</v>
      </c>
    </row>
    <row r="268" spans="1:26" x14ac:dyDescent="0.35">
      <c r="B268" t="s">
        <v>26</v>
      </c>
      <c r="C268" s="2">
        <f>+Pirkanmaa!AB150</f>
        <v>29.809972657466346</v>
      </c>
      <c r="D268" s="2">
        <f>+Pirkanmaa!AC150</f>
        <v>23.591876525596128</v>
      </c>
      <c r="E268" s="2">
        <f>+Pirkanmaa!AD150</f>
        <v>5.4339998105542291</v>
      </c>
      <c r="F268" s="2">
        <f>+Pirkanmaa!AE150</f>
        <v>1.0609136349410631</v>
      </c>
      <c r="G268" s="2">
        <f>+Pirkanmaa!AF150</f>
        <v>1.4893889711867212</v>
      </c>
      <c r="H268" s="2">
        <f>+Pirkanmaa!AG150</f>
        <v>80.877876517812354</v>
      </c>
      <c r="I268" s="2">
        <f>+Pirkanmaa!AH150</f>
        <v>18.184174165024551</v>
      </c>
      <c r="J268" s="2">
        <f>+Pirkanmaa!AI150</f>
        <v>4.4884170347218442</v>
      </c>
      <c r="K268" s="2">
        <f>+Pirkanmaa!AJ150</f>
        <v>0.13133612497496516</v>
      </c>
      <c r="L268" s="2">
        <f>+Pirkanmaa!AK150</f>
        <v>6.2566183934213697</v>
      </c>
      <c r="M268" s="2">
        <f>+Pirkanmaa!AL150</f>
        <v>171.3245738356996</v>
      </c>
      <c r="N268" s="2">
        <f>+Pirkanmaa!AM150</f>
        <v>181.05728166589927</v>
      </c>
      <c r="O268" s="2">
        <f>+Pirkanmaa!AN150</f>
        <v>190.78998949609897</v>
      </c>
    </row>
    <row r="269" spans="1:26" x14ac:dyDescent="0.35">
      <c r="B269" t="s">
        <v>27</v>
      </c>
      <c r="C269" s="2">
        <f>+Pirkanmaa!AB151</f>
        <v>-9.4310028873645635</v>
      </c>
      <c r="D269" s="2">
        <f>+Pirkanmaa!AC151</f>
        <v>-4.9624905812777484</v>
      </c>
      <c r="E269" s="2">
        <f>+Pirkanmaa!AD151</f>
        <v>-0.55443579858411063</v>
      </c>
      <c r="F269" s="2">
        <f>+Pirkanmaa!AE151</f>
        <v>-0.16107363887081516</v>
      </c>
      <c r="G269" s="2">
        <f>+Pirkanmaa!AF151</f>
        <v>-0.2709330399213532</v>
      </c>
      <c r="H269" s="2">
        <f>+Pirkanmaa!AG151</f>
        <v>-15.515356149777546</v>
      </c>
      <c r="I269" s="2">
        <f>+Pirkanmaa!AH151</f>
        <v>-1.7941397543413764</v>
      </c>
      <c r="J269" s="2">
        <f>+Pirkanmaa!AI151</f>
        <v>-1.5530889075972958</v>
      </c>
      <c r="K269" s="2">
        <f>+Pirkanmaa!AJ151</f>
        <v>-2.7113372394915736E-5</v>
      </c>
      <c r="L269" s="2">
        <f>+Pirkanmaa!AK151</f>
        <v>-0.58804708672317041</v>
      </c>
      <c r="M269" s="2">
        <f>+Pirkanmaa!AL151</f>
        <v>-34.830594957830378</v>
      </c>
      <c r="N269" s="2">
        <f>+Pirkanmaa!AM151</f>
        <v>-25.097887127630628</v>
      </c>
      <c r="O269" s="2">
        <f>+Pirkanmaa!AN151</f>
        <v>-15.365179297430927</v>
      </c>
    </row>
    <row r="270" spans="1:26" x14ac:dyDescent="0.35">
      <c r="B270" t="s">
        <v>268</v>
      </c>
      <c r="C270" s="2">
        <f>+Pirkanmaa!AB152</f>
        <v>-24.033558688137354</v>
      </c>
      <c r="D270" s="2">
        <f>+Pirkanmaa!AC152</f>
        <v>-17.379094982928656</v>
      </c>
      <c r="E270" s="2">
        <f>+Pirkanmaa!AD152</f>
        <v>-9.2584413488231014</v>
      </c>
      <c r="F270" s="2">
        <f>+Pirkanmaa!AE152</f>
        <v>-13.181286116700756</v>
      </c>
      <c r="G270" s="2">
        <f>+Pirkanmaa!AF152</f>
        <v>-15.391106752724649</v>
      </c>
      <c r="H270" s="2">
        <f>+Pirkanmaa!AG152</f>
        <v>-16.095897730997294</v>
      </c>
      <c r="I270" s="2">
        <f>+Pirkanmaa!AH152</f>
        <v>-8.9804362949879941</v>
      </c>
      <c r="J270" s="2">
        <f>+Pirkanmaa!AI152</f>
        <v>-25.706983034119386</v>
      </c>
      <c r="K270" s="2">
        <f>+Pirkanmaa!AJ152</f>
        <v>-2.0640000000015694E-2</v>
      </c>
      <c r="L270" s="2">
        <f>+Pirkanmaa!AK152</f>
        <v>-8.5913195966846949</v>
      </c>
      <c r="M270" s="2">
        <f>+Pirkanmaa!AL152</f>
        <v>-16.895329455801413</v>
      </c>
      <c r="N270" s="2">
        <f>+Pirkanmaa!AM152</f>
        <v>-12.174270125997596</v>
      </c>
      <c r="O270" s="2">
        <f>+Pirkanmaa!AN152</f>
        <v>-7.4532107961938028</v>
      </c>
    </row>
    <row r="272" spans="1:26" x14ac:dyDescent="0.35">
      <c r="A272" t="s">
        <v>41</v>
      </c>
      <c r="Y272" t="str">
        <f>+A272</f>
        <v>Varsinais-Suomi</v>
      </c>
    </row>
    <row r="273" spans="2:26" x14ac:dyDescent="0.35">
      <c r="C273" t="s">
        <v>0</v>
      </c>
      <c r="D273" t="s">
        <v>1</v>
      </c>
      <c r="E273" t="s">
        <v>2</v>
      </c>
      <c r="F273" t="s">
        <v>3</v>
      </c>
      <c r="G273" t="s">
        <v>4</v>
      </c>
      <c r="H273" t="s">
        <v>5</v>
      </c>
      <c r="I273" t="s">
        <v>6</v>
      </c>
      <c r="J273" t="s">
        <v>7</v>
      </c>
      <c r="K273" t="s">
        <v>8</v>
      </c>
      <c r="L273" t="s">
        <v>9</v>
      </c>
      <c r="M273" t="s">
        <v>10</v>
      </c>
      <c r="N273" t="s">
        <v>50</v>
      </c>
      <c r="Z273" s="40" t="s">
        <v>266</v>
      </c>
    </row>
    <row r="274" spans="2:26" x14ac:dyDescent="0.35">
      <c r="B274" t="s">
        <v>30</v>
      </c>
      <c r="C274" s="1">
        <f>+VarsinaisSuomi!AB129</f>
        <v>13608.924325320173</v>
      </c>
      <c r="D274" s="1">
        <f>+VarsinaisSuomi!AC129</f>
        <v>16782.29059160249</v>
      </c>
      <c r="E274" s="1">
        <f>+VarsinaisSuomi!AD129</f>
        <v>23033.406132884716</v>
      </c>
      <c r="F274" s="1">
        <f>+VarsinaisSuomi!AE129</f>
        <v>18417.847685842087</v>
      </c>
      <c r="G274" s="1">
        <f>+VarsinaisSuomi!AF129</f>
        <v>2907.4328087454232</v>
      </c>
      <c r="H274" s="1">
        <f>+VarsinaisSuomi!AG129</f>
        <v>159329.24759154965</v>
      </c>
      <c r="I274" s="1">
        <f>+VarsinaisSuomi!AH129</f>
        <v>57358.375666213375</v>
      </c>
      <c r="J274" s="1">
        <f>+VarsinaisSuomi!AI129</f>
        <v>2136.1238274620664</v>
      </c>
      <c r="K274" s="1">
        <f>+VarsinaisSuomi!AJ129</f>
        <v>836.94291689663976</v>
      </c>
      <c r="L274" s="1">
        <f>+VarsinaisSuomi!AK129</f>
        <v>2228.5779224125922</v>
      </c>
      <c r="M274" s="1">
        <f>+VarsinaisSuomi!AL129</f>
        <v>296639.16946892923</v>
      </c>
      <c r="Y274" t="s">
        <v>267</v>
      </c>
      <c r="Z274" s="41">
        <f>+M274</f>
        <v>296639.16946892923</v>
      </c>
    </row>
    <row r="275" spans="2:26" ht="15.5" x14ac:dyDescent="0.35">
      <c r="B275" s="5" t="s">
        <v>271</v>
      </c>
      <c r="C275" s="1">
        <f>+VarsinaisSuomi!AB130</f>
        <v>0</v>
      </c>
      <c r="D275" s="1">
        <f>+VarsinaisSuomi!AC130</f>
        <v>0</v>
      </c>
      <c r="E275" s="1">
        <f>+VarsinaisSuomi!AD130</f>
        <v>0</v>
      </c>
      <c r="F275" s="1">
        <f>+VarsinaisSuomi!AE130</f>
        <v>0</v>
      </c>
      <c r="G275" s="1">
        <f>+VarsinaisSuomi!AF130</f>
        <v>0</v>
      </c>
      <c r="H275" s="1">
        <f>+VarsinaisSuomi!AG130</f>
        <v>0</v>
      </c>
      <c r="I275" s="1">
        <f>+VarsinaisSuomi!AH130</f>
        <v>0</v>
      </c>
      <c r="J275" s="1">
        <f>+VarsinaisSuomi!AI130</f>
        <v>0</v>
      </c>
      <c r="K275" s="1">
        <f>+VarsinaisSuomi!AJ130</f>
        <v>0</v>
      </c>
      <c r="L275" s="1">
        <f>+VarsinaisSuomi!AK130</f>
        <v>0</v>
      </c>
      <c r="M275" s="1">
        <f>+VarsinaisSuomi!AL130</f>
        <v>0</v>
      </c>
      <c r="Y275" t="str">
        <f>+B278</f>
        <v>Turvepeltoa viljelyssä yhteensä 2050</v>
      </c>
      <c r="Z275" s="3">
        <f>+M278</f>
        <v>4206.4026916277053</v>
      </c>
    </row>
    <row r="276" spans="2:26" ht="15.5" x14ac:dyDescent="0.35">
      <c r="B276" s="5" t="s">
        <v>270</v>
      </c>
      <c r="C276" s="1">
        <f>+VarsinaisSuomi!AB131</f>
        <v>92.801812226336821</v>
      </c>
      <c r="D276" s="1">
        <f>+VarsinaisSuomi!AC131</f>
        <v>135.8188931991628</v>
      </c>
      <c r="E276" s="1">
        <f>+VarsinaisSuomi!AD131</f>
        <v>128.68781212384852</v>
      </c>
      <c r="F276" s="1">
        <f>+VarsinaisSuomi!AE131</f>
        <v>125.33974101490834</v>
      </c>
      <c r="G276" s="1">
        <f>+VarsinaisSuomi!AF131</f>
        <v>25.887520139897028</v>
      </c>
      <c r="H276" s="1">
        <f>+VarsinaisSuomi!AG131</f>
        <v>783.33742035478292</v>
      </c>
      <c r="I276" s="1">
        <f>+VarsinaisSuomi!AH131</f>
        <v>286.168390181571</v>
      </c>
      <c r="J276" s="1">
        <f>+VarsinaisSuomi!AI131</f>
        <v>16.665116083118455</v>
      </c>
      <c r="K276" s="1">
        <f>+VarsinaisSuomi!AJ131</f>
        <v>2.3407235757667593</v>
      </c>
      <c r="L276" s="1">
        <f>+VarsinaisSuomi!AK131</f>
        <v>20.32288631120522</v>
      </c>
      <c r="M276" s="1">
        <f>+VarsinaisSuomi!AL131</f>
        <v>1617.3703152105979</v>
      </c>
      <c r="Y276" t="s">
        <v>269</v>
      </c>
      <c r="Z276" s="7">
        <f>+Z275/Z274</f>
        <v>1.4180199800176069E-2</v>
      </c>
    </row>
    <row r="277" spans="2:26" ht="15.5" x14ac:dyDescent="0.35">
      <c r="B277" s="5" t="s">
        <v>62</v>
      </c>
      <c r="C277" s="1">
        <f>+VarsinaisSuomi!AB132</f>
        <v>118.75893820626221</v>
      </c>
      <c r="D277" s="1">
        <f>+VarsinaisSuomi!AC132</f>
        <v>294.43614292846053</v>
      </c>
      <c r="E277" s="1">
        <f>+VarsinaisSuomi!AD132</f>
        <v>284.57134103316719</v>
      </c>
      <c r="F277" s="1">
        <f>+VarsinaisSuomi!AE132</f>
        <v>201.06798121969777</v>
      </c>
      <c r="G277" s="1">
        <f>+VarsinaisSuomi!AF132</f>
        <v>26.65961931578563</v>
      </c>
      <c r="H277" s="1">
        <f>+VarsinaisSuomi!AG132</f>
        <v>1130.4002900334342</v>
      </c>
      <c r="I277" s="1">
        <f>+VarsinaisSuomi!AH132</f>
        <v>497.37724423438902</v>
      </c>
      <c r="J277" s="1">
        <f>+VarsinaisSuomi!AI132</f>
        <v>13.434874865354281</v>
      </c>
      <c r="K277" s="1">
        <f>+VarsinaisSuomi!AJ132</f>
        <v>5.8117727908929702</v>
      </c>
      <c r="L277" s="1">
        <f>+VarsinaisSuomi!AK132</f>
        <v>16.514171789663777</v>
      </c>
      <c r="M277" s="1">
        <f>+VarsinaisSuomi!AL132</f>
        <v>2589.0323764171071</v>
      </c>
      <c r="Y277" t="s">
        <v>259</v>
      </c>
      <c r="Z277" s="41">
        <f t="shared" ref="Z277:Z282" si="10">+M279</f>
        <v>172.02564834005165</v>
      </c>
    </row>
    <row r="278" spans="2:26" ht="15.5" x14ac:dyDescent="0.35">
      <c r="B278" s="5" t="s">
        <v>63</v>
      </c>
      <c r="C278" s="1">
        <f>+VarsinaisSuomi!AB133</f>
        <v>211.56075043259904</v>
      </c>
      <c r="D278" s="1">
        <f>+VarsinaisSuomi!AC133</f>
        <v>430.25503612762333</v>
      </c>
      <c r="E278" s="1">
        <f>+VarsinaisSuomi!AD133</f>
        <v>413.2591531570157</v>
      </c>
      <c r="F278" s="1">
        <f>+VarsinaisSuomi!AE133</f>
        <v>326.40772223460613</v>
      </c>
      <c r="G278" s="1">
        <f>+VarsinaisSuomi!AF133</f>
        <v>52.547139455682654</v>
      </c>
      <c r="H278" s="1">
        <f>+VarsinaisSuomi!AG133</f>
        <v>1913.7377103882172</v>
      </c>
      <c r="I278" s="1">
        <f>+VarsinaisSuomi!AH133</f>
        <v>783.54563441595997</v>
      </c>
      <c r="J278" s="1">
        <f>+VarsinaisSuomi!AI133</f>
        <v>30.099990948472737</v>
      </c>
      <c r="K278" s="1">
        <f>+VarsinaisSuomi!AJ133</f>
        <v>8.1524963666597294</v>
      </c>
      <c r="L278" s="1">
        <f>+VarsinaisSuomi!AK133</f>
        <v>36.837058100869001</v>
      </c>
      <c r="M278" s="1">
        <f>+VarsinaisSuomi!AL133</f>
        <v>4206.4026916277053</v>
      </c>
      <c r="Y278" t="s">
        <v>13</v>
      </c>
      <c r="Z278" s="41">
        <f t="shared" si="10"/>
        <v>1401.7908097761044</v>
      </c>
    </row>
    <row r="279" spans="2:26" x14ac:dyDescent="0.35">
      <c r="B279" t="s">
        <v>12</v>
      </c>
      <c r="C279" s="1">
        <f>+VarsinaisSuomi!AB134</f>
        <v>2.7432526709889711</v>
      </c>
      <c r="D279" s="1">
        <f>+VarsinaisSuomi!AC134</f>
        <v>21.717466652518311</v>
      </c>
      <c r="E279" s="1">
        <f>+VarsinaisSuomi!AD134</f>
        <v>5.3300577040272659</v>
      </c>
      <c r="F279" s="1">
        <f>+VarsinaisSuomi!AE134</f>
        <v>14.062293590242504</v>
      </c>
      <c r="G279" s="1">
        <f>+VarsinaisSuomi!AF134</f>
        <v>0</v>
      </c>
      <c r="H279" s="1">
        <f>+VarsinaisSuomi!AG134</f>
        <v>89.081103905721776</v>
      </c>
      <c r="I279" s="1">
        <f>+VarsinaisSuomi!AH134</f>
        <v>35.469428055486958</v>
      </c>
      <c r="J279" s="1">
        <f>+VarsinaisSuomi!AI134</f>
        <v>0.82755564737418796</v>
      </c>
      <c r="K279" s="1">
        <f>+VarsinaisSuomi!AJ134</f>
        <v>0</v>
      </c>
      <c r="L279" s="1">
        <f>+VarsinaisSuomi!AK134</f>
        <v>2.794490113691658</v>
      </c>
      <c r="M279" s="1">
        <f>+VarsinaisSuomi!AL134</f>
        <v>172.02564834005165</v>
      </c>
      <c r="Y279" t="s">
        <v>260</v>
      </c>
      <c r="Z279" s="41">
        <f t="shared" si="10"/>
        <v>843.75971806656207</v>
      </c>
    </row>
    <row r="280" spans="2:26" x14ac:dyDescent="0.35">
      <c r="B280" t="s">
        <v>13</v>
      </c>
      <c r="C280" s="1">
        <f>+VarsinaisSuomi!AB135</f>
        <v>76.978126536746416</v>
      </c>
      <c r="D280" s="1">
        <f>+VarsinaisSuomi!AC135</f>
        <v>117.94665277933223</v>
      </c>
      <c r="E280" s="1">
        <f>+VarsinaisSuomi!AD135</f>
        <v>43.923624534859741</v>
      </c>
      <c r="F280" s="1">
        <f>+VarsinaisSuomi!AE135</f>
        <v>76.698455043944591</v>
      </c>
      <c r="G280" s="1">
        <f>+VarsinaisSuomi!AF135</f>
        <v>15.532512083938213</v>
      </c>
      <c r="H280" s="1">
        <f>+VarsinaisSuomi!AG135</f>
        <v>793.8712438217367</v>
      </c>
      <c r="I280" s="1">
        <f>+VarsinaisSuomi!AH135</f>
        <v>267.04452884275247</v>
      </c>
      <c r="J280" s="1">
        <f>+VarsinaisSuomi!AI135</f>
        <v>1.6665116083118456</v>
      </c>
      <c r="K280" s="1">
        <f>+VarsinaisSuomi!AJ135</f>
        <v>0</v>
      </c>
      <c r="L280" s="1">
        <f>+VarsinaisSuomi!AK135</f>
        <v>8.1291545244820878</v>
      </c>
      <c r="M280" s="1">
        <f>+VarsinaisSuomi!AL135</f>
        <v>1401.7908097761044</v>
      </c>
      <c r="N280" s="1">
        <f>+VarsinaisSuomi!AM135</f>
        <v>14.017908097761044</v>
      </c>
      <c r="O280" s="1">
        <f>+VarsinaisSuomi!AN135</f>
        <v>7.008954048880522</v>
      </c>
      <c r="P280" s="2"/>
      <c r="Y280" t="s">
        <v>261</v>
      </c>
      <c r="Z280" s="41">
        <f t="shared" si="10"/>
        <v>932.38660939904048</v>
      </c>
    </row>
    <row r="281" spans="2:26" x14ac:dyDescent="0.35">
      <c r="B281" t="s">
        <v>14</v>
      </c>
      <c r="C281" s="1">
        <f>+VarsinaisSuomi!AB136</f>
        <v>58.26645537543056</v>
      </c>
      <c r="D281" s="1">
        <f>+VarsinaisSuomi!AC136</f>
        <v>97.230234037106072</v>
      </c>
      <c r="E281" s="1">
        <f>+VarsinaisSuomi!AD136</f>
        <v>60.294738810612266</v>
      </c>
      <c r="F281" s="1">
        <f>+VarsinaisSuomi!AE136</f>
        <v>44.933649693392212</v>
      </c>
      <c r="G281" s="1">
        <f>+VarsinaisSuomi!AF136</f>
        <v>13.062157717878417</v>
      </c>
      <c r="H281" s="1">
        <f>+VarsinaisSuomi!AG136</f>
        <v>385.58636741442382</v>
      </c>
      <c r="I281" s="1">
        <f>+VarsinaisSuomi!AH136</f>
        <v>161.57412952769093</v>
      </c>
      <c r="J281" s="1">
        <f>+VarsinaisSuomi!AI136</f>
        <v>7.9316172712086983</v>
      </c>
      <c r="K281" s="1">
        <f>+VarsinaisSuomi!AJ136</f>
        <v>2.8498696397636114</v>
      </c>
      <c r="L281" s="1">
        <f>+VarsinaisSuomi!AK136</f>
        <v>12.030498579055529</v>
      </c>
      <c r="M281" s="1">
        <f>+VarsinaisSuomi!AL136</f>
        <v>843.75971806656207</v>
      </c>
      <c r="N281" s="2"/>
      <c r="O281" s="2"/>
      <c r="P281" s="2"/>
      <c r="Y281" t="s">
        <v>262</v>
      </c>
      <c r="Z281" s="41">
        <f t="shared" si="10"/>
        <v>295706.78285953018</v>
      </c>
    </row>
    <row r="282" spans="2:26" x14ac:dyDescent="0.35">
      <c r="B282" t="s">
        <v>15</v>
      </c>
      <c r="C282" s="1">
        <f>+VarsinaisSuomi!AB137</f>
        <v>32.2264745098216</v>
      </c>
      <c r="D282" s="1">
        <f>+VarsinaisSuomi!AC137</f>
        <v>70.998210544744012</v>
      </c>
      <c r="E282" s="1">
        <f>+VarsinaisSuomi!AD137</f>
        <v>66.339198608579579</v>
      </c>
      <c r="F282" s="1">
        <f>+VarsinaisSuomi!AE137</f>
        <v>59.582397305939836</v>
      </c>
      <c r="G282" s="1">
        <f>+VarsinaisSuomi!AF137</f>
        <v>6.6250897195148433</v>
      </c>
      <c r="H282" s="1">
        <f>+VarsinaisSuomi!AG137</f>
        <v>477.95176974779258</v>
      </c>
      <c r="I282" s="1">
        <f>+VarsinaisSuomi!AH137</f>
        <v>198.28703180902795</v>
      </c>
      <c r="J282" s="1">
        <f>+VarsinaisSuomi!AI137</f>
        <v>7.1451939874614512</v>
      </c>
      <c r="K282" s="1">
        <f>+VarsinaisSuomi!AJ137</f>
        <v>2.3998641971234291</v>
      </c>
      <c r="L282" s="1">
        <f>+VarsinaisSuomi!AK137</f>
        <v>10.831378969035271</v>
      </c>
      <c r="M282" s="1">
        <f>+VarsinaisSuomi!AL137</f>
        <v>932.38660939904048</v>
      </c>
      <c r="N282" s="2"/>
      <c r="O282" s="2"/>
      <c r="P282" s="2"/>
      <c r="Y282" t="s">
        <v>17</v>
      </c>
      <c r="Z282" s="7">
        <f t="shared" si="10"/>
        <v>-3.1431675428038883E-3</v>
      </c>
    </row>
    <row r="283" spans="2:26" x14ac:dyDescent="0.35">
      <c r="B283" t="s">
        <v>16</v>
      </c>
      <c r="C283" s="1">
        <f>+VarsinaisSuomi!AB138</f>
        <v>13576.697850810351</v>
      </c>
      <c r="D283" s="1">
        <f>+VarsinaisSuomi!AC138</f>
        <v>16711.292381057745</v>
      </c>
      <c r="E283" s="1">
        <f>+VarsinaisSuomi!AD138</f>
        <v>22967.066934276136</v>
      </c>
      <c r="F283" s="1">
        <f>+VarsinaisSuomi!AE138</f>
        <v>18358.265288536146</v>
      </c>
      <c r="G283" s="1">
        <f>+VarsinaisSuomi!AF138</f>
        <v>2900.8077190259082</v>
      </c>
      <c r="H283" s="1">
        <f>+VarsinaisSuomi!AG138</f>
        <v>158851.29582180185</v>
      </c>
      <c r="I283" s="1">
        <f>+VarsinaisSuomi!AH138</f>
        <v>57160.088634404347</v>
      </c>
      <c r="J283" s="1">
        <f>+VarsinaisSuomi!AI138</f>
        <v>2128.978633474605</v>
      </c>
      <c r="K283" s="1">
        <f>+VarsinaisSuomi!AJ138</f>
        <v>834.54305269951635</v>
      </c>
      <c r="L283" s="1">
        <f>+VarsinaisSuomi!AK138</f>
        <v>2217.7465434435571</v>
      </c>
      <c r="M283" s="1">
        <f>+VarsinaisSuomi!AL138</f>
        <v>295706.78285953018</v>
      </c>
      <c r="N283" s="2"/>
      <c r="O283" s="2"/>
      <c r="P283" s="2"/>
      <c r="Y283" t="s">
        <v>263</v>
      </c>
      <c r="Z283" s="41">
        <f>+M288</f>
        <v>2423.2164392808786</v>
      </c>
    </row>
    <row r="284" spans="2:26" x14ac:dyDescent="0.35">
      <c r="B284" t="s">
        <v>17</v>
      </c>
      <c r="C284" s="7">
        <f>+VarsinaisSuomi!AB139</f>
        <v>-2.3680398053108741E-3</v>
      </c>
      <c r="D284" s="7">
        <f>+VarsinaisSuomi!AC139</f>
        <v>-4.2305435099705664E-3</v>
      </c>
      <c r="E284" s="7">
        <f>+VarsinaisSuomi!AD139</f>
        <v>-2.8801297656913766E-3</v>
      </c>
      <c r="F284" s="7">
        <f>+VarsinaisSuomi!AE139</f>
        <v>-3.2350358370995319E-3</v>
      </c>
      <c r="G284" s="7">
        <f>+VarsinaisSuomi!AF139</f>
        <v>-2.2786733710876759E-3</v>
      </c>
      <c r="H284" s="7">
        <f>+VarsinaisSuomi!AG139</f>
        <v>-2.9997742220753557E-3</v>
      </c>
      <c r="I284" s="7">
        <f>+VarsinaisSuomi!AH139</f>
        <v>-3.4569847821863584E-3</v>
      </c>
      <c r="J284" s="7">
        <f>+VarsinaisSuomi!AI139</f>
        <v>-3.3449343598918012E-3</v>
      </c>
      <c r="K284" s="7">
        <f>+VarsinaisSuomi!AJ139</f>
        <v>-2.8674168198018291E-3</v>
      </c>
      <c r="L284" s="7">
        <f>+VarsinaisSuomi!AK139</f>
        <v>-4.8602199905622067E-3</v>
      </c>
      <c r="M284" s="7">
        <f>-M282/M274</f>
        <v>-3.1431675428038883E-3</v>
      </c>
      <c r="N284" s="2"/>
      <c r="O284" s="2"/>
      <c r="P284" s="2"/>
      <c r="Y284" t="s">
        <v>264</v>
      </c>
      <c r="Z284" s="41">
        <f>+M289</f>
        <v>1690.2966965561334</v>
      </c>
    </row>
    <row r="285" spans="2:26" x14ac:dyDescent="0.35">
      <c r="B285" t="s">
        <v>18</v>
      </c>
      <c r="C285" s="1">
        <f>+VarsinaisSuomi!AB140</f>
        <v>0.82585513236260744</v>
      </c>
      <c r="D285" s="1">
        <f>+VarsinaisSuomi!AC140</f>
        <v>0.86133105139015087</v>
      </c>
      <c r="E285" s="1">
        <f>+VarsinaisSuomi!AD140</f>
        <v>3.7125642428504482</v>
      </c>
      <c r="F285" s="1">
        <f>+VarsinaisSuomi!AE140</f>
        <v>2.7125413811736481</v>
      </c>
      <c r="G285" s="1">
        <f>+VarsinaisSuomi!AF140</f>
        <v>0.82265082543114032</v>
      </c>
      <c r="H285" s="1">
        <f>+VarsinaisSuomi!AG140</f>
        <v>3.5909514960286854E-2</v>
      </c>
      <c r="I285" s="1">
        <f>+VarsinaisSuomi!AH140</f>
        <v>3.7020626461896168E-2</v>
      </c>
      <c r="J285" s="1">
        <f>+VarsinaisSuomi!AI140</f>
        <v>0.28607283535900352</v>
      </c>
      <c r="K285" s="1">
        <f>+VarsinaisSuomi!AJ140</f>
        <v>5.9741230842120701E-3</v>
      </c>
      <c r="L285" s="1">
        <f>+VarsinaisSuomi!AK140</f>
        <v>0</v>
      </c>
      <c r="M285" s="1">
        <f>+VarsinaisSuomi!AL140</f>
        <v>0</v>
      </c>
      <c r="N285" s="2"/>
      <c r="O285" s="2"/>
      <c r="P285" s="2"/>
      <c r="Y285" t="s">
        <v>23</v>
      </c>
      <c r="Z285" s="41">
        <f>+M290</f>
        <v>732.91974272474522</v>
      </c>
    </row>
    <row r="286" spans="2:26" x14ac:dyDescent="0.35">
      <c r="B286" t="s">
        <v>19</v>
      </c>
      <c r="C286" s="1">
        <f>+VarsinaisSuomi!AB141</f>
        <v>0.8278154322576442</v>
      </c>
      <c r="D286" s="1">
        <f>+VarsinaisSuomi!AC141</f>
        <v>0.86499043104439244</v>
      </c>
      <c r="E286" s="1">
        <f>+VarsinaisSuomi!AD141</f>
        <v>3.7232877948546443</v>
      </c>
      <c r="F286" s="1">
        <f>+VarsinaisSuomi!AE141</f>
        <v>2.7213450298703914</v>
      </c>
      <c r="G286" s="1">
        <f>+VarsinaisSuomi!AF141</f>
        <v>0.82452965920925247</v>
      </c>
      <c r="H286" s="1">
        <f>+VarsinaisSuomi!AG141</f>
        <v>3.6017559506837528E-2</v>
      </c>
      <c r="I286" s="1">
        <f>+VarsinaisSuomi!AH141</f>
        <v>3.7149050162982276E-2</v>
      </c>
      <c r="J286" s="1">
        <f>+VarsinaisSuomi!AI141</f>
        <v>0.28703294170814386</v>
      </c>
      <c r="K286" s="1">
        <f>+VarsinaisSuomi!AJ141</f>
        <v>5.991302646192285E-3</v>
      </c>
      <c r="L286" s="1">
        <f>+VarsinaisSuomi!AK141</f>
        <v>0</v>
      </c>
      <c r="M286" s="1">
        <f>+VarsinaisSuomi!AL141</f>
        <v>0</v>
      </c>
      <c r="N286" s="2"/>
      <c r="O286" s="2"/>
      <c r="P286" s="2"/>
      <c r="Y286" t="s">
        <v>265</v>
      </c>
      <c r="Z286" s="7">
        <f>+M291</f>
        <v>-0.3024573995306209</v>
      </c>
    </row>
    <row r="287" spans="2:26" x14ac:dyDescent="0.35">
      <c r="B287" t="s">
        <v>20</v>
      </c>
      <c r="C287" s="1">
        <f>+VarsinaisSuomi!AB142</f>
        <v>1.9602998950367656E-3</v>
      </c>
      <c r="D287" s="1">
        <f>+VarsinaisSuomi!AC142</f>
        <v>3.659379654241568E-3</v>
      </c>
      <c r="E287" s="1">
        <f>+VarsinaisSuomi!AD142</f>
        <v>1.0723552004196168E-2</v>
      </c>
      <c r="F287" s="1">
        <f>+VarsinaisSuomi!AE142</f>
        <v>8.803648696743327E-3</v>
      </c>
      <c r="G287" s="1">
        <f>+VarsinaisSuomi!AF142</f>
        <v>1.8788337781121545E-3</v>
      </c>
      <c r="H287" s="1">
        <f>+VarsinaisSuomi!AG142</f>
        <v>1.0804454655067436E-4</v>
      </c>
      <c r="I287" s="1">
        <f>+VarsinaisSuomi!AH142</f>
        <v>1.2842370108610834E-4</v>
      </c>
      <c r="J287" s="1">
        <f>+VarsinaisSuomi!AI142</f>
        <v>9.6010634914034387E-4</v>
      </c>
      <c r="K287" s="1">
        <f>+VarsinaisSuomi!AJ142</f>
        <v>1.7179561980214947E-5</v>
      </c>
      <c r="L287" s="1">
        <f>+VarsinaisSuomi!AK142</f>
        <v>0</v>
      </c>
      <c r="M287" s="1">
        <f>+VarsinaisSuomi!AL142</f>
        <v>0</v>
      </c>
      <c r="N287" s="2"/>
      <c r="O287" s="2"/>
      <c r="P287" s="2"/>
      <c r="Y287" t="str">
        <f>+B297</f>
        <v>Muutosprosentti turvepeltojen khk-päästöissä</v>
      </c>
      <c r="Z287" s="7">
        <f>+M297/100</f>
        <v>-0.1949213138432328</v>
      </c>
    </row>
    <row r="288" spans="2:26" x14ac:dyDescent="0.35">
      <c r="B288" t="s">
        <v>21</v>
      </c>
      <c r="C288" s="1">
        <f>+VarsinaisSuomi!AB143</f>
        <v>75.738798318728101</v>
      </c>
      <c r="D288" s="1">
        <f>+VarsinaisSuomi!AC143</f>
        <v>115.01031332754759</v>
      </c>
      <c r="E288" s="1">
        <f>+VarsinaisSuomi!AD143</f>
        <v>327.85553097516345</v>
      </c>
      <c r="F288" s="1">
        <f>+VarsinaisSuomi!AE143</f>
        <v>246.72449391349397</v>
      </c>
      <c r="G288" s="1">
        <f>+VarsinaisSuomi!AF143</f>
        <v>8.3607417627492726</v>
      </c>
      <c r="H288" s="1">
        <f>+VarsinaisSuomi!AG143</f>
        <v>1121.720386433024</v>
      </c>
      <c r="I288" s="1">
        <f>+VarsinaisSuomi!AH143</f>
        <v>518.6771529225025</v>
      </c>
      <c r="J288" s="1">
        <f>+VarsinaisSuomi!AI143</f>
        <v>6.6379362126486665</v>
      </c>
      <c r="K288" s="1">
        <f>+VarsinaisSuomi!AJ143</f>
        <v>2.4910854150212676</v>
      </c>
      <c r="L288" s="1">
        <f>+VarsinaisSuomi!AK143</f>
        <v>0</v>
      </c>
      <c r="M288" s="1">
        <f>+VarsinaisSuomi!AL143</f>
        <v>2423.2164392808786</v>
      </c>
      <c r="N288" s="2"/>
      <c r="O288" s="2"/>
      <c r="P288" s="2"/>
    </row>
    <row r="289" spans="1:26" x14ac:dyDescent="0.35">
      <c r="B289" t="s">
        <v>22</v>
      </c>
      <c r="C289" s="1">
        <f>+VarsinaisSuomi!AB144</f>
        <v>50.444447676692221</v>
      </c>
      <c r="D289" s="1">
        <f>+VarsinaisSuomi!AC144</f>
        <v>66.683430969100641</v>
      </c>
      <c r="E289" s="1">
        <f>+VarsinaisSuomi!AD144</f>
        <v>232.8983777474192</v>
      </c>
      <c r="F289" s="1">
        <f>+VarsinaisSuomi!AE144</f>
        <v>177.2429846589234</v>
      </c>
      <c r="G289" s="1">
        <f>+VarsinaisSuomi!AF144</f>
        <v>6.4718800349742551</v>
      </c>
      <c r="H289" s="1">
        <f>+VarsinaisSuomi!AG144</f>
        <v>792.84834162598736</v>
      </c>
      <c r="I289" s="1">
        <f>+VarsinaisSuomi!AH144</f>
        <v>359.64265658079529</v>
      </c>
      <c r="J289" s="1">
        <f>+VarsinaisSuomi!AI144</f>
        <v>0</v>
      </c>
      <c r="K289" s="1">
        <f>+VarsinaisSuomi!AJ144</f>
        <v>0</v>
      </c>
      <c r="L289" s="1">
        <f>+VarsinaisSuomi!AK144</f>
        <v>4.0645772622410439</v>
      </c>
      <c r="M289" s="1">
        <f>+VarsinaisSuomi!AL144</f>
        <v>1690.2966965561334</v>
      </c>
      <c r="N289" s="2"/>
      <c r="O289" s="2"/>
      <c r="P289" s="2"/>
    </row>
    <row r="290" spans="1:26" x14ac:dyDescent="0.35">
      <c r="B290" t="s">
        <v>23</v>
      </c>
      <c r="C290" s="1">
        <f>+VarsinaisSuomi!AB145</f>
        <v>25.29435064203588</v>
      </c>
      <c r="D290" s="1">
        <f>+VarsinaisSuomi!AC145</f>
        <v>48.326882358446952</v>
      </c>
      <c r="E290" s="1">
        <f>+VarsinaisSuomi!AD145</f>
        <v>94.957153227744243</v>
      </c>
      <c r="F290" s="1">
        <f>+VarsinaisSuomi!AE145</f>
        <v>69.481509254570568</v>
      </c>
      <c r="G290" s="1">
        <f>+VarsinaisSuomi!AF145</f>
        <v>1.8888617277750175</v>
      </c>
      <c r="H290" s="1">
        <f>+VarsinaisSuomi!AG145</f>
        <v>328.87204480703667</v>
      </c>
      <c r="I290" s="1">
        <f>+VarsinaisSuomi!AH145</f>
        <v>159.03449634170721</v>
      </c>
      <c r="J290" s="1">
        <f>+VarsinaisSuomi!AI145</f>
        <v>6.6379362126486665</v>
      </c>
      <c r="K290" s="1">
        <f>+VarsinaisSuomi!AJ145</f>
        <v>2.4910854150212676</v>
      </c>
      <c r="L290" s="1">
        <f>+VarsinaisSuomi!AK145</f>
        <v>-4.0645772622410439</v>
      </c>
      <c r="M290" s="1">
        <f>+VarsinaisSuomi!AL145</f>
        <v>732.91974272474522</v>
      </c>
      <c r="N290" s="1">
        <f>+VarsinaisSuomi!AM145</f>
        <v>7.3291974272474523</v>
      </c>
      <c r="O290" s="1">
        <f>+VarsinaisSuomi!AN145</f>
        <v>3.6645987136237261</v>
      </c>
      <c r="P290" s="2"/>
    </row>
    <row r="291" spans="1:26" x14ac:dyDescent="0.35">
      <c r="B291" t="s">
        <v>54</v>
      </c>
      <c r="C291" s="15">
        <f>+VarsinaisSuomi!AB146</f>
        <v>-0.33396820656687509</v>
      </c>
      <c r="D291" s="15">
        <f>+VarsinaisSuomi!AC146</f>
        <v>-0.42019607598853104</v>
      </c>
      <c r="E291" s="15">
        <f>+VarsinaisSuomi!AD146</f>
        <v>-0.28963108520788589</v>
      </c>
      <c r="F291" s="15">
        <f>+VarsinaisSuomi!AE146</f>
        <v>-0.28161577374207536</v>
      </c>
      <c r="G291" s="15">
        <f>+VarsinaisSuomi!AF146</f>
        <v>-0.22592035268816876</v>
      </c>
      <c r="H291" s="15">
        <f>+VarsinaisSuomi!AG146</f>
        <v>-0.29318540412091643</v>
      </c>
      <c r="I291" s="15">
        <f>+VarsinaisSuomi!AH146</f>
        <v>-0.3066155805121209</v>
      </c>
      <c r="J291" s="15">
        <f>+VarsinaisSuomi!AI146</f>
        <v>-1</v>
      </c>
      <c r="K291" s="15">
        <f>+VarsinaisSuomi!AJ146</f>
        <v>0</v>
      </c>
      <c r="L291" s="15">
        <f>+VarsinaisSuomi!AK146</f>
        <v>0</v>
      </c>
      <c r="M291" s="15">
        <f>+VarsinaisSuomi!AL146</f>
        <v>-0.3024573995306209</v>
      </c>
      <c r="N291" s="1"/>
      <c r="O291" s="1"/>
      <c r="P291" s="2"/>
    </row>
    <row r="292" spans="1:26" x14ac:dyDescent="0.35">
      <c r="N292" s="1">
        <f>+VarsinaisSuomi!AM147</f>
        <v>21.347105525008494</v>
      </c>
      <c r="O292" s="1">
        <f>+VarsinaisSuomi!AN147</f>
        <v>10.673552762504247</v>
      </c>
      <c r="P292" s="1">
        <f>+VarsinaisSuomi!AO147</f>
        <v>10.673552762504247</v>
      </c>
    </row>
    <row r="293" spans="1:26" x14ac:dyDescent="0.35">
      <c r="C293" t="s">
        <v>0</v>
      </c>
      <c r="D293" t="s">
        <v>1</v>
      </c>
      <c r="E293" t="s">
        <v>2</v>
      </c>
      <c r="F293" t="s">
        <v>3</v>
      </c>
      <c r="G293" t="s">
        <v>4</v>
      </c>
      <c r="H293" t="s">
        <v>5</v>
      </c>
      <c r="I293" t="s">
        <v>6</v>
      </c>
      <c r="J293" t="s">
        <v>7</v>
      </c>
      <c r="K293" t="s">
        <v>8</v>
      </c>
      <c r="L293" t="s">
        <v>9</v>
      </c>
      <c r="M293" t="s">
        <v>10</v>
      </c>
      <c r="N293" t="s">
        <v>52</v>
      </c>
      <c r="O293" t="s">
        <v>53</v>
      </c>
    </row>
    <row r="294" spans="1:26" x14ac:dyDescent="0.35">
      <c r="B294" t="s">
        <v>25</v>
      </c>
      <c r="C294" s="2">
        <f>+VarsinaisSuomi!AB149</f>
        <v>6.0527611918526549</v>
      </c>
      <c r="D294" s="2">
        <f>+VarsinaisSuomi!AC149</f>
        <v>11.919402195340535</v>
      </c>
      <c r="E294" s="2">
        <f>+VarsinaisSuomi!AD149</f>
        <v>13.622446808475495</v>
      </c>
      <c r="F294" s="2">
        <f>+VarsinaisSuomi!AE149</f>
        <v>10.637241991462886</v>
      </c>
      <c r="G294" s="2">
        <f>+VarsinaisSuomi!AF149</f>
        <v>1.3988642121730137</v>
      </c>
      <c r="H294" s="2">
        <f>+VarsinaisSuomi!AG149</f>
        <v>59.118127732677692</v>
      </c>
      <c r="I294" s="2">
        <f>+VarsinaisSuomi!AH149</f>
        <v>24.457861042061374</v>
      </c>
      <c r="J294" s="2">
        <f>+VarsinaisSuomi!AI149</f>
        <v>0.8197832204683152</v>
      </c>
      <c r="K294" s="2">
        <f>+VarsinaisSuomi!AJ149</f>
        <v>0.22896813205018585</v>
      </c>
      <c r="L294" s="2">
        <f>+VarsinaisSuomi!AK149</f>
        <v>0.92203289199211547</v>
      </c>
      <c r="M294" s="2">
        <f>+VarsinaisSuomi!AL149</f>
        <v>129.17748941855427</v>
      </c>
      <c r="N294" s="2">
        <f>+VarsinaisSuomi!AM149</f>
        <v>129.17748941855427</v>
      </c>
      <c r="O294" s="2">
        <f>+VarsinaisSuomi!AN149</f>
        <v>129.17748941855427</v>
      </c>
    </row>
    <row r="295" spans="1:26" x14ac:dyDescent="0.35">
      <c r="B295" t="s">
        <v>26</v>
      </c>
      <c r="C295" s="2">
        <f>+VarsinaisSuomi!AB150</f>
        <v>4.6691984042685437</v>
      </c>
      <c r="D295" s="2">
        <f>+VarsinaisSuomi!AC150</f>
        <v>9.7747570238848063</v>
      </c>
      <c r="E295" s="2">
        <f>+VarsinaisSuomi!AD150</f>
        <v>11.370635210975125</v>
      </c>
      <c r="F295" s="2">
        <f>+VarsinaisSuomi!AE150</f>
        <v>8.9331321352539188</v>
      </c>
      <c r="G295" s="2">
        <f>+VarsinaisSuomi!AF150</f>
        <v>1.2241075360510929</v>
      </c>
      <c r="H295" s="2">
        <f>+VarsinaisSuomi!AG150</f>
        <v>46.357311316871673</v>
      </c>
      <c r="I295" s="2">
        <f>+VarsinaisSuomi!AH150</f>
        <v>19.927118151052799</v>
      </c>
      <c r="J295" s="2">
        <f>+VarsinaisSuomi!AI150</f>
        <v>0.71825407987711398</v>
      </c>
      <c r="K295" s="2">
        <f>+VarsinaisSuomi!AJ150</f>
        <v>0.20397304305565611</v>
      </c>
      <c r="L295" s="2">
        <f>+VarsinaisSuomi!AK150</f>
        <v>0.8195565608286477</v>
      </c>
      <c r="M295" s="2">
        <f>+VarsinaisSuomi!AL150</f>
        <v>103.99804346211937</v>
      </c>
      <c r="N295" s="2">
        <f>+VarsinaisSuomi!AM150</f>
        <v>114.67159622462361</v>
      </c>
      <c r="O295" s="2">
        <f>+VarsinaisSuomi!AN150</f>
        <v>125.34514898712786</v>
      </c>
    </row>
    <row r="296" spans="1:26" x14ac:dyDescent="0.35">
      <c r="B296" t="s">
        <v>27</v>
      </c>
      <c r="C296" s="2">
        <f>+VarsinaisSuomi!AB151</f>
        <v>-1.3835627875841112</v>
      </c>
      <c r="D296" s="2">
        <f>+VarsinaisSuomi!AC151</f>
        <v>-2.1446451714557284</v>
      </c>
      <c r="E296" s="2">
        <f>+VarsinaisSuomi!AD151</f>
        <v>-2.2518115975003692</v>
      </c>
      <c r="F296" s="2">
        <f>+VarsinaisSuomi!AE151</f>
        <v>-1.7041098562089676</v>
      </c>
      <c r="G296" s="2">
        <f>+VarsinaisSuomi!AF151</f>
        <v>-0.17475667612192081</v>
      </c>
      <c r="H296" s="2">
        <f>+VarsinaisSuomi!AG151</f>
        <v>-12.760816415806019</v>
      </c>
      <c r="I296" s="2">
        <f>+VarsinaisSuomi!AH151</f>
        <v>-4.5307428910085754</v>
      </c>
      <c r="J296" s="2">
        <f>+VarsinaisSuomi!AI151</f>
        <v>-0.10152914059120122</v>
      </c>
      <c r="K296" s="2">
        <f>+VarsinaisSuomi!AJ151</f>
        <v>-2.4995088994529735E-2</v>
      </c>
      <c r="L296" s="2">
        <f>+VarsinaisSuomi!AK151</f>
        <v>-0.10247633116346777</v>
      </c>
      <c r="M296" s="2">
        <f>+VarsinaisSuomi!AL151</f>
        <v>-25.179445956434904</v>
      </c>
      <c r="N296" s="2">
        <f>+VarsinaisSuomi!AM151</f>
        <v>-14.50589319393066</v>
      </c>
      <c r="O296" s="2">
        <f>+VarsinaisSuomi!AN151</f>
        <v>-3.8323404314264167</v>
      </c>
    </row>
    <row r="297" spans="1:26" x14ac:dyDescent="0.35">
      <c r="B297" t="s">
        <v>268</v>
      </c>
      <c r="C297" s="2">
        <f>+VarsinaisSuomi!AB152</f>
        <v>-22.858373950825317</v>
      </c>
      <c r="D297" s="2">
        <f>+VarsinaisSuomi!AC152</f>
        <v>-17.992892062104431</v>
      </c>
      <c r="E297" s="2">
        <f>+VarsinaisSuomi!AD152</f>
        <v>-16.530155185479284</v>
      </c>
      <c r="F297" s="2">
        <f>+VarsinaisSuomi!AE152</f>
        <v>-16.020222700363799</v>
      </c>
      <c r="G297" s="2">
        <f>+VarsinaisSuomi!AF152</f>
        <v>-12.492754807877422</v>
      </c>
      <c r="H297" s="2">
        <f>+VarsinaisSuomi!AG152</f>
        <v>-21.585285098182236</v>
      </c>
      <c r="I297" s="2">
        <f>+VarsinaisSuomi!AH152</f>
        <v>-18.52468980511761</v>
      </c>
      <c r="J297" s="2">
        <f>+VarsinaisSuomi!AI152</f>
        <v>-12.384876642534955</v>
      </c>
      <c r="K297" s="2">
        <f>+VarsinaisSuomi!AJ152</f>
        <v>-10.916405165523752</v>
      </c>
      <c r="L297" s="2">
        <f>+VarsinaisSuomi!AK152</f>
        <v>-11.114173046696914</v>
      </c>
      <c r="M297" s="2">
        <f>+VarsinaisSuomi!AL152</f>
        <v>-19.49213138432328</v>
      </c>
      <c r="N297" s="2">
        <f>+VarsinaisSuomi!AM152</f>
        <v>-11.229428021262597</v>
      </c>
      <c r="O297" s="2">
        <f>+VarsinaisSuomi!AN152</f>
        <v>-2.9667246582019131</v>
      </c>
    </row>
    <row r="299" spans="1:26" x14ac:dyDescent="0.35">
      <c r="A299" t="s">
        <v>42</v>
      </c>
      <c r="O299">
        <v>12</v>
      </c>
      <c r="Y299" t="str">
        <f>+A299</f>
        <v>Satakunta</v>
      </c>
    </row>
    <row r="300" spans="1:26" x14ac:dyDescent="0.35">
      <c r="C300" t="s">
        <v>0</v>
      </c>
      <c r="D300" t="s">
        <v>1</v>
      </c>
      <c r="E300" t="s">
        <v>2</v>
      </c>
      <c r="F300" t="s">
        <v>3</v>
      </c>
      <c r="G300" t="s">
        <v>4</v>
      </c>
      <c r="H300" t="s">
        <v>5</v>
      </c>
      <c r="I300" t="s">
        <v>6</v>
      </c>
      <c r="J300" t="s">
        <v>7</v>
      </c>
      <c r="K300" t="s">
        <v>8</v>
      </c>
      <c r="L300" t="s">
        <v>9</v>
      </c>
      <c r="M300" t="s">
        <v>10</v>
      </c>
      <c r="N300" t="s">
        <v>50</v>
      </c>
      <c r="Z300" s="40" t="s">
        <v>266</v>
      </c>
    </row>
    <row r="301" spans="1:26" x14ac:dyDescent="0.35">
      <c r="B301" t="s">
        <v>30</v>
      </c>
      <c r="C301" s="3">
        <f>+Satakunta!AB129</f>
        <v>11625.229634782201</v>
      </c>
      <c r="D301" s="3">
        <f>+Satakunta!AC129</f>
        <v>11629.555235930789</v>
      </c>
      <c r="E301" s="3">
        <f>+Satakunta!AD129</f>
        <v>8790.3564268462633</v>
      </c>
      <c r="F301" s="3">
        <f>+Satakunta!AE129</f>
        <v>8427.1175998667968</v>
      </c>
      <c r="G301" s="3">
        <f>+Satakunta!AF129</f>
        <v>596.11546721501611</v>
      </c>
      <c r="H301" s="3">
        <f>+Satakunta!AG129</f>
        <v>69277.618857743772</v>
      </c>
      <c r="I301" s="3">
        <f>+Satakunta!AH129</f>
        <v>28183.838683634141</v>
      </c>
      <c r="J301" s="3">
        <f>+Satakunta!AI129</f>
        <v>831.21042627572706</v>
      </c>
      <c r="K301" s="3">
        <f>+Satakunta!AJ129</f>
        <v>131.17946134829469</v>
      </c>
      <c r="L301" s="3">
        <f>+Satakunta!AK129</f>
        <v>1941.5666465945737</v>
      </c>
      <c r="M301" s="3">
        <f>+Satakunta!AL129</f>
        <v>141433.78844023758</v>
      </c>
      <c r="Y301" t="s">
        <v>267</v>
      </c>
      <c r="Z301" s="41">
        <f>+M301</f>
        <v>141433.78844023758</v>
      </c>
    </row>
    <row r="302" spans="1:26" ht="15.5" x14ac:dyDescent="0.35">
      <c r="B302" s="5" t="s">
        <v>271</v>
      </c>
      <c r="C302" s="3">
        <f>+Satakunta!AB130</f>
        <v>0</v>
      </c>
      <c r="D302" s="3">
        <f>+Satakunta!AC130</f>
        <v>0</v>
      </c>
      <c r="E302" s="3">
        <f>+Satakunta!AD130</f>
        <v>0</v>
      </c>
      <c r="F302" s="3">
        <f>+Satakunta!AE130</f>
        <v>0</v>
      </c>
      <c r="G302" s="3">
        <f>+Satakunta!AF130</f>
        <v>0</v>
      </c>
      <c r="H302" s="3">
        <f>+Satakunta!AG130</f>
        <v>0</v>
      </c>
      <c r="I302" s="3">
        <f>+Satakunta!AH130</f>
        <v>0</v>
      </c>
      <c r="J302" s="3">
        <f>+Satakunta!AI130</f>
        <v>0</v>
      </c>
      <c r="K302" s="3">
        <f>+Satakunta!AJ130</f>
        <v>0</v>
      </c>
      <c r="L302" s="3">
        <f>+Satakunta!AK130</f>
        <v>0</v>
      </c>
      <c r="M302" s="3">
        <f>+Satakunta!AL130</f>
        <v>0</v>
      </c>
      <c r="Y302" t="str">
        <f>+B305</f>
        <v>Turvepeltoa viljelyssä yhteensä 2050</v>
      </c>
      <c r="Z302" s="3">
        <f>+M305</f>
        <v>13212.860572236414</v>
      </c>
    </row>
    <row r="303" spans="1:26" ht="15.5" x14ac:dyDescent="0.35">
      <c r="B303" s="5" t="s">
        <v>270</v>
      </c>
      <c r="C303" s="3">
        <f>+Satakunta!AB131</f>
        <v>517.22911926533584</v>
      </c>
      <c r="D303" s="3">
        <f>+Satakunta!AC131</f>
        <v>534.21797977347217</v>
      </c>
      <c r="E303" s="3">
        <f>+Satakunta!AD131</f>
        <v>170.4290456635014</v>
      </c>
      <c r="F303" s="3">
        <f>+Satakunta!AE131</f>
        <v>154.64362167403092</v>
      </c>
      <c r="G303" s="3">
        <f>+Satakunta!AF131</f>
        <v>34.936479130009928</v>
      </c>
      <c r="H303" s="3">
        <f>+Satakunta!AG131</f>
        <v>1712.0080619314672</v>
      </c>
      <c r="I303" s="3">
        <f>+Satakunta!AH131</f>
        <v>548.60226584116833</v>
      </c>
      <c r="J303" s="3">
        <f>+Satakunta!AI131</f>
        <v>23.891566709454999</v>
      </c>
      <c r="K303" s="3">
        <f>+Satakunta!AJ131</f>
        <v>2.3708218305158488</v>
      </c>
      <c r="L303" s="3">
        <f>+Satakunta!AK131</f>
        <v>96.088441333197665</v>
      </c>
      <c r="M303" s="3">
        <f>+Satakunta!AL131</f>
        <v>3794.4174031521538</v>
      </c>
      <c r="Y303" t="s">
        <v>269</v>
      </c>
      <c r="Z303" s="7">
        <f>+Z302/Z301</f>
        <v>9.3420820568767188E-2</v>
      </c>
    </row>
    <row r="304" spans="1:26" ht="15.5" x14ac:dyDescent="0.35">
      <c r="B304" s="5" t="s">
        <v>62</v>
      </c>
      <c r="C304" s="3">
        <f>+Satakunta!AB132</f>
        <v>1548.4260243387203</v>
      </c>
      <c r="D304" s="3">
        <f>+Satakunta!AC132</f>
        <v>1430.6383689858658</v>
      </c>
      <c r="E304" s="3">
        <f>+Satakunta!AD132</f>
        <v>622.54952749433028</v>
      </c>
      <c r="F304" s="3">
        <f>+Satakunta!AE132</f>
        <v>260.28091188245929</v>
      </c>
      <c r="G304" s="3">
        <f>+Satakunta!AF132</f>
        <v>119.96953478789686</v>
      </c>
      <c r="H304" s="3">
        <f>+Satakunta!AG132</f>
        <v>4106.0792165230378</v>
      </c>
      <c r="I304" s="3">
        <f>+Satakunta!AH132</f>
        <v>1046.0813407826281</v>
      </c>
      <c r="J304" s="3">
        <f>+Satakunta!AI132</f>
        <v>103.37020682568603</v>
      </c>
      <c r="K304" s="3">
        <f>+Satakunta!AJ132</f>
        <v>4.2223666241287354</v>
      </c>
      <c r="L304" s="3">
        <f>+Satakunta!AK132</f>
        <v>176.82567083950525</v>
      </c>
      <c r="M304" s="3">
        <f>+Satakunta!AL132</f>
        <v>9418.4431690842594</v>
      </c>
      <c r="Y304" t="s">
        <v>259</v>
      </c>
      <c r="Z304" s="41">
        <f t="shared" ref="Z304:Z309" si="11">+M306</f>
        <v>1314.2209049876888</v>
      </c>
    </row>
    <row r="305" spans="2:26" ht="15.5" x14ac:dyDescent="0.35">
      <c r="B305" s="5" t="s">
        <v>63</v>
      </c>
      <c r="C305" s="3">
        <f>+Satakunta!AB133</f>
        <v>2065.6551436040563</v>
      </c>
      <c r="D305" s="3">
        <f>+Satakunta!AC133</f>
        <v>1964.8563487593378</v>
      </c>
      <c r="E305" s="3">
        <f>+Satakunta!AD133</f>
        <v>792.97857315783165</v>
      </c>
      <c r="F305" s="3">
        <f>+Satakunta!AE133</f>
        <v>414.92453355649025</v>
      </c>
      <c r="G305" s="3">
        <f>+Satakunta!AF133</f>
        <v>154.90601391790679</v>
      </c>
      <c r="H305" s="3">
        <f>+Satakunta!AG133</f>
        <v>5818.0872784545045</v>
      </c>
      <c r="I305" s="3">
        <f>+Satakunta!AH133</f>
        <v>1594.6836066237965</v>
      </c>
      <c r="J305" s="3">
        <f>+Satakunta!AI133</f>
        <v>127.26177353514103</v>
      </c>
      <c r="K305" s="3">
        <f>+Satakunta!AJ133</f>
        <v>6.5931884546445847</v>
      </c>
      <c r="L305" s="3">
        <f>+Satakunta!AK133</f>
        <v>272.91411217270291</v>
      </c>
      <c r="M305" s="3">
        <f>+Satakunta!AL133</f>
        <v>13212.860572236414</v>
      </c>
      <c r="Y305" t="s">
        <v>13</v>
      </c>
      <c r="Z305" s="41">
        <f t="shared" si="11"/>
        <v>3312.8452744373694</v>
      </c>
    </row>
    <row r="306" spans="2:26" x14ac:dyDescent="0.35">
      <c r="B306" t="s">
        <v>12</v>
      </c>
      <c r="C306" s="3">
        <f>+Satakunta!AB134</f>
        <v>240.9810749035627</v>
      </c>
      <c r="D306" s="3">
        <f>+Satakunta!AC134</f>
        <v>217.92694692208943</v>
      </c>
      <c r="E306" s="3">
        <f>+Satakunta!AD134</f>
        <v>100.26946711285468</v>
      </c>
      <c r="F306" s="3">
        <f>+Satakunta!AE134</f>
        <v>29.641110503031001</v>
      </c>
      <c r="G306" s="3">
        <f>+Satakunta!AF134</f>
        <v>24.295426118996478</v>
      </c>
      <c r="H306" s="3">
        <f>+Satakunta!AG134</f>
        <v>495.11092133753914</v>
      </c>
      <c r="I306" s="3">
        <f>+Satakunta!AH134</f>
        <v>113.42060191162876</v>
      </c>
      <c r="J306" s="3">
        <f>+Satakunta!AI134</f>
        <v>47.205575900120536</v>
      </c>
      <c r="K306" s="3">
        <f>+Satakunta!AJ134</f>
        <v>0</v>
      </c>
      <c r="L306" s="3">
        <f>+Satakunta!AK134</f>
        <v>45.369780277865772</v>
      </c>
      <c r="M306" s="3">
        <f>+Satakunta!AL134</f>
        <v>1314.2209049876888</v>
      </c>
      <c r="Y306" t="s">
        <v>260</v>
      </c>
      <c r="Z306" s="41">
        <f t="shared" si="11"/>
        <v>2630.8517331428875</v>
      </c>
    </row>
    <row r="307" spans="2:26" x14ac:dyDescent="0.35">
      <c r="B307" t="s">
        <v>13</v>
      </c>
      <c r="C307" s="3">
        <f>+Satakunta!AB135</f>
        <v>706.03947390479823</v>
      </c>
      <c r="D307" s="3">
        <f>+Satakunta!AC135</f>
        <v>644.8963632393685</v>
      </c>
      <c r="E307" s="3">
        <f>+Satakunta!AD135</f>
        <v>185.29766202074467</v>
      </c>
      <c r="F307" s="3">
        <f>+Satakunta!AE135</f>
        <v>106.90784010006401</v>
      </c>
      <c r="G307" s="3">
        <f>+Satakunta!AF135</f>
        <v>41.718518178600135</v>
      </c>
      <c r="H307" s="3">
        <f>+Satakunta!AG135</f>
        <v>1350.1949016367048</v>
      </c>
      <c r="I307" s="3">
        <f>+Satakunta!AH135</f>
        <v>277.79051535708908</v>
      </c>
      <c r="J307" s="3">
        <f>+Satakunta!AI135</f>
        <v>0</v>
      </c>
      <c r="K307" s="3">
        <f>+Satakunta!AJ135</f>
        <v>0</v>
      </c>
      <c r="L307" s="3">
        <f>+Satakunta!AK135</f>
        <v>0</v>
      </c>
      <c r="M307" s="3">
        <f>+Satakunta!AL135</f>
        <v>3312.8452744373694</v>
      </c>
      <c r="N307" s="1">
        <f>+Satakunta!AM135</f>
        <v>33.128452744373696</v>
      </c>
      <c r="O307" s="1">
        <f>+Satakunta!AN135</f>
        <v>16.564226372186848</v>
      </c>
      <c r="P307" s="2"/>
      <c r="Y307" t="s">
        <v>261</v>
      </c>
      <c r="Z307" s="41">
        <f t="shared" si="11"/>
        <v>3454.4639379706086</v>
      </c>
    </row>
    <row r="308" spans="2:26" x14ac:dyDescent="0.35">
      <c r="B308" t="s">
        <v>14</v>
      </c>
      <c r="C308" s="3">
        <f>+Satakunta!AB136</f>
        <v>385.9421901079927</v>
      </c>
      <c r="D308" s="3">
        <f>+Satakunta!AC136</f>
        <v>391.06919017917301</v>
      </c>
      <c r="E308" s="3">
        <f>+Satakunta!AD136</f>
        <v>86.729387483548862</v>
      </c>
      <c r="F308" s="3">
        <f>+Satakunta!AE136</f>
        <v>57.9473253999778</v>
      </c>
      <c r="G308" s="3">
        <f>+Satakunta!AF136</f>
        <v>28.132762013628721</v>
      </c>
      <c r="H308" s="3">
        <f>+Satakunta!AG136</f>
        <v>1175.2750120434696</v>
      </c>
      <c r="I308" s="3">
        <f>+Satakunta!AH136</f>
        <v>409.20473945359697</v>
      </c>
      <c r="J308" s="3">
        <f>+Satakunta!AI136</f>
        <v>20.583092130451586</v>
      </c>
      <c r="K308" s="3">
        <f>+Satakunta!AJ136</f>
        <v>2.1050081372674669</v>
      </c>
      <c r="L308" s="3">
        <f>+Satakunta!AK136</f>
        <v>73.863026193781195</v>
      </c>
      <c r="M308" s="3">
        <f>+Satakunta!AL136</f>
        <v>2630.8517331428875</v>
      </c>
      <c r="N308" s="2"/>
      <c r="O308" s="2"/>
      <c r="P308" s="2"/>
      <c r="Y308" t="s">
        <v>262</v>
      </c>
      <c r="Z308" s="41">
        <f t="shared" si="11"/>
        <v>137979.32450226694</v>
      </c>
    </row>
    <row r="309" spans="2:26" x14ac:dyDescent="0.35">
      <c r="B309" t="s">
        <v>15</v>
      </c>
      <c r="C309" s="3">
        <f>+Satakunta!AB137</f>
        <v>435.98910251713409</v>
      </c>
      <c r="D309" s="3">
        <f>+Satakunta!AC137</f>
        <v>388.81933009439064</v>
      </c>
      <c r="E309" s="3">
        <f>+Satakunta!AD137</f>
        <v>187.76820373751556</v>
      </c>
      <c r="F309" s="3">
        <f>+Satakunta!AE137</f>
        <v>88.178149322705792</v>
      </c>
      <c r="G309" s="3">
        <f>+Satakunta!AF137</f>
        <v>38.492740306610152</v>
      </c>
      <c r="H309" s="3">
        <f>+Satakunta!AG137</f>
        <v>1677.1150838949034</v>
      </c>
      <c r="I309" s="3">
        <f>+Satakunta!AH137</f>
        <v>469.71250076266682</v>
      </c>
      <c r="J309" s="3">
        <f>+Satakunta!AI137</f>
        <v>66.408537612016346</v>
      </c>
      <c r="K309" s="3">
        <f>+Satakunta!AJ137</f>
        <v>1.6401284661599236</v>
      </c>
      <c r="L309" s="3">
        <f>+Satakunta!AK137</f>
        <v>100.3401612565057</v>
      </c>
      <c r="M309" s="3">
        <f>+Satakunta!AL137</f>
        <v>3454.4639379706086</v>
      </c>
      <c r="N309" s="2"/>
      <c r="O309" s="2"/>
      <c r="P309" s="2"/>
      <c r="Y309" t="s">
        <v>17</v>
      </c>
      <c r="Z309" s="7">
        <f t="shared" si="11"/>
        <v>-2.4424601617952714E-2</v>
      </c>
    </row>
    <row r="310" spans="2:26" x14ac:dyDescent="0.35">
      <c r="B310" t="s">
        <v>16</v>
      </c>
      <c r="C310" s="3">
        <f>+Satakunta!AB138</f>
        <v>11189.240532265067</v>
      </c>
      <c r="D310" s="3">
        <f>+Satakunta!AC138</f>
        <v>11240.735905836398</v>
      </c>
      <c r="E310" s="3">
        <f>+Satakunta!AD138</f>
        <v>8602.5882231087471</v>
      </c>
      <c r="F310" s="3">
        <f>+Satakunta!AE138</f>
        <v>8338.9394505440905</v>
      </c>
      <c r="G310" s="3">
        <f>+Satakunta!AF138</f>
        <v>557.62272690840598</v>
      </c>
      <c r="H310" s="3">
        <f>+Satakunta!AG138</f>
        <v>67600.503773848875</v>
      </c>
      <c r="I310" s="3">
        <f>+Satakunta!AH138</f>
        <v>27714.126182871474</v>
      </c>
      <c r="J310" s="3">
        <f>+Satakunta!AI138</f>
        <v>764.80188866371077</v>
      </c>
      <c r="K310" s="3">
        <f>+Satakunta!AJ138</f>
        <v>129.53933288213477</v>
      </c>
      <c r="L310" s="3">
        <f>+Satakunta!AK138</f>
        <v>1841.226485338068</v>
      </c>
      <c r="M310" s="3">
        <f>+Satakunta!AL138</f>
        <v>137979.32450226694</v>
      </c>
      <c r="N310" s="2"/>
      <c r="O310" s="2"/>
      <c r="P310" s="2"/>
      <c r="Y310" t="s">
        <v>263</v>
      </c>
      <c r="Z310" s="41">
        <f>+M315</f>
        <v>6667.4336293734668</v>
      </c>
    </row>
    <row r="311" spans="2:26" x14ac:dyDescent="0.35">
      <c r="B311" t="s">
        <v>17</v>
      </c>
      <c r="C311" s="15">
        <f>+Satakunta!AB139</f>
        <v>-3.7503698095792695E-2</v>
      </c>
      <c r="D311" s="15">
        <f>+Satakunta!AC139</f>
        <v>-3.3433723148163959E-2</v>
      </c>
      <c r="E311" s="15">
        <f>+Satakunta!AD139</f>
        <v>-2.136070423311397E-2</v>
      </c>
      <c r="F311" s="15">
        <f>+Satakunta!AE139</f>
        <v>-1.046361917675144E-2</v>
      </c>
      <c r="G311" s="15">
        <f>+Satakunta!AF139</f>
        <v>-6.4572624640061554E-2</v>
      </c>
      <c r="H311" s="15">
        <f>+Satakunta!AG139</f>
        <v>-2.4208613280123404E-2</v>
      </c>
      <c r="I311" s="15">
        <f>+Satakunta!AH139</f>
        <v>-1.6666022894724436E-2</v>
      </c>
      <c r="J311" s="15">
        <f>+Satakunta!AI139</f>
        <v>-7.9893773601424328E-2</v>
      </c>
      <c r="K311" s="15">
        <f>+Satakunta!AJ139</f>
        <v>-1.2502936430004215E-2</v>
      </c>
      <c r="L311" s="15">
        <f>+Satakunta!AK139</f>
        <v>-5.1679998434510668E-2</v>
      </c>
      <c r="M311" s="7">
        <f>-M309/M301</f>
        <v>-2.4424601617952714E-2</v>
      </c>
      <c r="N311" s="2"/>
      <c r="O311" s="2"/>
      <c r="P311" s="2"/>
      <c r="Y311" t="s">
        <v>264</v>
      </c>
      <c r="Z311" s="41">
        <f>+M316</f>
        <v>5086.9292758377378</v>
      </c>
    </row>
    <row r="312" spans="2:26" x14ac:dyDescent="0.35">
      <c r="B312" t="s">
        <v>18</v>
      </c>
      <c r="C312" s="1">
        <f>+Satakunta!AB140</f>
        <v>0.87722998343946779</v>
      </c>
      <c r="D312" s="1">
        <f>+Satakunta!AC140</f>
        <v>0.91533371518038265</v>
      </c>
      <c r="E312" s="1">
        <f>+Satakunta!AD140</f>
        <v>3.6740628515773426</v>
      </c>
      <c r="F312" s="1">
        <f>+Satakunta!AE140</f>
        <v>3.8919764215131423</v>
      </c>
      <c r="G312" s="1">
        <f>+Satakunta!AF140</f>
        <v>0.95766345850255719</v>
      </c>
      <c r="H312" s="1">
        <f>+Satakunta!AG140</f>
        <v>4.6676907395447303E-2</v>
      </c>
      <c r="I312" s="1">
        <f>+Satakunta!AH140</f>
        <v>3.0428786143244336E-2</v>
      </c>
      <c r="J312" s="1">
        <f>+Satakunta!AI140</f>
        <v>0.27173624495065579</v>
      </c>
      <c r="K312" s="1">
        <f>+Satakunta!AJ140</f>
        <v>0</v>
      </c>
      <c r="L312" s="1">
        <f>+Satakunta!AK140</f>
        <v>0</v>
      </c>
      <c r="M312" s="1">
        <f>+Satakunta!AL140</f>
        <v>0</v>
      </c>
      <c r="N312" s="2"/>
      <c r="O312" s="2"/>
      <c r="P312" s="2"/>
      <c r="Y312" t="s">
        <v>23</v>
      </c>
      <c r="Z312" s="41">
        <f>+M317</f>
        <v>1580.504353535729</v>
      </c>
    </row>
    <row r="313" spans="2:26" x14ac:dyDescent="0.35">
      <c r="B313" t="s">
        <v>19</v>
      </c>
      <c r="C313" s="1">
        <f>+Satakunta!AB141</f>
        <v>0.91141127680589706</v>
      </c>
      <c r="D313" s="1">
        <f>+Satakunta!AC141</f>
        <v>0.94699529365092183</v>
      </c>
      <c r="E313" s="1">
        <f>+Satakunta!AD141</f>
        <v>3.7542564124182811</v>
      </c>
      <c r="F313" s="1">
        <f>+Satakunta!AE141</f>
        <v>3.9331312086526804</v>
      </c>
      <c r="G313" s="1">
        <f>+Satakunta!AF141</f>
        <v>1.0237710416953134</v>
      </c>
      <c r="H313" s="1">
        <f>+Satakunta!AG141</f>
        <v>4.7834924586034479E-2</v>
      </c>
      <c r="I313" s="1">
        <f>+Satakunta!AH141</f>
        <v>3.0944508022411835E-2</v>
      </c>
      <c r="J313" s="1">
        <f>+Satakunta!AI141</f>
        <v>0.29533138365367817</v>
      </c>
      <c r="K313" s="1">
        <f>+Satakunta!AJ141</f>
        <v>0</v>
      </c>
      <c r="L313" s="1">
        <f>+Satakunta!AK141</f>
        <v>0</v>
      </c>
      <c r="M313" s="1">
        <f>+Satakunta!AL141</f>
        <v>0</v>
      </c>
      <c r="N313" s="2"/>
      <c r="O313" s="2"/>
      <c r="P313" s="2"/>
      <c r="Y313" t="s">
        <v>265</v>
      </c>
      <c r="Z313" s="7">
        <f>+M318</f>
        <v>-0.23704838194006106</v>
      </c>
    </row>
    <row r="314" spans="2:26" x14ac:dyDescent="0.35">
      <c r="B314" t="s">
        <v>20</v>
      </c>
      <c r="C314" s="1">
        <f>+Satakunta!AB142</f>
        <v>3.4181293366429277E-2</v>
      </c>
      <c r="D314" s="1">
        <f>+Satakunta!AC142</f>
        <v>3.1661578470539187E-2</v>
      </c>
      <c r="E314" s="1">
        <f>+Satakunta!AD142</f>
        <v>8.0193560840938538E-2</v>
      </c>
      <c r="F314" s="1">
        <f>+Satakunta!AE142</f>
        <v>4.1154787139538129E-2</v>
      </c>
      <c r="G314" s="1">
        <f>+Satakunta!AF142</f>
        <v>6.6107583192756225E-2</v>
      </c>
      <c r="H314" s="1">
        <f>+Satakunta!AG142</f>
        <v>1.1580171905871753E-3</v>
      </c>
      <c r="I314" s="1">
        <f>+Satakunta!AH142</f>
        <v>5.1572187916749945E-4</v>
      </c>
      <c r="J314" s="1">
        <f>+Satakunta!AI142</f>
        <v>2.3595138703022378E-2</v>
      </c>
      <c r="K314" s="1">
        <f>+Satakunta!AJ142</f>
        <v>0</v>
      </c>
      <c r="L314" s="1">
        <f>+Satakunta!AK142</f>
        <v>0</v>
      </c>
      <c r="M314" s="1">
        <f>+Satakunta!AL142</f>
        <v>0</v>
      </c>
      <c r="N314" s="2"/>
      <c r="O314" s="2"/>
      <c r="P314" s="2"/>
      <c r="Y314" t="str">
        <f>+B324</f>
        <v>Muutosprosentti turvepeltojen khk-päästöissä</v>
      </c>
      <c r="Z314" s="7">
        <f>+M324/100</f>
        <v>-0.19142262520119566</v>
      </c>
    </row>
    <row r="315" spans="2:26" x14ac:dyDescent="0.35">
      <c r="B315" t="s">
        <v>21</v>
      </c>
      <c r="C315" s="3">
        <f>+Satakunta!AB143</f>
        <v>717.09448114664235</v>
      </c>
      <c r="D315" s="3">
        <f>+Satakunta!AC143</f>
        <v>567.46538774026965</v>
      </c>
      <c r="E315" s="3">
        <f>+Satakunta!AD143</f>
        <v>546.02555505810733</v>
      </c>
      <c r="F315" s="3">
        <f>+Satakunta!AE143</f>
        <v>346.27174540996123</v>
      </c>
      <c r="G315" s="3">
        <f>+Satakunta!AF143</f>
        <v>47.012469991291823</v>
      </c>
      <c r="H315" s="3">
        <f>+Satakunta!AG143</f>
        <v>3517.6180998182303</v>
      </c>
      <c r="I315" s="3">
        <f>+Satakunta!AH143</f>
        <v>910.35244229525927</v>
      </c>
      <c r="J315" s="3">
        <f>+Satakunta!AI143</f>
        <v>15.562516663698167</v>
      </c>
      <c r="K315" s="3">
        <f>+Satakunta!AJ143</f>
        <v>3.0931250005960465E-2</v>
      </c>
      <c r="L315" s="3">
        <f>+Satakunta!AK143</f>
        <v>0</v>
      </c>
      <c r="M315" s="3">
        <f>+Satakunta!AL143</f>
        <v>6667.4336293734668</v>
      </c>
      <c r="N315" s="2"/>
      <c r="O315" s="2"/>
      <c r="P315" s="2"/>
    </row>
    <row r="316" spans="2:26" x14ac:dyDescent="0.35">
      <c r="B316" t="s">
        <v>22</v>
      </c>
      <c r="C316" s="3">
        <f>+Satakunta!AB144</f>
        <v>719.03532636799332</v>
      </c>
      <c r="D316" s="3">
        <f>+Satakunta!AC144</f>
        <v>508.72343748268111</v>
      </c>
      <c r="E316" s="3">
        <f>+Satakunta!AD144</f>
        <v>362.75424542613587</v>
      </c>
      <c r="F316" s="3">
        <f>+Satakunta!AE144</f>
        <v>262.8681604130993</v>
      </c>
      <c r="G316" s="3">
        <f>+Satakunta!AF144</f>
        <v>40.974960649854751</v>
      </c>
      <c r="H316" s="3">
        <f>+Satakunta!AG144</f>
        <v>2632.0013720517036</v>
      </c>
      <c r="I316" s="3">
        <f>+Satakunta!AH144</f>
        <v>560.57177344626916</v>
      </c>
      <c r="J316" s="3">
        <f>+Satakunta!AI144</f>
        <v>0</v>
      </c>
      <c r="K316" s="3">
        <f>+Satakunta!AJ144</f>
        <v>0</v>
      </c>
      <c r="L316" s="3">
        <f>+Satakunta!AK144</f>
        <v>0</v>
      </c>
      <c r="M316" s="3">
        <f>+Satakunta!AL144</f>
        <v>5086.9292758377378</v>
      </c>
      <c r="N316" s="2"/>
      <c r="O316" s="2"/>
      <c r="P316" s="2"/>
    </row>
    <row r="317" spans="2:26" x14ac:dyDescent="0.35">
      <c r="B317" t="s">
        <v>23</v>
      </c>
      <c r="C317" s="3">
        <f>+Satakunta!AB145</f>
        <v>-1.940845221350969</v>
      </c>
      <c r="D317" s="3">
        <f>+Satakunta!AC145</f>
        <v>58.741950257588542</v>
      </c>
      <c r="E317" s="3">
        <f>+Satakunta!AD145</f>
        <v>183.27130963197146</v>
      </c>
      <c r="F317" s="3">
        <f>+Satakunta!AE145</f>
        <v>83.403584996861923</v>
      </c>
      <c r="G317" s="3">
        <f>+Satakunta!AF145</f>
        <v>6.0375093414370724</v>
      </c>
      <c r="H317" s="3">
        <f>+Satakunta!AG145</f>
        <v>885.61672776652676</v>
      </c>
      <c r="I317" s="3">
        <f>+Satakunta!AH145</f>
        <v>349.7806688489901</v>
      </c>
      <c r="J317" s="3">
        <f>+Satakunta!AI145</f>
        <v>15.562516663698167</v>
      </c>
      <c r="K317" s="3">
        <f>+Satakunta!AJ145</f>
        <v>3.0931250005960465E-2</v>
      </c>
      <c r="L317" s="3">
        <f>+Satakunta!AK145</f>
        <v>0</v>
      </c>
      <c r="M317" s="3">
        <f>+Satakunta!AL145</f>
        <v>1580.504353535729</v>
      </c>
      <c r="N317" s="1">
        <f>+Satakunta!AM145</f>
        <v>15.80504353535729</v>
      </c>
      <c r="O317" s="1">
        <f>+Satakunta!AN145</f>
        <v>7.9025217676786452</v>
      </c>
      <c r="P317" s="2"/>
    </row>
    <row r="318" spans="2:26" x14ac:dyDescent="0.35">
      <c r="B318" t="s">
        <v>54</v>
      </c>
      <c r="C318" s="15">
        <f>+Satakunta!AB146</f>
        <v>2.7065404523090668E-3</v>
      </c>
      <c r="D318" s="15">
        <f>+Satakunta!AC146</f>
        <v>-0.1035163580487395</v>
      </c>
      <c r="E318" s="15">
        <f>+Satakunta!AD146</f>
        <v>-0.33564602963036771</v>
      </c>
      <c r="F318" s="15">
        <f>+Satakunta!AE146</f>
        <v>-0.2408616530295245</v>
      </c>
      <c r="G318" s="15">
        <f>+Satakunta!AF146</f>
        <v>-0.12842357235336513</v>
      </c>
      <c r="H318" s="15">
        <f>+Satakunta!AG146</f>
        <v>-0.25176602537162579</v>
      </c>
      <c r="I318" s="15">
        <f>+Satakunta!AH146</f>
        <v>-0.38422555111412987</v>
      </c>
      <c r="J318" s="15">
        <f>+Satakunta!AI146</f>
        <v>-1</v>
      </c>
      <c r="K318" s="15">
        <f>+Satakunta!AJ146</f>
        <v>0</v>
      </c>
      <c r="L318" s="15">
        <f>+Satakunta!AK146</f>
        <v>0</v>
      </c>
      <c r="M318" s="15">
        <f>+Satakunta!AL146</f>
        <v>-0.23704838194006106</v>
      </c>
      <c r="N318" s="1"/>
      <c r="O318" s="1"/>
      <c r="P318" s="2"/>
    </row>
    <row r="319" spans="2:26" x14ac:dyDescent="0.35">
      <c r="N319" s="1">
        <f>+Satakunta!AM147</f>
        <v>48.933496279730988</v>
      </c>
      <c r="O319" s="1">
        <f>+Satakunta!AN147</f>
        <v>24.466748139865494</v>
      </c>
      <c r="P319" s="1">
        <f>+Satakunta!AO147</f>
        <v>24.466748139865494</v>
      </c>
    </row>
    <row r="320" spans="2:26" x14ac:dyDescent="0.35">
      <c r="C320" t="s">
        <v>0</v>
      </c>
      <c r="D320" t="s">
        <v>1</v>
      </c>
      <c r="E320" t="s">
        <v>2</v>
      </c>
      <c r="F320" t="s">
        <v>3</v>
      </c>
      <c r="G320" t="s">
        <v>4</v>
      </c>
      <c r="H320" t="s">
        <v>5</v>
      </c>
      <c r="I320" t="s">
        <v>6</v>
      </c>
      <c r="J320" t="s">
        <v>7</v>
      </c>
      <c r="K320" t="s">
        <v>8</v>
      </c>
      <c r="L320" t="s">
        <v>9</v>
      </c>
      <c r="M320" t="s">
        <v>10</v>
      </c>
      <c r="N320" t="s">
        <v>52</v>
      </c>
      <c r="O320" t="s">
        <v>53</v>
      </c>
    </row>
    <row r="321" spans="1:26" x14ac:dyDescent="0.35">
      <c r="B321" t="s">
        <v>25</v>
      </c>
      <c r="C321" s="2">
        <f>+Satakunta!AB149</f>
        <v>58.860394589861741</v>
      </c>
      <c r="D321" s="2">
        <f>+Satakunta!AC149</f>
        <v>54.841788031149129</v>
      </c>
      <c r="E321" s="2">
        <f>+Satakunta!AD149</f>
        <v>25.303173793492775</v>
      </c>
      <c r="F321" s="2">
        <f>+Satakunta!AE149</f>
        <v>13.845486768474235</v>
      </c>
      <c r="G321" s="2">
        <f>+Satakunta!AF149</f>
        <v>4.3463799652573591</v>
      </c>
      <c r="H321" s="2">
        <f>+Satakunta!AG149</f>
        <v>180.76375940746556</v>
      </c>
      <c r="I321" s="2">
        <f>+Satakunta!AH149</f>
        <v>50.08723163305968</v>
      </c>
      <c r="J321" s="2">
        <f>+Satakunta!AI149</f>
        <v>3.4895923864640404</v>
      </c>
      <c r="K321" s="2">
        <f>+Satakunta!AJ149</f>
        <v>0.16529245819166738</v>
      </c>
      <c r="L321" s="2">
        <f>+Satakunta!AK149</f>
        <v>6.8292039640040967</v>
      </c>
      <c r="M321" s="2">
        <f>+Satakunta!AL149</f>
        <v>398.53230299742029</v>
      </c>
      <c r="N321" s="2">
        <f>+Satakunta!AM149</f>
        <v>398.53230299742029</v>
      </c>
      <c r="O321" s="2">
        <f>+Satakunta!AN149</f>
        <v>398.53230299742029</v>
      </c>
    </row>
    <row r="322" spans="1:26" x14ac:dyDescent="0.35">
      <c r="B322" t="s">
        <v>26</v>
      </c>
      <c r="C322" s="2">
        <f>+Satakunta!AB150</f>
        <v>46.203270868228564</v>
      </c>
      <c r="D322" s="2">
        <f>+Satakunta!AC150</f>
        <v>42.998765234848022</v>
      </c>
      <c r="E322" s="2">
        <f>+Satakunta!AD150</f>
        <v>19.673506769007734</v>
      </c>
      <c r="F322" s="2">
        <f>+Satakunta!AE150</f>
        <v>11.1575403018931</v>
      </c>
      <c r="G322" s="2">
        <f>+Satakunta!AF150</f>
        <v>3.3334684924010252</v>
      </c>
      <c r="H322" s="2">
        <f>+Satakunta!AG150</f>
        <v>149.94549325501004</v>
      </c>
      <c r="I322" s="2">
        <f>+Satakunta!AH150</f>
        <v>40.792514612788565</v>
      </c>
      <c r="J322" s="2">
        <f>+Satakunta!AI150</f>
        <v>2.1454665652535314</v>
      </c>
      <c r="K322" s="2">
        <f>+Satakunta!AJ150</f>
        <v>0.16493036428363811</v>
      </c>
      <c r="L322" s="2">
        <f>+Satakunta!AK150</f>
        <v>5.8292468664615482</v>
      </c>
      <c r="M322" s="2">
        <f>+Satakunta!AL150</f>
        <v>322.24420333017576</v>
      </c>
      <c r="N322" s="2">
        <f>+Satakunta!AM150</f>
        <v>346.71095147004127</v>
      </c>
      <c r="O322" s="2">
        <f>+Satakunta!AN150</f>
        <v>371.17769960990677</v>
      </c>
    </row>
    <row r="323" spans="1:26" x14ac:dyDescent="0.35">
      <c r="B323" t="s">
        <v>27</v>
      </c>
      <c r="C323" s="2">
        <f>+Satakunta!AB151</f>
        <v>-12.657123721633177</v>
      </c>
      <c r="D323" s="2">
        <f>+Satakunta!AC151</f>
        <v>-11.843022796301106</v>
      </c>
      <c r="E323" s="2">
        <f>+Satakunta!AD151</f>
        <v>-5.6296670244850411</v>
      </c>
      <c r="F323" s="2">
        <f>+Satakunta!AE151</f>
        <v>-2.6879464665811348</v>
      </c>
      <c r="G323" s="2">
        <f>+Satakunta!AF151</f>
        <v>-1.012911472856334</v>
      </c>
      <c r="H323" s="2">
        <f>+Satakunta!AG151</f>
        <v>-30.818266152455521</v>
      </c>
      <c r="I323" s="2">
        <f>+Satakunta!AH151</f>
        <v>-9.2947170202711149</v>
      </c>
      <c r="J323" s="2">
        <f>+Satakunta!AI151</f>
        <v>-1.3441258212105089</v>
      </c>
      <c r="K323" s="2">
        <f>+Satakunta!AJ151</f>
        <v>-3.6209390802927066E-4</v>
      </c>
      <c r="L323" s="2">
        <f>+Satakunta!AK151</f>
        <v>-0.99995709754254847</v>
      </c>
      <c r="M323" s="2">
        <f>+Satakunta!AL151</f>
        <v>-76.288099667244524</v>
      </c>
      <c r="N323" s="2">
        <f>+Satakunta!AM151</f>
        <v>-51.821351527379022</v>
      </c>
      <c r="O323" s="2">
        <f>+Satakunta!AN151</f>
        <v>-27.354603387513521</v>
      </c>
    </row>
    <row r="324" spans="1:26" x14ac:dyDescent="0.35">
      <c r="B324" t="s">
        <v>268</v>
      </c>
      <c r="C324" s="2">
        <f>+Satakunta!AB152</f>
        <v>-21.503633826833486</v>
      </c>
      <c r="D324" s="2">
        <f>+Satakunta!AC152</f>
        <v>-21.594888170995606</v>
      </c>
      <c r="E324" s="2">
        <f>+Satakunta!AD152</f>
        <v>-22.248857279448572</v>
      </c>
      <c r="F324" s="2">
        <f>+Satakunta!AE152</f>
        <v>-19.413882021840575</v>
      </c>
      <c r="G324" s="2">
        <f>+Satakunta!AF152</f>
        <v>-23.304715210198086</v>
      </c>
      <c r="H324" s="2">
        <f>+Satakunta!AG152</f>
        <v>-17.048918573875778</v>
      </c>
      <c r="I324" s="2">
        <f>+Satakunta!AH152</f>
        <v>-18.55705878968206</v>
      </c>
      <c r="J324" s="2">
        <f>+Satakunta!AI152</f>
        <v>-38.518132559673951</v>
      </c>
      <c r="K324" s="2">
        <f>+Satakunta!AJ152</f>
        <v>-0.21906257066453641</v>
      </c>
      <c r="L324" s="2">
        <f>+Satakunta!AK152</f>
        <v>-14.642366852904097</v>
      </c>
      <c r="M324" s="2">
        <f>+Satakunta!AL152</f>
        <v>-19.142262520119566</v>
      </c>
      <c r="N324" s="2">
        <f>+Satakunta!AM152</f>
        <v>-13.003049222766382</v>
      </c>
      <c r="O324" s="2">
        <f>+Satakunta!AN152</f>
        <v>-6.8638359254132002</v>
      </c>
    </row>
    <row r="326" spans="1:26" x14ac:dyDescent="0.35">
      <c r="A326" t="s">
        <v>43</v>
      </c>
      <c r="Y326" t="str">
        <f>+A326</f>
        <v>Etelä-Pohjanmaa</v>
      </c>
    </row>
    <row r="327" spans="1:26" x14ac:dyDescent="0.35">
      <c r="C327" t="s">
        <v>0</v>
      </c>
      <c r="D327" t="s">
        <v>1</v>
      </c>
      <c r="E327" t="s">
        <v>2</v>
      </c>
      <c r="F327" t="s">
        <v>3</v>
      </c>
      <c r="G327" t="s">
        <v>4</v>
      </c>
      <c r="H327" t="s">
        <v>5</v>
      </c>
      <c r="I327" t="s">
        <v>6</v>
      </c>
      <c r="J327" t="s">
        <v>7</v>
      </c>
      <c r="K327" t="s">
        <v>8</v>
      </c>
      <c r="L327" t="s">
        <v>9</v>
      </c>
      <c r="M327" t="s">
        <v>10</v>
      </c>
      <c r="N327" t="s">
        <v>50</v>
      </c>
      <c r="Z327" s="40" t="s">
        <v>266</v>
      </c>
    </row>
    <row r="328" spans="1:26" x14ac:dyDescent="0.35">
      <c r="B328" t="s">
        <v>30</v>
      </c>
      <c r="C328" s="3">
        <f>+EtelaPohjanmaa!AB129</f>
        <v>55748.33655340883</v>
      </c>
      <c r="D328" s="3">
        <f>+EtelaPohjanmaa!AC129</f>
        <v>26308.060732270125</v>
      </c>
      <c r="E328" s="3">
        <f>+EtelaPohjanmaa!AD129</f>
        <v>18799.327417198037</v>
      </c>
      <c r="F328" s="3">
        <f>+EtelaPohjanmaa!AE129</f>
        <v>9920.3777972309927</v>
      </c>
      <c r="G328" s="3">
        <f>+EtelaPohjanmaa!AF129</f>
        <v>1182.0189880016092</v>
      </c>
      <c r="H328" s="3">
        <f>+EtelaPohjanmaa!AG129</f>
        <v>114009.3954553542</v>
      </c>
      <c r="I328" s="3">
        <f>+EtelaPohjanmaa!AH129</f>
        <v>25446.208497296251</v>
      </c>
      <c r="J328" s="3">
        <f>+EtelaPohjanmaa!AI129</f>
        <v>1673.5526242872618</v>
      </c>
      <c r="K328" s="3">
        <f>+EtelaPohjanmaa!AJ129</f>
        <v>64.231979909008245</v>
      </c>
      <c r="L328" s="3">
        <f>+EtelaPohjanmaa!AK129</f>
        <v>3043.6451001191417</v>
      </c>
      <c r="M328" s="3">
        <f>+EtelaPohjanmaa!AL129</f>
        <v>256195.15514507543</v>
      </c>
      <c r="Y328" t="s">
        <v>267</v>
      </c>
      <c r="Z328" s="41">
        <f>+M328</f>
        <v>256195.15514507543</v>
      </c>
    </row>
    <row r="329" spans="1:26" ht="15.5" x14ac:dyDescent="0.35">
      <c r="B329" s="5" t="s">
        <v>271</v>
      </c>
      <c r="C329" s="3">
        <f>+EtelaPohjanmaa!AB130</f>
        <v>0</v>
      </c>
      <c r="D329" s="3">
        <f>+EtelaPohjanmaa!AC130</f>
        <v>0</v>
      </c>
      <c r="E329" s="3">
        <f>+EtelaPohjanmaa!AD130</f>
        <v>0</v>
      </c>
      <c r="F329" s="3">
        <f>+EtelaPohjanmaa!AE130</f>
        <v>0</v>
      </c>
      <c r="G329" s="3">
        <f>+EtelaPohjanmaa!AF130</f>
        <v>0</v>
      </c>
      <c r="H329" s="3">
        <f>+EtelaPohjanmaa!AG130</f>
        <v>0</v>
      </c>
      <c r="I329" s="3">
        <f>+EtelaPohjanmaa!AH130</f>
        <v>0</v>
      </c>
      <c r="J329" s="3">
        <f>+EtelaPohjanmaa!AI130</f>
        <v>0</v>
      </c>
      <c r="K329" s="3">
        <f>+EtelaPohjanmaa!AJ130</f>
        <v>0</v>
      </c>
      <c r="L329" s="3">
        <f>+EtelaPohjanmaa!AK130</f>
        <v>0</v>
      </c>
      <c r="M329" s="3">
        <f>+EtelaPohjanmaa!AL130</f>
        <v>0</v>
      </c>
      <c r="Y329" t="str">
        <f>+B332</f>
        <v>Turvepeltoa viljelyssä yhteensä 2050</v>
      </c>
      <c r="Z329" s="3">
        <f>+M332</f>
        <v>38358.069276344999</v>
      </c>
    </row>
    <row r="330" spans="1:26" ht="15.5" x14ac:dyDescent="0.35">
      <c r="B330" s="5" t="s">
        <v>270</v>
      </c>
      <c r="C330" s="3">
        <f>+EtelaPohjanmaa!AB131</f>
        <v>3439.7303188105316</v>
      </c>
      <c r="D330" s="3">
        <f>+EtelaPohjanmaa!AC131</f>
        <v>1720.8948511156518</v>
      </c>
      <c r="E330" s="3">
        <f>+EtelaPohjanmaa!AD131</f>
        <v>547.05465972125035</v>
      </c>
      <c r="F330" s="3">
        <f>+EtelaPohjanmaa!AE131</f>
        <v>331.8168274386905</v>
      </c>
      <c r="G330" s="3">
        <f>+EtelaPohjanmaa!AF131</f>
        <v>81.931250759907087</v>
      </c>
      <c r="H330" s="3">
        <f>+EtelaPohjanmaa!AG131</f>
        <v>4398.6062843889476</v>
      </c>
      <c r="I330" s="3">
        <f>+EtelaPohjanmaa!AH131</f>
        <v>1214.2345636185341</v>
      </c>
      <c r="J330" s="3">
        <f>+EtelaPohjanmaa!AI131</f>
        <v>78.555289534289571</v>
      </c>
      <c r="K330" s="3">
        <f>+EtelaPohjanmaa!AJ131</f>
        <v>4.8270199907650184</v>
      </c>
      <c r="L330" s="3">
        <f>+EtelaPohjanmaa!AK131</f>
        <v>261.97925147513274</v>
      </c>
      <c r="M330" s="3">
        <f>+EtelaPohjanmaa!AL131</f>
        <v>12079.6303168537</v>
      </c>
      <c r="Y330" t="s">
        <v>269</v>
      </c>
      <c r="Z330" s="7">
        <f>+Z329/Z328</f>
        <v>0.14972207126486839</v>
      </c>
    </row>
    <row r="331" spans="1:26" ht="15.5" x14ac:dyDescent="0.35">
      <c r="B331" s="5" t="s">
        <v>62</v>
      </c>
      <c r="C331" s="3">
        <f>+EtelaPohjanmaa!AB132</f>
        <v>7876.0401305413325</v>
      </c>
      <c r="D331" s="3">
        <f>+EtelaPohjanmaa!AC132</f>
        <v>3876.3963356634408</v>
      </c>
      <c r="E331" s="3">
        <f>+EtelaPohjanmaa!AD132</f>
        <v>1001.042374900434</v>
      </c>
      <c r="F331" s="3">
        <f>+EtelaPohjanmaa!AE132</f>
        <v>765.38752687807573</v>
      </c>
      <c r="G331" s="3">
        <f>+EtelaPohjanmaa!AF132</f>
        <v>148.49721184067715</v>
      </c>
      <c r="H331" s="3">
        <f>+EtelaPohjanmaa!AG132</f>
        <v>8664.1971585345582</v>
      </c>
      <c r="I331" s="3">
        <f>+EtelaPohjanmaa!AH132</f>
        <v>3012.1808731010105</v>
      </c>
      <c r="J331" s="3">
        <f>+EtelaPohjanmaa!AI132</f>
        <v>232.0924427795737</v>
      </c>
      <c r="K331" s="3">
        <f>+EtelaPohjanmaa!AJ132</f>
        <v>2.2490263479160042</v>
      </c>
      <c r="L331" s="3">
        <f>+EtelaPohjanmaa!AK132</f>
        <v>700.35587890428155</v>
      </c>
      <c r="M331" s="3">
        <f>+EtelaPohjanmaa!AL132</f>
        <v>26278.438959491301</v>
      </c>
      <c r="Y331" t="s">
        <v>259</v>
      </c>
      <c r="Z331" s="41">
        <f t="shared" ref="Z331:Z336" si="12">+M333</f>
        <v>1878.9713433519341</v>
      </c>
    </row>
    <row r="332" spans="1:26" ht="15.5" x14ac:dyDescent="0.35">
      <c r="B332" s="5" t="s">
        <v>63</v>
      </c>
      <c r="C332" s="3">
        <f>+EtelaPohjanmaa!AB133</f>
        <v>11315.770449351865</v>
      </c>
      <c r="D332" s="3">
        <f>+EtelaPohjanmaa!AC133</f>
        <v>5597.2911867790926</v>
      </c>
      <c r="E332" s="3">
        <f>+EtelaPohjanmaa!AD133</f>
        <v>1548.0970346216843</v>
      </c>
      <c r="F332" s="3">
        <f>+EtelaPohjanmaa!AE133</f>
        <v>1097.2043543167663</v>
      </c>
      <c r="G332" s="3">
        <f>+EtelaPohjanmaa!AF133</f>
        <v>230.42846260058423</v>
      </c>
      <c r="H332" s="3">
        <f>+EtelaPohjanmaa!AG133</f>
        <v>13062.803442923505</v>
      </c>
      <c r="I332" s="3">
        <f>+EtelaPohjanmaa!AH133</f>
        <v>4226.4154367195442</v>
      </c>
      <c r="J332" s="3">
        <f>+EtelaPohjanmaa!AI133</f>
        <v>310.64773231386329</v>
      </c>
      <c r="K332" s="3">
        <f>+EtelaPohjanmaa!AJ133</f>
        <v>7.0760463386810226</v>
      </c>
      <c r="L332" s="3">
        <f>+EtelaPohjanmaa!AK133</f>
        <v>962.3351303794143</v>
      </c>
      <c r="M332" s="3">
        <f>+EtelaPohjanmaa!AL133</f>
        <v>38358.069276344999</v>
      </c>
      <c r="Y332" t="s">
        <v>13</v>
      </c>
      <c r="Z332" s="41">
        <f t="shared" si="12"/>
        <v>5267.2767033036635</v>
      </c>
    </row>
    <row r="333" spans="1:26" x14ac:dyDescent="0.35">
      <c r="B333" t="s">
        <v>12</v>
      </c>
      <c r="C333" s="3">
        <f>+EtelaPohjanmaa!AB134</f>
        <v>726.64431540139367</v>
      </c>
      <c r="D333" s="3">
        <f>+EtelaPohjanmaa!AC134</f>
        <v>311.45374593637467</v>
      </c>
      <c r="E333" s="3">
        <f>+EtelaPohjanmaa!AD134</f>
        <v>41.816398002189231</v>
      </c>
      <c r="F333" s="3">
        <f>+EtelaPohjanmaa!AE134</f>
        <v>40.663331129879012</v>
      </c>
      <c r="G333" s="3">
        <f>+EtelaPohjanmaa!AF134</f>
        <v>12.279946609934653</v>
      </c>
      <c r="H333" s="3">
        <f>+EtelaPohjanmaa!AG134</f>
        <v>430.54342340154841</v>
      </c>
      <c r="I333" s="3">
        <f>+EtelaPohjanmaa!AH134</f>
        <v>241.57515093152173</v>
      </c>
      <c r="J333" s="3">
        <f>+EtelaPohjanmaa!AI134</f>
        <v>33.043521621918174</v>
      </c>
      <c r="K333" s="3">
        <f>+EtelaPohjanmaa!AJ134</f>
        <v>0</v>
      </c>
      <c r="L333" s="3">
        <f>+EtelaPohjanmaa!AK134</f>
        <v>40.951510317174666</v>
      </c>
      <c r="M333" s="3">
        <f>+EtelaPohjanmaa!AL134</f>
        <v>1878.9713433519341</v>
      </c>
      <c r="Y333" t="s">
        <v>260</v>
      </c>
      <c r="Z333" s="41">
        <f t="shared" si="12"/>
        <v>7491.938808504462</v>
      </c>
    </row>
    <row r="334" spans="1:26" x14ac:dyDescent="0.35">
      <c r="B334" t="s">
        <v>13</v>
      </c>
      <c r="C334" s="3">
        <f>+EtelaPohjanmaa!AB135</f>
        <v>2059.776451934501</v>
      </c>
      <c r="D334" s="3">
        <f>+EtelaPohjanmaa!AC135</f>
        <v>944.49990076366737</v>
      </c>
      <c r="E334" s="3">
        <f>+EtelaPohjanmaa!AD135</f>
        <v>212.50456349039106</v>
      </c>
      <c r="F334" s="3">
        <f>+EtelaPohjanmaa!AE135</f>
        <v>166.61424019777408</v>
      </c>
      <c r="G334" s="3">
        <f>+EtelaPohjanmaa!AF135</f>
        <v>44.856171425195001</v>
      </c>
      <c r="H334" s="3">
        <f>+EtelaPohjanmaa!AG135</f>
        <v>1501.317070824239</v>
      </c>
      <c r="I334" s="3">
        <f>+EtelaPohjanmaa!AH135</f>
        <v>280.9801794436612</v>
      </c>
      <c r="J334" s="3">
        <f>+EtelaPohjanmaa!AI135</f>
        <v>29.680273794717078</v>
      </c>
      <c r="K334" s="3">
        <f>+EtelaPohjanmaa!AJ135</f>
        <v>0</v>
      </c>
      <c r="L334" s="3">
        <f>+EtelaPohjanmaa!AK135</f>
        <v>27.0478514295182</v>
      </c>
      <c r="M334" s="3">
        <f>+EtelaPohjanmaa!AL135</f>
        <v>5267.2767033036635</v>
      </c>
      <c r="N334" s="1">
        <f>+EtelaPohjanmaa!AM135</f>
        <v>52.672767033036635</v>
      </c>
      <c r="O334" s="1">
        <f>+EtelaPohjanmaa!AN135</f>
        <v>26.336383516518318</v>
      </c>
      <c r="P334" s="2"/>
      <c r="Y334" t="s">
        <v>261</v>
      </c>
      <c r="Z334" s="41">
        <f t="shared" si="12"/>
        <v>7561.2361537636316</v>
      </c>
    </row>
    <row r="335" spans="1:26" x14ac:dyDescent="0.35">
      <c r="B335" t="s">
        <v>14</v>
      </c>
      <c r="C335" s="3">
        <f>+EtelaPohjanmaa!AB136</f>
        <v>2183.1779583506309</v>
      </c>
      <c r="D335" s="3">
        <f>+EtelaPohjanmaa!AC136</f>
        <v>1109.4268994392319</v>
      </c>
      <c r="E335" s="3">
        <f>+EtelaPohjanmaa!AD136</f>
        <v>196.25845042507808</v>
      </c>
      <c r="F335" s="3">
        <f>+EtelaPohjanmaa!AE136</f>
        <v>131.31640078990938</v>
      </c>
      <c r="G335" s="3">
        <f>+EtelaPohjanmaa!AF136</f>
        <v>53.698819896550198</v>
      </c>
      <c r="H335" s="3">
        <f>+EtelaPohjanmaa!AG136</f>
        <v>2536.229965466147</v>
      </c>
      <c r="I335" s="3">
        <f>+EtelaPohjanmaa!AH136</f>
        <v>984.85735168908468</v>
      </c>
      <c r="J335" s="3">
        <f>+EtelaPohjanmaa!AI136</f>
        <v>46.636066388858382</v>
      </c>
      <c r="K335" s="3">
        <f>+EtelaPohjanmaa!AJ136</f>
        <v>2.3003358893420613</v>
      </c>
      <c r="L335" s="3">
        <f>+EtelaPohjanmaa!AK136</f>
        <v>248.03656016962998</v>
      </c>
      <c r="M335" s="3">
        <f>+EtelaPohjanmaa!AL136</f>
        <v>7491.938808504462</v>
      </c>
      <c r="N335" s="2"/>
      <c r="O335" s="2"/>
      <c r="P335" s="2"/>
      <c r="Y335" t="s">
        <v>262</v>
      </c>
      <c r="Z335" s="41">
        <f t="shared" si="12"/>
        <v>248633.91899131183</v>
      </c>
    </row>
    <row r="336" spans="1:26" x14ac:dyDescent="0.35">
      <c r="B336" t="s">
        <v>15</v>
      </c>
      <c r="C336" s="3">
        <f>+EtelaPohjanmaa!AB137</f>
        <v>1853.7068889641455</v>
      </c>
      <c r="D336" s="3">
        <f>+EtelaPohjanmaa!AC137</f>
        <v>798.11116108717795</v>
      </c>
      <c r="E336" s="3">
        <f>+EtelaPohjanmaa!AD137</f>
        <v>244.00443322238362</v>
      </c>
      <c r="F336" s="3">
        <f>+EtelaPohjanmaa!AE137</f>
        <v>175.80481633700936</v>
      </c>
      <c r="G336" s="3">
        <f>+EtelaPohjanmaa!AF137</f>
        <v>39.883127042409889</v>
      </c>
      <c r="H336" s="3">
        <f>+EtelaPohjanmaa!AG137</f>
        <v>3013.5948154733087</v>
      </c>
      <c r="I336" s="3">
        <f>+EtelaPohjanmaa!AH137</f>
        <v>1118.5201551478458</v>
      </c>
      <c r="J336" s="3">
        <f>+EtelaPohjanmaa!AI137</f>
        <v>76.542875271516053</v>
      </c>
      <c r="K336" s="3">
        <f>+EtelaPohjanmaa!AJ137</f>
        <v>1.3629379334102432</v>
      </c>
      <c r="L336" s="3">
        <f>+EtelaPohjanmaa!AK137</f>
        <v>239.70494328442351</v>
      </c>
      <c r="M336" s="3">
        <f>+EtelaPohjanmaa!AL137</f>
        <v>7561.2361537636316</v>
      </c>
      <c r="N336" s="2"/>
      <c r="O336" s="2"/>
      <c r="P336" s="2"/>
      <c r="Y336" t="s">
        <v>17</v>
      </c>
      <c r="Z336" s="7">
        <f t="shared" si="12"/>
        <v>-2.9513579792256165E-2</v>
      </c>
    </row>
    <row r="337" spans="2:26" x14ac:dyDescent="0.35">
      <c r="B337" t="s">
        <v>16</v>
      </c>
      <c r="C337" s="3">
        <f>+EtelaPohjanmaa!AB138</f>
        <v>53894.629664444685</v>
      </c>
      <c r="D337" s="3">
        <f>+EtelaPohjanmaa!AC138</f>
        <v>25509.949571182948</v>
      </c>
      <c r="E337" s="3">
        <f>+EtelaPohjanmaa!AD138</f>
        <v>18555.322983975653</v>
      </c>
      <c r="F337" s="3">
        <f>+EtelaPohjanmaa!AE138</f>
        <v>9744.5729808939832</v>
      </c>
      <c r="G337" s="3">
        <f>+EtelaPohjanmaa!AF138</f>
        <v>1142.1358609591994</v>
      </c>
      <c r="H337" s="3">
        <f>+EtelaPohjanmaa!AG138</f>
        <v>110995.80063988089</v>
      </c>
      <c r="I337" s="3">
        <f>+EtelaPohjanmaa!AH138</f>
        <v>24327.688342148405</v>
      </c>
      <c r="J337" s="3">
        <f>+EtelaPohjanmaa!AI138</f>
        <v>1597.0097490157457</v>
      </c>
      <c r="K337" s="3">
        <f>+EtelaPohjanmaa!AJ138</f>
        <v>62.869041975598002</v>
      </c>
      <c r="L337" s="3">
        <f>+EtelaPohjanmaa!AK138</f>
        <v>2803.9401568347184</v>
      </c>
      <c r="M337" s="3">
        <f>+EtelaPohjanmaa!AL138</f>
        <v>248633.91899131183</v>
      </c>
      <c r="N337" s="2"/>
      <c r="O337" s="2"/>
      <c r="P337" s="2"/>
      <c r="Y337" t="s">
        <v>263</v>
      </c>
      <c r="Z337" s="41">
        <f>+M342</f>
        <v>16986.670712184969</v>
      </c>
    </row>
    <row r="338" spans="2:26" x14ac:dyDescent="0.35">
      <c r="B338" t="s">
        <v>17</v>
      </c>
      <c r="C338" s="15">
        <f>+EtelaPohjanmaa!AB139</f>
        <v>-3.3251339924523671E-2</v>
      </c>
      <c r="D338" s="15">
        <f>+EtelaPohjanmaa!AC139</f>
        <v>-3.0337133900112782E-2</v>
      </c>
      <c r="E338" s="15">
        <f>+EtelaPohjanmaa!AD139</f>
        <v>-1.2979423561672905E-2</v>
      </c>
      <c r="F338" s="15">
        <f>+EtelaPohjanmaa!AE139</f>
        <v>-1.7721584795498468E-2</v>
      </c>
      <c r="G338" s="15">
        <f>+EtelaPohjanmaa!AF139</f>
        <v>-3.3741528221842398E-2</v>
      </c>
      <c r="H338" s="15">
        <f>+EtelaPohjanmaa!AG139</f>
        <v>-2.6432863742825698E-2</v>
      </c>
      <c r="I338" s="15">
        <f>+EtelaPohjanmaa!AH139</f>
        <v>-4.3956259938162989E-2</v>
      </c>
      <c r="J338" s="15">
        <f>+EtelaPohjanmaa!AI139</f>
        <v>-4.5736760326920936E-2</v>
      </c>
      <c r="K338" s="15">
        <f>+EtelaPohjanmaa!AJ139</f>
        <v>-2.1218993020937493E-2</v>
      </c>
      <c r="L338" s="15">
        <f>+EtelaPohjanmaa!AK139</f>
        <v>-7.8755878362769829E-2</v>
      </c>
      <c r="M338" s="7">
        <f>-M336/M328</f>
        <v>-2.9513579792256165E-2</v>
      </c>
      <c r="N338" s="2"/>
      <c r="O338" s="2"/>
      <c r="P338" s="2"/>
      <c r="Y338" t="s">
        <v>264</v>
      </c>
      <c r="Z338" s="41">
        <f>+M343</f>
        <v>14430.519903496977</v>
      </c>
    </row>
    <row r="339" spans="2:26" x14ac:dyDescent="0.35">
      <c r="B339" t="s">
        <v>18</v>
      </c>
      <c r="C339" s="1">
        <f>+EtelaPohjanmaa!AB140</f>
        <v>0.91065495651808381</v>
      </c>
      <c r="D339" s="1">
        <f>+EtelaPohjanmaa!AC140</f>
        <v>1.1313642728325746</v>
      </c>
      <c r="E339" s="1">
        <f>+EtelaPohjanmaa!AD140</f>
        <v>3.1576767978249127</v>
      </c>
      <c r="F339" s="1">
        <f>+EtelaPohjanmaa!AE140</f>
        <v>3.8749149261966283</v>
      </c>
      <c r="G339" s="1">
        <f>+EtelaPohjanmaa!AF140</f>
        <v>0.89000262320537937</v>
      </c>
      <c r="H339" s="1">
        <f>+EtelaPohjanmaa!AG140</f>
        <v>4.8707099777356232E-2</v>
      </c>
      <c r="I339" s="1">
        <f>+EtelaPohjanmaa!AH140</f>
        <v>3.7824259755722241E-2</v>
      </c>
      <c r="J339" s="1">
        <f>+EtelaPohjanmaa!AI140</f>
        <v>0.30109599942493748</v>
      </c>
      <c r="K339" s="1">
        <f>+EtelaPohjanmaa!AJ140</f>
        <v>0</v>
      </c>
      <c r="L339" s="1">
        <f>+EtelaPohjanmaa!AK140</f>
        <v>0</v>
      </c>
      <c r="M339" s="1">
        <f>+EtelaPohjanmaa!AL140</f>
        <v>0</v>
      </c>
      <c r="N339" s="2"/>
      <c r="O339" s="2"/>
      <c r="P339" s="2"/>
      <c r="Y339" t="s">
        <v>23</v>
      </c>
      <c r="Z339" s="41">
        <f>+M344</f>
        <v>2556.1508086879912</v>
      </c>
    </row>
    <row r="340" spans="2:26" x14ac:dyDescent="0.35">
      <c r="B340" t="s">
        <v>19</v>
      </c>
      <c r="C340" s="1">
        <f>+EtelaPohjanmaa!AB141</f>
        <v>0.94197695236214429</v>
      </c>
      <c r="D340" s="1">
        <f>+EtelaPohjanmaa!AC141</f>
        <v>1.1667604405467973</v>
      </c>
      <c r="E340" s="1">
        <f>+EtelaPohjanmaa!AD141</f>
        <v>3.1992005771748131</v>
      </c>
      <c r="F340" s="1">
        <f>+EtelaPohjanmaa!AE141</f>
        <v>3.9448234494594958</v>
      </c>
      <c r="G340" s="1">
        <f>+EtelaPohjanmaa!AF141</f>
        <v>0.92108131436876461</v>
      </c>
      <c r="H340" s="1">
        <f>+EtelaPohjanmaa!AG141</f>
        <v>5.0029523351217478E-2</v>
      </c>
      <c r="I340" s="1">
        <f>+EtelaPohjanmaa!AH141</f>
        <v>3.9563315119113443E-2</v>
      </c>
      <c r="J340" s="1">
        <f>+EtelaPohjanmaa!AI141</f>
        <v>0.31552719093327952</v>
      </c>
      <c r="K340" s="1">
        <f>+EtelaPohjanmaa!AJ141</f>
        <v>0</v>
      </c>
      <c r="L340" s="1">
        <f>+EtelaPohjanmaa!AK141</f>
        <v>0</v>
      </c>
      <c r="M340" s="1">
        <f>+EtelaPohjanmaa!AL141</f>
        <v>0</v>
      </c>
      <c r="N340" s="2"/>
      <c r="O340" s="2"/>
      <c r="P340" s="2"/>
      <c r="Y340" t="s">
        <v>265</v>
      </c>
      <c r="Z340" s="7">
        <f>+M345</f>
        <v>-0.15047979983825788</v>
      </c>
    </row>
    <row r="341" spans="2:26" x14ac:dyDescent="0.35">
      <c r="B341" t="s">
        <v>20</v>
      </c>
      <c r="C341" s="1">
        <f>+EtelaPohjanmaa!AB142</f>
        <v>3.132199584406048E-2</v>
      </c>
      <c r="D341" s="1">
        <f>+EtelaPohjanmaa!AC142</f>
        <v>3.5396167714222715E-2</v>
      </c>
      <c r="E341" s="1">
        <f>+EtelaPohjanmaa!AD142</f>
        <v>4.1523779349900369E-2</v>
      </c>
      <c r="F341" s="1">
        <f>+EtelaPohjanmaa!AE142</f>
        <v>6.9908523262867561E-2</v>
      </c>
      <c r="G341" s="1">
        <f>+EtelaPohjanmaa!AF142</f>
        <v>3.1078691163385241E-2</v>
      </c>
      <c r="H341" s="1">
        <f>+EtelaPohjanmaa!AG142</f>
        <v>1.3224235738612464E-3</v>
      </c>
      <c r="I341" s="1">
        <f>+EtelaPohjanmaa!AH142</f>
        <v>1.7390553633912023E-3</v>
      </c>
      <c r="J341" s="1">
        <f>+EtelaPohjanmaa!AI142</f>
        <v>1.4431191508342045E-2</v>
      </c>
      <c r="K341" s="1">
        <f>+EtelaPohjanmaa!AJ142</f>
        <v>0</v>
      </c>
      <c r="L341" s="1">
        <f>+EtelaPohjanmaa!AK142</f>
        <v>0</v>
      </c>
      <c r="M341" s="1">
        <f>+EtelaPohjanmaa!AL142</f>
        <v>0</v>
      </c>
      <c r="N341" s="2"/>
      <c r="O341" s="2"/>
      <c r="P341" s="2"/>
      <c r="Y341" t="str">
        <f>+B351</f>
        <v>Muutosprosentti turvepeltojen khk-päästöissä</v>
      </c>
      <c r="Z341" s="7">
        <f>+M351/100</f>
        <v>-0.11750859847593677</v>
      </c>
    </row>
    <row r="342" spans="2:26" x14ac:dyDescent="0.35">
      <c r="B342" t="s">
        <v>21</v>
      </c>
      <c r="C342" s="3">
        <f>+EtelaPohjanmaa!AB143</f>
        <v>4483.1842672559305</v>
      </c>
      <c r="D342" s="3">
        <f>+EtelaPohjanmaa!AC143</f>
        <v>1752.49036411202</v>
      </c>
      <c r="E342" s="3">
        <f>+EtelaPohjanmaa!AD143</f>
        <v>1176.2778950702814</v>
      </c>
      <c r="F342" s="3">
        <f>+EtelaPohjanmaa!AE143</f>
        <v>716.2939455276761</v>
      </c>
      <c r="G342" s="3">
        <f>+EtelaPohjanmaa!AF143</f>
        <v>68.130845758368167</v>
      </c>
      <c r="H342" s="3">
        <f>+EtelaPohjanmaa!AG143</f>
        <v>7481.6706032780939</v>
      </c>
      <c r="I342" s="3">
        <f>+EtelaPohjanmaa!AH143</f>
        <v>1258.4272385636305</v>
      </c>
      <c r="J342" s="3">
        <f>+EtelaPohjanmaa!AI143</f>
        <v>50.195552618969359</v>
      </c>
      <c r="K342" s="3">
        <f>+EtelaPohjanmaa!AJ143</f>
        <v>0</v>
      </c>
      <c r="L342" s="3">
        <f>+EtelaPohjanmaa!AK143</f>
        <v>0</v>
      </c>
      <c r="M342" s="3">
        <f>+EtelaPohjanmaa!AL143</f>
        <v>16986.670712184969</v>
      </c>
      <c r="N342" s="2"/>
      <c r="O342" s="2"/>
      <c r="P342" s="2"/>
    </row>
    <row r="343" spans="2:26" x14ac:dyDescent="0.35">
      <c r="B343" t="s">
        <v>22</v>
      </c>
      <c r="C343" s="3">
        <f>+EtelaPohjanmaa!AB144</f>
        <v>3436.4378551336886</v>
      </c>
      <c r="D343" s="3">
        <f>+EtelaPohjanmaa!AC144</f>
        <v>1438.763924754664</v>
      </c>
      <c r="E343" s="3">
        <f>+EtelaPohjanmaa!AD144</f>
        <v>1052.6938212889734</v>
      </c>
      <c r="F343" s="3">
        <f>+EtelaPohjanmaa!AE144</f>
        <v>647.98208616251725</v>
      </c>
      <c r="G343" s="3">
        <f>+EtelaPohjanmaa!AF144</f>
        <v>62.164934799106426</v>
      </c>
      <c r="H343" s="3">
        <f>+EtelaPohjanmaa!AG144</f>
        <v>6535.3645668165782</v>
      </c>
      <c r="I343" s="3">
        <f>+EtelaPohjanmaa!AH144</f>
        <v>1216.8739440798292</v>
      </c>
      <c r="J343" s="3">
        <f>+EtelaPohjanmaa!AI144</f>
        <v>26.714844746860567</v>
      </c>
      <c r="K343" s="3">
        <f>+EtelaPohjanmaa!AJ144</f>
        <v>0</v>
      </c>
      <c r="L343" s="3">
        <f>+EtelaPohjanmaa!AK144</f>
        <v>13.5239257147591</v>
      </c>
      <c r="M343" s="3">
        <f>+EtelaPohjanmaa!AL144</f>
        <v>14430.519903496977</v>
      </c>
      <c r="N343" s="2"/>
      <c r="O343" s="2"/>
      <c r="P343" s="2"/>
    </row>
    <row r="344" spans="2:26" x14ac:dyDescent="0.35">
      <c r="B344" t="s">
        <v>23</v>
      </c>
      <c r="C344" s="3">
        <f>+EtelaPohjanmaa!AB145</f>
        <v>1046.746412122242</v>
      </c>
      <c r="D344" s="3">
        <f>+EtelaPohjanmaa!AC145</f>
        <v>313.72643935735596</v>
      </c>
      <c r="E344" s="3">
        <f>+EtelaPohjanmaa!AD145</f>
        <v>123.58407378130801</v>
      </c>
      <c r="F344" s="3">
        <f>+EtelaPohjanmaa!AE145</f>
        <v>68.311859365158853</v>
      </c>
      <c r="G344" s="3">
        <f>+EtelaPohjanmaa!AF145</f>
        <v>5.9659109592617412</v>
      </c>
      <c r="H344" s="3">
        <f>+EtelaPohjanmaa!AG145</f>
        <v>946.30603646151576</v>
      </c>
      <c r="I344" s="3">
        <f>+EtelaPohjanmaa!AH145</f>
        <v>41.55329448380121</v>
      </c>
      <c r="J344" s="3">
        <f>+EtelaPohjanmaa!AI145</f>
        <v>23.480707872108791</v>
      </c>
      <c r="K344" s="3">
        <f>+EtelaPohjanmaa!AJ145</f>
        <v>0</v>
      </c>
      <c r="L344" s="3">
        <f>+EtelaPohjanmaa!AK145</f>
        <v>-13.5239257147591</v>
      </c>
      <c r="M344" s="3">
        <f>+EtelaPohjanmaa!AL145</f>
        <v>2556.1508086879912</v>
      </c>
      <c r="N344" s="1">
        <f>+EtelaPohjanmaa!AM145</f>
        <v>25.561508086879911</v>
      </c>
      <c r="O344" s="1">
        <f>+EtelaPohjanmaa!AN145</f>
        <v>12.780754043439956</v>
      </c>
      <c r="P344" s="2"/>
    </row>
    <row r="345" spans="2:26" x14ac:dyDescent="0.35">
      <c r="B345" t="s">
        <v>54</v>
      </c>
      <c r="C345" s="15">
        <f>+EtelaPohjanmaa!AB146</f>
        <v>-0.23348279921648971</v>
      </c>
      <c r="D345" s="15">
        <f>+EtelaPohjanmaa!AC146</f>
        <v>-0.17901749748924864</v>
      </c>
      <c r="E345" s="15">
        <f>+EtelaPohjanmaa!AD146</f>
        <v>-0.105063671007712</v>
      </c>
      <c r="F345" s="15">
        <f>+EtelaPohjanmaa!AE146</f>
        <v>-9.5368472387177855E-2</v>
      </c>
      <c r="G345" s="15">
        <f>+EtelaPohjanmaa!AF146</f>
        <v>-8.7565490973359569E-2</v>
      </c>
      <c r="H345" s="15">
        <f>+EtelaPohjanmaa!AG146</f>
        <v>-0.1264832530914809</v>
      </c>
      <c r="I345" s="15">
        <f>+EtelaPohjanmaa!AH146</f>
        <v>-3.3020021508140721E-2</v>
      </c>
      <c r="J345" s="15">
        <f>+EtelaPohjanmaa!AI146</f>
        <v>-0.46778462726267939</v>
      </c>
      <c r="K345" s="15">
        <f>+EtelaPohjanmaa!AJ146</f>
        <v>0</v>
      </c>
      <c r="L345" s="15">
        <f>+EtelaPohjanmaa!AK146</f>
        <v>0</v>
      </c>
      <c r="M345" s="15">
        <f>+EtelaPohjanmaa!AL146</f>
        <v>-0.15047979983825788</v>
      </c>
      <c r="N345" s="1"/>
      <c r="O345" s="1"/>
      <c r="P345" s="2"/>
    </row>
    <row r="346" spans="2:26" x14ac:dyDescent="0.35">
      <c r="N346" s="1">
        <f>+EtelaPohjanmaa!AM147</f>
        <v>78.234275119916546</v>
      </c>
      <c r="O346" s="1">
        <f>+EtelaPohjanmaa!AN147</f>
        <v>39.117137559958273</v>
      </c>
      <c r="P346" s="1">
        <f>+EtelaPohjanmaa!AO147</f>
        <v>39.117137559958273</v>
      </c>
    </row>
    <row r="347" spans="2:26" x14ac:dyDescent="0.35">
      <c r="C347" t="s">
        <v>0</v>
      </c>
      <c r="D347" t="s">
        <v>1</v>
      </c>
      <c r="E347" t="s">
        <v>2</v>
      </c>
      <c r="F347" t="s">
        <v>3</v>
      </c>
      <c r="G347" t="s">
        <v>4</v>
      </c>
      <c r="H347" t="s">
        <v>5</v>
      </c>
      <c r="I347" t="s">
        <v>6</v>
      </c>
      <c r="J347" t="s">
        <v>7</v>
      </c>
      <c r="K347" t="s">
        <v>8</v>
      </c>
      <c r="L347" t="s">
        <v>9</v>
      </c>
      <c r="M347" t="s">
        <v>10</v>
      </c>
      <c r="N347" t="s">
        <v>52</v>
      </c>
      <c r="O347" t="s">
        <v>53</v>
      </c>
    </row>
    <row r="348" spans="2:26" x14ac:dyDescent="0.35">
      <c r="B348" t="s">
        <v>25</v>
      </c>
      <c r="C348" s="2">
        <f>+EtelaPohjanmaa!AB149</f>
        <v>328.52043195635048</v>
      </c>
      <c r="D348" s="2">
        <f>+EtelaPohjanmaa!AC149</f>
        <v>157.85009384316322</v>
      </c>
      <c r="E348" s="2">
        <f>+EtelaPohjanmaa!AD149</f>
        <v>50.573875887668429</v>
      </c>
      <c r="F348" s="2">
        <f>+EtelaPohjanmaa!AE149</f>
        <v>34.670068273888027</v>
      </c>
      <c r="G348" s="2">
        <f>+EtelaPohjanmaa!AF149</f>
        <v>6.4581953057732191</v>
      </c>
      <c r="H348" s="2">
        <f>+EtelaPohjanmaa!AG149</f>
        <v>402.30375584534369</v>
      </c>
      <c r="I348" s="2">
        <f>+EtelaPohjanmaa!AH149</f>
        <v>118.54133808759035</v>
      </c>
      <c r="J348" s="2">
        <f>+EtelaPohjanmaa!AI149</f>
        <v>8.289955233215947</v>
      </c>
      <c r="K348" s="2">
        <f>+EtelaPohjanmaa!AJ149</f>
        <v>0.17739787251005373</v>
      </c>
      <c r="L348" s="2">
        <f>+EtelaPohjanmaa!AK149</f>
        <v>24.125930865909908</v>
      </c>
      <c r="M348" s="2">
        <f>+EtelaPohjanmaa!AL149</f>
        <v>1131.5110431714131</v>
      </c>
      <c r="N348" s="2">
        <f>+EtelaPohjanmaa!AM149</f>
        <v>1131.5110431714131</v>
      </c>
      <c r="O348" s="2">
        <f>+EtelaPohjanmaa!AN149</f>
        <v>1131.5110431714131</v>
      </c>
    </row>
    <row r="349" spans="2:26" x14ac:dyDescent="0.35">
      <c r="B349" t="s">
        <v>26</v>
      </c>
      <c r="C349" s="2">
        <f>+EtelaPohjanmaa!AB150</f>
        <v>275.67421789008438</v>
      </c>
      <c r="D349" s="2">
        <f>+EtelaPohjanmaa!AC150</f>
        <v>136.46668078125722</v>
      </c>
      <c r="E349" s="2">
        <f>+EtelaPohjanmaa!AD150</f>
        <v>44.465187488748747</v>
      </c>
      <c r="F349" s="2">
        <f>+EtelaPohjanmaa!AE150</f>
        <v>30.974144455763717</v>
      </c>
      <c r="G349" s="2">
        <f>+EtelaPohjanmaa!AF150</f>
        <v>5.6752306315656815</v>
      </c>
      <c r="H349" s="2">
        <f>+EtelaPohjanmaa!AG150</f>
        <v>364.79100917259234</v>
      </c>
      <c r="I349" s="2">
        <f>+EtelaPohjanmaa!AH150</f>
        <v>110.02432541860942</v>
      </c>
      <c r="J349" s="2">
        <f>+EtelaPohjanmaa!AI150</f>
        <v>7.095718239185417</v>
      </c>
      <c r="K349" s="2">
        <f>+EtelaPohjanmaa!AJ150</f>
        <v>0.17722700287925205</v>
      </c>
      <c r="L349" s="2">
        <f>+EtelaPohjanmaa!AK150</f>
        <v>23.20502524760894</v>
      </c>
      <c r="M349" s="2">
        <f>+EtelaPohjanmaa!AL150</f>
        <v>998.54876632829519</v>
      </c>
      <c r="N349" s="2">
        <f>+EtelaPohjanmaa!AM150</f>
        <v>1037.6659038882535</v>
      </c>
      <c r="O349" s="2">
        <f>+EtelaPohjanmaa!AN150</f>
        <v>1076.7830414482116</v>
      </c>
    </row>
    <row r="350" spans="2:26" x14ac:dyDescent="0.35">
      <c r="B350" t="s">
        <v>27</v>
      </c>
      <c r="C350" s="2">
        <f>+EtelaPohjanmaa!AB151</f>
        <v>-52.8462140662661</v>
      </c>
      <c r="D350" s="2">
        <f>+EtelaPohjanmaa!AC151</f>
        <v>-21.383413061905998</v>
      </c>
      <c r="E350" s="2">
        <f>+EtelaPohjanmaa!AD151</f>
        <v>-6.1086883989196821</v>
      </c>
      <c r="F350" s="2">
        <f>+EtelaPohjanmaa!AE151</f>
        <v>-3.6959238181243101</v>
      </c>
      <c r="G350" s="2">
        <f>+EtelaPohjanmaa!AF151</f>
        <v>-0.78296467420753757</v>
      </c>
      <c r="H350" s="2">
        <f>+EtelaPohjanmaa!AG151</f>
        <v>-37.512746672751348</v>
      </c>
      <c r="I350" s="2">
        <f>+EtelaPohjanmaa!AH151</f>
        <v>-8.5170126689809251</v>
      </c>
      <c r="J350" s="2">
        <f>+EtelaPohjanmaa!AI151</f>
        <v>-1.19423699403053</v>
      </c>
      <c r="K350" s="2">
        <f>+EtelaPohjanmaa!AJ151</f>
        <v>-1.7086963080167883E-4</v>
      </c>
      <c r="L350" s="2">
        <f>+EtelaPohjanmaa!AK151</f>
        <v>-0.92090561830096718</v>
      </c>
      <c r="M350" s="2">
        <f>+EtelaPohjanmaa!AL151</f>
        <v>-132.96227684311793</v>
      </c>
      <c r="N350" s="2">
        <f>+EtelaPohjanmaa!AM151</f>
        <v>-93.845139283159597</v>
      </c>
      <c r="O350" s="2">
        <f>+EtelaPohjanmaa!AN151</f>
        <v>-54.728001723201487</v>
      </c>
    </row>
    <row r="351" spans="2:26" x14ac:dyDescent="0.35">
      <c r="B351" t="s">
        <v>268</v>
      </c>
      <c r="C351" s="2">
        <f>+EtelaPohjanmaa!AB152</f>
        <v>-16.086127048952505</v>
      </c>
      <c r="D351" s="2">
        <f>+EtelaPohjanmaa!AC152</f>
        <v>-13.546658441110679</v>
      </c>
      <c r="E351" s="2">
        <f>+EtelaPohjanmaa!AD152</f>
        <v>-12.078742812767453</v>
      </c>
      <c r="F351" s="2">
        <f>+EtelaPohjanmaa!AE152</f>
        <v>-10.660272685150487</v>
      </c>
      <c r="G351" s="2">
        <f>+EtelaPohjanmaa!AF152</f>
        <v>-12.123583093060326</v>
      </c>
      <c r="H351" s="2">
        <f>+EtelaPohjanmaa!AG152</f>
        <v>-9.3244833357141825</v>
      </c>
      <c r="I351" s="2">
        <f>+EtelaPohjanmaa!AH152</f>
        <v>-7.1848460683712663</v>
      </c>
      <c r="J351" s="2">
        <f>+EtelaPohjanmaa!AI152</f>
        <v>-14.405831641231265</v>
      </c>
      <c r="K351" s="2">
        <f>+EtelaPohjanmaa!AJ152</f>
        <v>-9.6319999999997227E-2</v>
      </c>
      <c r="L351" s="2">
        <f>+EtelaPohjanmaa!AK152</f>
        <v>-3.8170780784347378</v>
      </c>
      <c r="M351" s="2">
        <f>+EtelaPohjanmaa!AL152</f>
        <v>-11.750859847593677</v>
      </c>
      <c r="N351" s="2">
        <f>+EtelaPohjanmaa!AM152</f>
        <v>-8.2937890751935814</v>
      </c>
      <c r="O351" s="2">
        <f>+EtelaPohjanmaa!AN152</f>
        <v>-4.8367183027935079</v>
      </c>
    </row>
    <row r="353" spans="1:26" x14ac:dyDescent="0.35">
      <c r="A353" t="s">
        <v>44</v>
      </c>
      <c r="O353">
        <v>14</v>
      </c>
      <c r="Y353" t="str">
        <f>+A353</f>
        <v>Keski-Suomi</v>
      </c>
    </row>
    <row r="354" spans="1:26" x14ac:dyDescent="0.35">
      <c r="C354" t="s">
        <v>0</v>
      </c>
      <c r="D354" t="s">
        <v>1</v>
      </c>
      <c r="E354" t="s">
        <v>2</v>
      </c>
      <c r="F354" t="s">
        <v>3</v>
      </c>
      <c r="G354" t="s">
        <v>4</v>
      </c>
      <c r="H354" t="s">
        <v>5</v>
      </c>
      <c r="I354" t="s">
        <v>6</v>
      </c>
      <c r="J354" t="s">
        <v>7</v>
      </c>
      <c r="K354" t="s">
        <v>8</v>
      </c>
      <c r="L354" t="s">
        <v>9</v>
      </c>
      <c r="M354" t="s">
        <v>10</v>
      </c>
      <c r="N354" t="s">
        <v>50</v>
      </c>
      <c r="Z354" s="40" t="s">
        <v>266</v>
      </c>
    </row>
    <row r="355" spans="1:26" x14ac:dyDescent="0.35">
      <c r="B355" t="s">
        <v>11</v>
      </c>
      <c r="C355" s="1">
        <f>+KeskiSuomi!AB129</f>
        <v>21577.944657311848</v>
      </c>
      <c r="D355" s="1">
        <f>+KeskiSuomi!AC129</f>
        <v>16750.24534132826</v>
      </c>
      <c r="E355" s="1">
        <f>+KeskiSuomi!AD129</f>
        <v>793.09787093415014</v>
      </c>
      <c r="F355" s="1">
        <f>+KeskiSuomi!AE129</f>
        <v>493.09907099450737</v>
      </c>
      <c r="G355" s="1">
        <f>+KeskiSuomi!AF129</f>
        <v>1249.3810962497214</v>
      </c>
      <c r="H355" s="1">
        <f>+KeskiSuomi!AG129</f>
        <v>31129.71112051791</v>
      </c>
      <c r="I355" s="1">
        <f>+KeskiSuomi!AH129</f>
        <v>19618.734854118393</v>
      </c>
      <c r="J355" s="1">
        <f>+KeskiSuomi!AI129</f>
        <v>1869.2121700302653</v>
      </c>
      <c r="K355" s="1">
        <f>+KeskiSuomi!AJ129</f>
        <v>172.63698340537883</v>
      </c>
      <c r="L355" s="1">
        <f>+KeskiSuomi!AK129</f>
        <v>6622.872154835557</v>
      </c>
      <c r="M355" s="1">
        <f>+KeskiSuomi!AL129</f>
        <v>100276.93531972599</v>
      </c>
      <c r="Y355" t="s">
        <v>267</v>
      </c>
      <c r="Z355" s="41">
        <f>+M355</f>
        <v>100276.93531972599</v>
      </c>
    </row>
    <row r="356" spans="1:26" ht="15.5" x14ac:dyDescent="0.35">
      <c r="B356" s="5" t="s">
        <v>271</v>
      </c>
      <c r="C356" s="1">
        <f>+KeskiSuomi!AB130</f>
        <v>0</v>
      </c>
      <c r="D356" s="1">
        <f>+KeskiSuomi!AC130</f>
        <v>0</v>
      </c>
      <c r="E356" s="1">
        <f>+KeskiSuomi!AD130</f>
        <v>0</v>
      </c>
      <c r="F356" s="1">
        <f>+KeskiSuomi!AE130</f>
        <v>0</v>
      </c>
      <c r="G356" s="1">
        <f>+KeskiSuomi!AF130</f>
        <v>0</v>
      </c>
      <c r="H356" s="1">
        <f>+KeskiSuomi!AG130</f>
        <v>0</v>
      </c>
      <c r="I356" s="1">
        <f>+KeskiSuomi!AH130</f>
        <v>0</v>
      </c>
      <c r="J356" s="1">
        <f>+KeskiSuomi!AI130</f>
        <v>0</v>
      </c>
      <c r="K356" s="1">
        <f>+KeskiSuomi!AJ130</f>
        <v>0</v>
      </c>
      <c r="L356" s="1">
        <f>+KeskiSuomi!AK130</f>
        <v>0</v>
      </c>
      <c r="M356" s="1">
        <f>+KeskiSuomi!AL130</f>
        <v>0</v>
      </c>
      <c r="Y356" t="str">
        <f>+B359</f>
        <v>Turvepeltoa viljelyssä yhteensä 2050</v>
      </c>
      <c r="Z356" s="3">
        <f>+M359</f>
        <v>9551.3605813440536</v>
      </c>
    </row>
    <row r="357" spans="1:26" ht="15.5" x14ac:dyDescent="0.35">
      <c r="B357" s="5" t="s">
        <v>270</v>
      </c>
      <c r="C357" s="1">
        <f>+KeskiSuomi!AB131</f>
        <v>755.29812253284581</v>
      </c>
      <c r="D357" s="1">
        <f>+KeskiSuomi!AC131</f>
        <v>463.33616244923502</v>
      </c>
      <c r="E357" s="1">
        <f>+KeskiSuomi!AD131</f>
        <v>11.394867301444336</v>
      </c>
      <c r="F357" s="1">
        <f>+KeskiSuomi!AE131</f>
        <v>6.6382815709884193</v>
      </c>
      <c r="G357" s="1">
        <f>+KeskiSuomi!AF131</f>
        <v>31.597159159584294</v>
      </c>
      <c r="H357" s="1">
        <f>+KeskiSuomi!AG131</f>
        <v>485.94938006689654</v>
      </c>
      <c r="I357" s="1">
        <f>+KeskiSuomi!AH131</f>
        <v>582.58960727798103</v>
      </c>
      <c r="J357" s="1">
        <f>+KeskiSuomi!AI131</f>
        <v>35.699945028396179</v>
      </c>
      <c r="K357" s="1">
        <f>+KeskiSuomi!AJ131</f>
        <v>4.0715884539819536</v>
      </c>
      <c r="L357" s="1">
        <f>+KeskiSuomi!AK131</f>
        <v>217.03285196819584</v>
      </c>
      <c r="M357" s="1">
        <f>+KeskiSuomi!AL131</f>
        <v>2593.6079658095496</v>
      </c>
      <c r="Y357" t="s">
        <v>269</v>
      </c>
      <c r="Z357" s="7">
        <f>+Z356/Z355</f>
        <v>9.5249825404916985E-2</v>
      </c>
    </row>
    <row r="358" spans="1:26" ht="15.5" x14ac:dyDescent="0.35">
      <c r="B358" s="5" t="s">
        <v>62</v>
      </c>
      <c r="C358" s="1">
        <f>+KeskiSuomi!AB132</f>
        <v>2229.1623884268415</v>
      </c>
      <c r="D358" s="1">
        <f>+KeskiSuomi!AC132</f>
        <v>1204.0685279634743</v>
      </c>
      <c r="E358" s="1">
        <f>+KeskiSuomi!AD132</f>
        <v>27.77393139633848</v>
      </c>
      <c r="F358" s="1">
        <f>+KeskiSuomi!AE132</f>
        <v>17.421104546038343</v>
      </c>
      <c r="G358" s="1">
        <f>+KeskiSuomi!AF132</f>
        <v>51.970639402029249</v>
      </c>
      <c r="H358" s="1">
        <f>+KeskiSuomi!AG132</f>
        <v>1437.4658479067191</v>
      </c>
      <c r="I358" s="1">
        <f>+KeskiSuomi!AH132</f>
        <v>1439.0599216850355</v>
      </c>
      <c r="J358" s="1">
        <f>+KeskiSuomi!AI132</f>
        <v>97.324545631461874</v>
      </c>
      <c r="K358" s="1">
        <f>+KeskiSuomi!AJ132</f>
        <v>13.516889392281909</v>
      </c>
      <c r="L358" s="1">
        <f>+KeskiSuomi!AK132</f>
        <v>439.98881918428242</v>
      </c>
      <c r="M358" s="1">
        <f>+KeskiSuomi!AL132</f>
        <v>6957.752615534504</v>
      </c>
      <c r="Y358" t="s">
        <v>259</v>
      </c>
      <c r="Z358" s="41">
        <f t="shared" ref="Z358:Z363" si="13">+M360</f>
        <v>646.59136204726826</v>
      </c>
    </row>
    <row r="359" spans="1:26" ht="15.5" x14ac:dyDescent="0.35">
      <c r="B359" s="5" t="s">
        <v>63</v>
      </c>
      <c r="C359" s="1">
        <f>+KeskiSuomi!AB133</f>
        <v>2984.4605109596873</v>
      </c>
      <c r="D359" s="1">
        <f>+KeskiSuomi!AC133</f>
        <v>1667.4046904127092</v>
      </c>
      <c r="E359" s="1">
        <f>+KeskiSuomi!AD133</f>
        <v>39.168798697782819</v>
      </c>
      <c r="F359" s="1">
        <f>+KeskiSuomi!AE133</f>
        <v>24.059386117026762</v>
      </c>
      <c r="G359" s="1">
        <f>+KeskiSuomi!AF133</f>
        <v>83.567798561613543</v>
      </c>
      <c r="H359" s="1">
        <f>+KeskiSuomi!AG133</f>
        <v>1923.4152279736156</v>
      </c>
      <c r="I359" s="1">
        <f>+KeskiSuomi!AH133</f>
        <v>2021.6495289630166</v>
      </c>
      <c r="J359" s="1">
        <f>+KeskiSuomi!AI133</f>
        <v>133.02449065985806</v>
      </c>
      <c r="K359" s="1">
        <f>+KeskiSuomi!AJ133</f>
        <v>17.588477846263864</v>
      </c>
      <c r="L359" s="1">
        <f>+KeskiSuomi!AK133</f>
        <v>657.02167115247823</v>
      </c>
      <c r="M359" s="1">
        <f>+KeskiSuomi!AL133</f>
        <v>9551.3605813440536</v>
      </c>
      <c r="Y359" t="s">
        <v>13</v>
      </c>
      <c r="Z359" s="41">
        <f t="shared" si="13"/>
        <v>1009.397287182625</v>
      </c>
    </row>
    <row r="360" spans="1:26" x14ac:dyDescent="0.35">
      <c r="B360" t="s">
        <v>12</v>
      </c>
      <c r="C360" s="1">
        <f>+KeskiSuomi!AB134</f>
        <v>275.30314957037172</v>
      </c>
      <c r="D360" s="1">
        <f>+KeskiSuomi!AC134</f>
        <v>122.00542313442644</v>
      </c>
      <c r="E360" s="1">
        <f>+KeskiSuomi!AD134</f>
        <v>0.26040390071131325</v>
      </c>
      <c r="F360" s="1">
        <f>+KeskiSuomi!AE134</f>
        <v>1.4421174478671912</v>
      </c>
      <c r="G360" s="1">
        <f>+KeskiSuomi!AF134</f>
        <v>3.029858999807773</v>
      </c>
      <c r="H360" s="1">
        <f>+KeskiSuomi!AG134</f>
        <v>97.957709567762237</v>
      </c>
      <c r="I360" s="1">
        <f>+KeskiSuomi!AH134</f>
        <v>116.57219589655971</v>
      </c>
      <c r="J360" s="1">
        <f>+KeskiSuomi!AI134</f>
        <v>4.2613142526397549</v>
      </c>
      <c r="K360" s="1">
        <f>+KeskiSuomi!AJ134</f>
        <v>0</v>
      </c>
      <c r="L360" s="1">
        <f>+KeskiSuomi!AK134</f>
        <v>25.759189277122111</v>
      </c>
      <c r="M360" s="1">
        <f>+KeskiSuomi!AL134</f>
        <v>646.59136204726826</v>
      </c>
      <c r="Y360" t="s">
        <v>260</v>
      </c>
      <c r="Z360" s="41">
        <f t="shared" si="13"/>
        <v>2002.9478612044113</v>
      </c>
    </row>
    <row r="361" spans="1:26" x14ac:dyDescent="0.35">
      <c r="B361" t="s">
        <v>13</v>
      </c>
      <c r="C361" s="1">
        <f>+KeskiSuomi!AB135</f>
        <v>353.57750505202512</v>
      </c>
      <c r="D361" s="1">
        <f>+KeskiSuomi!AC135</f>
        <v>188.84721313863554</v>
      </c>
      <c r="E361" s="1">
        <f>+KeskiSuomi!AD135</f>
        <v>2.925773538980641</v>
      </c>
      <c r="F361" s="1">
        <f>+KeskiSuomi!AE135</f>
        <v>4.9096367538737775</v>
      </c>
      <c r="G361" s="1">
        <f>+KeskiSuomi!AF135</f>
        <v>14.50709660817907</v>
      </c>
      <c r="H361" s="1">
        <f>+KeskiSuomi!AG135</f>
        <v>227.23588916724475</v>
      </c>
      <c r="I361" s="1">
        <f>+KeskiSuomi!AH135</f>
        <v>193.89697302709214</v>
      </c>
      <c r="J361" s="1">
        <f>+KeskiSuomi!AI135</f>
        <v>6.3985974366811815</v>
      </c>
      <c r="K361" s="1">
        <f>+KeskiSuomi!AJ135</f>
        <v>0</v>
      </c>
      <c r="L361" s="1">
        <f>+KeskiSuomi!AK135</f>
        <v>17.098602459912836</v>
      </c>
      <c r="M361" s="1">
        <f>+KeskiSuomi!AL135</f>
        <v>1009.397287182625</v>
      </c>
      <c r="N361" s="1">
        <f>+KeskiSuomi!AM135</f>
        <v>10.093972871826249</v>
      </c>
      <c r="O361" s="1">
        <f>+KeskiSuomi!AN135</f>
        <v>5.0469864359131247</v>
      </c>
      <c r="P361" s="2"/>
      <c r="Y361" t="s">
        <v>261</v>
      </c>
      <c r="Z361" s="41">
        <f t="shared" si="13"/>
        <v>2075.1065586708769</v>
      </c>
    </row>
    <row r="362" spans="1:26" x14ac:dyDescent="0.35">
      <c r="B362" t="s">
        <v>14</v>
      </c>
      <c r="C362" s="1">
        <f>+KeskiSuomi!AB136</f>
        <v>569.5105038830776</v>
      </c>
      <c r="D362" s="1">
        <f>+KeskiSuomi!AC136</f>
        <v>332.46927468763209</v>
      </c>
      <c r="E362" s="1">
        <f>+KeskiSuomi!AD136</f>
        <v>6.0492392892319584</v>
      </c>
      <c r="F362" s="1">
        <f>+KeskiSuomi!AE136</f>
        <v>2.2515664551044301</v>
      </c>
      <c r="G362" s="1">
        <f>+KeskiSuomi!AF136</f>
        <v>20.071270284474956</v>
      </c>
      <c r="H362" s="1">
        <f>+KeskiSuomi!AG136</f>
        <v>399.72542584771509</v>
      </c>
      <c r="I362" s="1">
        <f>+KeskiSuomi!AH136</f>
        <v>463.72342855234751</v>
      </c>
      <c r="J362" s="1">
        <f>+KeskiSuomi!AI136</f>
        <v>27.485578276002933</v>
      </c>
      <c r="K362" s="1">
        <f>+KeskiSuomi!AJ136</f>
        <v>5.1613980369439885</v>
      </c>
      <c r="L362" s="1">
        <f>+KeskiSuomi!AK136</f>
        <v>176.50017589188047</v>
      </c>
      <c r="M362" s="1">
        <f>+KeskiSuomi!AL136</f>
        <v>2002.9478612044113</v>
      </c>
      <c r="N362" s="2"/>
      <c r="O362" s="2"/>
      <c r="P362" s="2"/>
      <c r="Y362" t="s">
        <v>262</v>
      </c>
      <c r="Z362" s="41">
        <f t="shared" si="13"/>
        <v>98201.828761055105</v>
      </c>
    </row>
    <row r="363" spans="1:26" x14ac:dyDescent="0.35">
      <c r="B363" t="s">
        <v>15</v>
      </c>
      <c r="C363" s="1">
        <f>+KeskiSuomi!AB137</f>
        <v>564.25635363442905</v>
      </c>
      <c r="D363" s="1">
        <f>+KeskiSuomi!AC137</f>
        <v>267.53851696985078</v>
      </c>
      <c r="E363" s="1">
        <f>+KeskiSuomi!AD137</f>
        <v>6.3859766181362971</v>
      </c>
      <c r="F363" s="1">
        <f>+KeskiSuomi!AE137</f>
        <v>3.7249551297099694</v>
      </c>
      <c r="G363" s="1">
        <f>+KeskiSuomi!AF137</f>
        <v>13.196118127204565</v>
      </c>
      <c r="H363" s="1">
        <f>+KeskiSuomi!AG137</f>
        <v>500.62278619200805</v>
      </c>
      <c r="I363" s="1">
        <f>+KeskiSuomi!AH137</f>
        <v>524.9543445758859</v>
      </c>
      <c r="J363" s="1">
        <f>+KeskiSuomi!AI137</f>
        <v>30.157215529673763</v>
      </c>
      <c r="K363" s="1">
        <f>+KeskiSuomi!AJ137</f>
        <v>4.3772718080969444</v>
      </c>
      <c r="L363" s="1">
        <f>+KeskiSuomi!AK137</f>
        <v>159.89302008588157</v>
      </c>
      <c r="M363" s="1">
        <f>+KeskiSuomi!AL137</f>
        <v>2075.1065586708769</v>
      </c>
      <c r="N363" s="2"/>
      <c r="O363" s="2"/>
      <c r="P363" s="2"/>
      <c r="Y363" t="s">
        <v>17</v>
      </c>
      <c r="Z363" s="7">
        <f t="shared" si="13"/>
        <v>-2.0693757263866758E-2</v>
      </c>
    </row>
    <row r="364" spans="1:26" x14ac:dyDescent="0.35">
      <c r="B364" t="s">
        <v>16</v>
      </c>
      <c r="C364" s="1">
        <f>+KeskiSuomi!AB138</f>
        <v>21013.68830367742</v>
      </c>
      <c r="D364" s="1">
        <f>+KeskiSuomi!AC138</f>
        <v>16482.706824358411</v>
      </c>
      <c r="E364" s="1">
        <f>+KeskiSuomi!AD138</f>
        <v>786.71189431601385</v>
      </c>
      <c r="F364" s="1">
        <f>+KeskiSuomi!AE138</f>
        <v>489.37411586479737</v>
      </c>
      <c r="G364" s="1">
        <f>+KeskiSuomi!AF138</f>
        <v>1236.1849781225169</v>
      </c>
      <c r="H364" s="1">
        <f>+KeskiSuomi!AG138</f>
        <v>30629.088334325901</v>
      </c>
      <c r="I364" s="1">
        <f>+KeskiSuomi!AH138</f>
        <v>19093.780509542506</v>
      </c>
      <c r="J364" s="1">
        <f>+KeskiSuomi!AI138</f>
        <v>1839.0549545005915</v>
      </c>
      <c r="K364" s="1">
        <f>+KeskiSuomi!AJ138</f>
        <v>168.25971159728189</v>
      </c>
      <c r="L364" s="1">
        <f>+KeskiSuomi!AK138</f>
        <v>6462.9791347496757</v>
      </c>
      <c r="M364" s="1">
        <f>+KeskiSuomi!AL138</f>
        <v>98201.828761055105</v>
      </c>
      <c r="N364" s="2"/>
      <c r="O364" s="2"/>
      <c r="P364" s="2"/>
      <c r="Y364" t="s">
        <v>263</v>
      </c>
      <c r="Z364" s="41">
        <f>+M369</f>
        <v>2189.9232510404509</v>
      </c>
    </row>
    <row r="365" spans="1:26" x14ac:dyDescent="0.35">
      <c r="B365" t="s">
        <v>17</v>
      </c>
      <c r="C365" s="7">
        <f>+KeskiSuomi!AB139</f>
        <v>-2.6149680268237531E-2</v>
      </c>
      <c r="D365" s="7">
        <f>+KeskiSuomi!AC139</f>
        <v>-1.5972214825400014E-2</v>
      </c>
      <c r="E365" s="7">
        <f>+KeskiSuomi!AD139</f>
        <v>-8.0519401856602845E-3</v>
      </c>
      <c r="F365" s="7">
        <f>+KeskiSuomi!AE139</f>
        <v>-7.5541718669177166E-3</v>
      </c>
      <c r="G365" s="7">
        <f>+KeskiSuomi!AF139</f>
        <v>-1.056212405231316E-2</v>
      </c>
      <c r="H365" s="7">
        <f>+KeskiSuomi!AG139</f>
        <v>-1.6081832056001395E-2</v>
      </c>
      <c r="I365" s="7">
        <f>+KeskiSuomi!AH139</f>
        <v>-2.6757808211352974E-2</v>
      </c>
      <c r="J365" s="7">
        <f>+KeskiSuomi!AI139</f>
        <v>-1.6133650322416569E-2</v>
      </c>
      <c r="K365" s="7">
        <f>+KeskiSuomi!AJ139</f>
        <v>-2.5355353886243603E-2</v>
      </c>
      <c r="L365" s="7">
        <f>+KeskiSuomi!AK139</f>
        <v>-2.4142549689584285E-2</v>
      </c>
      <c r="M365" s="7">
        <f>-M363/M355</f>
        <v>-2.0693757263866758E-2</v>
      </c>
      <c r="N365" s="2"/>
      <c r="O365" s="2"/>
      <c r="P365" s="2"/>
      <c r="Y365" t="s">
        <v>264</v>
      </c>
      <c r="Z365" s="41">
        <f>+M370</f>
        <v>1751.7333578245371</v>
      </c>
    </row>
    <row r="366" spans="1:26" x14ac:dyDescent="0.35">
      <c r="B366" t="s">
        <v>18</v>
      </c>
      <c r="C366" s="1">
        <f>+KeskiSuomi!AB140</f>
        <v>0.7305393655580823</v>
      </c>
      <c r="D366" s="1">
        <f>+KeskiSuomi!AC140</f>
        <v>0.77472835385770888</v>
      </c>
      <c r="E366" s="1">
        <f>+KeskiSuomi!AD140</f>
        <v>2.7425366776461759</v>
      </c>
      <c r="F366" s="1">
        <f>+KeskiSuomi!AE140</f>
        <v>1.3866665751792027</v>
      </c>
      <c r="G366" s="1">
        <f>+KeskiSuomi!AF140</f>
        <v>0.95895480057794025</v>
      </c>
      <c r="H366" s="1">
        <f>+KeskiSuomi!AG140</f>
        <v>1.0234595456621746E-2</v>
      </c>
      <c r="I366" s="1">
        <f>+KeskiSuomi!AH140</f>
        <v>2.4615552612895605E-2</v>
      </c>
      <c r="J366" s="1">
        <f>+KeskiSuomi!AI140</f>
        <v>0.19064502452615106</v>
      </c>
      <c r="K366" s="1">
        <f>+KeskiSuomi!AJ140</f>
        <v>2.7804007607853322E-2</v>
      </c>
      <c r="L366" s="1">
        <f>+KeskiSuomi!AK140</f>
        <v>0</v>
      </c>
      <c r="M366" s="1">
        <f>+KeskiSuomi!AL140</f>
        <v>0</v>
      </c>
      <c r="N366" s="2"/>
      <c r="O366" s="2"/>
      <c r="P366" s="2"/>
      <c r="Y366" t="s">
        <v>23</v>
      </c>
      <c r="Z366" s="41">
        <f>+M371</f>
        <v>438.1898932159138</v>
      </c>
    </row>
    <row r="367" spans="1:26" x14ac:dyDescent="0.35">
      <c r="B367" t="s">
        <v>19</v>
      </c>
      <c r="C367" s="1">
        <f>+KeskiSuomi!AB141</f>
        <v>0.75015569719102437</v>
      </c>
      <c r="D367" s="1">
        <f>+KeskiSuomi!AC141</f>
        <v>0.78730333180606848</v>
      </c>
      <c r="E367" s="1">
        <f>+KeskiSuomi!AD141</f>
        <v>2.7647986711718446</v>
      </c>
      <c r="F367" s="1">
        <f>+KeskiSuomi!AE141</f>
        <v>1.3972214259670979</v>
      </c>
      <c r="G367" s="1">
        <f>+KeskiSuomi!AF141</f>
        <v>0.96919152166016498</v>
      </c>
      <c r="H367" s="1">
        <f>+KeskiSuomi!AG141</f>
        <v>1.0401876690627657E-2</v>
      </c>
      <c r="I367" s="1">
        <f>+KeskiSuomi!AH141</f>
        <v>2.5292319651346571E-2</v>
      </c>
      <c r="J367" s="1">
        <f>+KeskiSuomi!AI141</f>
        <v>0.19377126231487249</v>
      </c>
      <c r="K367" s="1">
        <f>+KeskiSuomi!AJ141</f>
        <v>2.8527328107446615E-2</v>
      </c>
      <c r="L367" s="1">
        <f>+KeskiSuomi!AK141</f>
        <v>0</v>
      </c>
      <c r="M367" s="1">
        <f>+KeskiSuomi!AL141</f>
        <v>0</v>
      </c>
      <c r="N367" s="2"/>
      <c r="O367" s="2"/>
      <c r="P367" s="2"/>
      <c r="Y367" t="s">
        <v>265</v>
      </c>
      <c r="Z367" s="7">
        <f>+M372</f>
        <v>-0.20009372155290198</v>
      </c>
    </row>
    <row r="368" spans="1:26" x14ac:dyDescent="0.35">
      <c r="B368" t="s">
        <v>20</v>
      </c>
      <c r="C368" s="1">
        <f>+KeskiSuomi!AB142</f>
        <v>1.9616331632942074E-2</v>
      </c>
      <c r="D368" s="1">
        <f>+KeskiSuomi!AC142</f>
        <v>1.25749779483596E-2</v>
      </c>
      <c r="E368" s="1">
        <f>+KeskiSuomi!AD142</f>
        <v>2.2261993525668711E-2</v>
      </c>
      <c r="F368" s="1">
        <f>+KeskiSuomi!AE142</f>
        <v>1.0554850787895198E-2</v>
      </c>
      <c r="G368" s="1">
        <f>+KeskiSuomi!AF142</f>
        <v>1.0236721082224731E-2</v>
      </c>
      <c r="H368" s="1">
        <f>+KeskiSuomi!AG142</f>
        <v>1.6728123400591016E-4</v>
      </c>
      <c r="I368" s="1">
        <f>+KeskiSuomi!AH142</f>
        <v>6.7676703845096636E-4</v>
      </c>
      <c r="J368" s="1">
        <f>+KeskiSuomi!AI142</f>
        <v>3.1262377887214254E-3</v>
      </c>
      <c r="K368" s="1">
        <f>+KeskiSuomi!AJ142</f>
        <v>7.2332049959329334E-4</v>
      </c>
      <c r="L368" s="1">
        <f>+KeskiSuomi!AK142</f>
        <v>0</v>
      </c>
      <c r="M368" s="1">
        <f>+KeskiSuomi!AL142</f>
        <v>0</v>
      </c>
      <c r="N368" s="2"/>
      <c r="O368" s="2"/>
      <c r="P368" s="2"/>
      <c r="Y368" t="str">
        <f>+B378</f>
        <v>Muutosprosentti turvepeltojen khk-päästöissä</v>
      </c>
      <c r="Z368" s="7">
        <f>+M378/100</f>
        <v>-0.1173624569868503</v>
      </c>
    </row>
    <row r="369" spans="1:26" x14ac:dyDescent="0.35">
      <c r="B369" t="s">
        <v>21</v>
      </c>
      <c r="C369" s="1">
        <f>+KeskiSuomi!AB143</f>
        <v>826.15174818416949</v>
      </c>
      <c r="D369" s="1">
        <f>+KeskiSuomi!AC143</f>
        <v>324.25197274857305</v>
      </c>
      <c r="E369" s="1">
        <f>+KeskiSuomi!AD143</f>
        <v>17.123037746448968</v>
      </c>
      <c r="F369" s="1">
        <f>+KeskiSuomi!AE143</f>
        <v>11.15534516085876</v>
      </c>
      <c r="G369" s="1">
        <f>+KeskiSuomi!AF143</f>
        <v>5.5339268663028145</v>
      </c>
      <c r="H369" s="1">
        <f>+KeskiSuomi!AG143</f>
        <v>747.21116993533428</v>
      </c>
      <c r="I369" s="1">
        <f>+KeskiSuomi!AH143</f>
        <v>252.77813803998271</v>
      </c>
      <c r="J369" s="1">
        <f>+KeskiSuomi!AI143</f>
        <v>5.7179123587804481</v>
      </c>
      <c r="K369" s="1">
        <f>+KeskiSuomi!AJ143</f>
        <v>0</v>
      </c>
      <c r="L369" s="1">
        <f>+KeskiSuomi!AK143</f>
        <v>0</v>
      </c>
      <c r="M369" s="1">
        <f>+KeskiSuomi!AL143</f>
        <v>2189.9232510404509</v>
      </c>
      <c r="N369" s="2"/>
      <c r="O369" s="2"/>
      <c r="P369" s="2"/>
    </row>
    <row r="370" spans="1:26" x14ac:dyDescent="0.35">
      <c r="B370" t="s">
        <v>22</v>
      </c>
      <c r="C370" s="1">
        <f>+KeskiSuomi!AB144</f>
        <v>605.54443358045364</v>
      </c>
      <c r="D370" s="1">
        <f>+KeskiSuomi!AC144</f>
        <v>308.63738220964473</v>
      </c>
      <c r="E370" s="1">
        <f>+KeskiSuomi!AD144</f>
        <v>17.67051888282845</v>
      </c>
      <c r="F370" s="1">
        <f>+KeskiSuomi!AE144</f>
        <v>11.125551500125852</v>
      </c>
      <c r="G370" s="1">
        <f>+KeskiSuomi!AF144</f>
        <v>5.2554530000295134</v>
      </c>
      <c r="H370" s="1">
        <f>+KeskiSuomi!AG144</f>
        <v>556.60572461640538</v>
      </c>
      <c r="I370" s="1">
        <f>+KeskiSuomi!AH144</f>
        <v>232.50774705249347</v>
      </c>
      <c r="J370" s="1">
        <f>+KeskiSuomi!AI144</f>
        <v>5.8372457525999089</v>
      </c>
      <c r="K370" s="1">
        <f>+KeskiSuomi!AJ144</f>
        <v>0</v>
      </c>
      <c r="L370" s="1">
        <f>+KeskiSuomi!AK144</f>
        <v>8.5493012299564182</v>
      </c>
      <c r="M370" s="1">
        <f>+KeskiSuomi!AL144</f>
        <v>1751.7333578245371</v>
      </c>
      <c r="N370" s="2"/>
      <c r="O370" s="2"/>
      <c r="P370" s="2"/>
    </row>
    <row r="371" spans="1:26" x14ac:dyDescent="0.35">
      <c r="B371" t="s">
        <v>23</v>
      </c>
      <c r="C371" s="1">
        <f>+KeskiSuomi!AB145</f>
        <v>220.60731460371585</v>
      </c>
      <c r="D371" s="1">
        <f>+KeskiSuomi!AC145</f>
        <v>15.614590538928326</v>
      </c>
      <c r="E371" s="1">
        <f>+KeskiSuomi!AD145</f>
        <v>-0.54748113637948137</v>
      </c>
      <c r="F371" s="1">
        <f>+KeskiSuomi!AE145</f>
        <v>2.9793660732908123E-2</v>
      </c>
      <c r="G371" s="1">
        <f>+KeskiSuomi!AF145</f>
        <v>0.27847386627330106</v>
      </c>
      <c r="H371" s="1">
        <f>+KeskiSuomi!AG145</f>
        <v>190.6054453189289</v>
      </c>
      <c r="I371" s="1">
        <f>+KeskiSuomi!AH145</f>
        <v>20.270390987489236</v>
      </c>
      <c r="J371" s="1">
        <f>+KeskiSuomi!AI145</f>
        <v>-0.11933339381946073</v>
      </c>
      <c r="K371" s="1">
        <f>+KeskiSuomi!AJ145</f>
        <v>0</v>
      </c>
      <c r="L371" s="1">
        <f>+KeskiSuomi!AK145</f>
        <v>-8.5493012299564182</v>
      </c>
      <c r="M371" s="1">
        <f>+KeskiSuomi!AL145</f>
        <v>438.1898932159138</v>
      </c>
      <c r="N371" s="1">
        <f>+KeskiSuomi!AM145</f>
        <v>4.3818989321591379</v>
      </c>
      <c r="O371" s="1">
        <f>+KeskiSuomi!AN145</f>
        <v>2.190949466079569</v>
      </c>
      <c r="P371" s="2"/>
    </row>
    <row r="372" spans="1:26" x14ac:dyDescent="0.35">
      <c r="B372" t="s">
        <v>54</v>
      </c>
      <c r="C372" s="15">
        <f>+KeskiSuomi!AB146</f>
        <v>-0.26703001608190879</v>
      </c>
      <c r="D372" s="15">
        <f>+KeskiSuomi!AC146</f>
        <v>-4.8155730269175488E-2</v>
      </c>
      <c r="E372" s="15">
        <f>+KeskiSuomi!AD146</f>
        <v>3.1973365035244394E-2</v>
      </c>
      <c r="F372" s="15">
        <f>+KeskiSuomi!AE146</f>
        <v>-2.6707968514902095E-3</v>
      </c>
      <c r="G372" s="15">
        <f>+KeskiSuomi!AF146</f>
        <v>-5.0321204634810775E-2</v>
      </c>
      <c r="H372" s="15">
        <f>+KeskiSuomi!AG146</f>
        <v>-0.25508912739543821</v>
      </c>
      <c r="I372" s="15">
        <f>+KeskiSuomi!AH146</f>
        <v>-8.019044346423268E-2</v>
      </c>
      <c r="J372" s="15">
        <f>+KeskiSuomi!AI146</f>
        <v>2.0870098443571267E-2</v>
      </c>
      <c r="K372" s="15">
        <f>+KeskiSuomi!AJ146</f>
        <v>0</v>
      </c>
      <c r="L372" s="15">
        <f>+KeskiSuomi!AK146</f>
        <v>0</v>
      </c>
      <c r="M372" s="15">
        <f>+KeskiSuomi!AL146</f>
        <v>-0.20009372155290198</v>
      </c>
      <c r="N372" s="1"/>
      <c r="O372" s="1"/>
      <c r="P372" s="2"/>
    </row>
    <row r="373" spans="1:26" x14ac:dyDescent="0.35">
      <c r="N373" s="1">
        <f>+KeskiSuomi!AM147</f>
        <v>14.475871803985388</v>
      </c>
      <c r="O373" s="1">
        <f>+KeskiSuomi!AN147</f>
        <v>7.2379359019926941</v>
      </c>
      <c r="P373" s="1">
        <f>+KeskiSuomi!AO147</f>
        <v>7.2379359019926941</v>
      </c>
    </row>
    <row r="374" spans="1:26" x14ac:dyDescent="0.35">
      <c r="C374" t="s">
        <v>0</v>
      </c>
      <c r="D374" t="s">
        <v>1</v>
      </c>
      <c r="E374" t="s">
        <v>2</v>
      </c>
      <c r="F374" t="s">
        <v>3</v>
      </c>
      <c r="G374" t="s">
        <v>4</v>
      </c>
      <c r="H374" t="s">
        <v>5</v>
      </c>
      <c r="I374" t="s">
        <v>6</v>
      </c>
      <c r="J374" t="s">
        <v>7</v>
      </c>
      <c r="K374" t="s">
        <v>8</v>
      </c>
      <c r="L374" t="s">
        <v>9</v>
      </c>
      <c r="M374" t="s">
        <v>10</v>
      </c>
      <c r="N374" t="s">
        <v>52</v>
      </c>
      <c r="O374" t="s">
        <v>53</v>
      </c>
    </row>
    <row r="375" spans="1:26" x14ac:dyDescent="0.35">
      <c r="B375" t="s">
        <v>25</v>
      </c>
      <c r="C375" s="2">
        <f>+KeskiSuomi!AB149</f>
        <v>82.970151480031518</v>
      </c>
      <c r="D375" s="2">
        <f>+KeskiSuomi!AC149</f>
        <v>44.981898179791457</v>
      </c>
      <c r="E375" s="2">
        <f>+KeskiSuomi!AD149</f>
        <v>1.1517249879026299</v>
      </c>
      <c r="F375" s="2">
        <f>+KeskiSuomi!AE149</f>
        <v>0.71382105241530558</v>
      </c>
      <c r="G375" s="2">
        <f>+KeskiSuomi!AF149</f>
        <v>2.147253721492044</v>
      </c>
      <c r="H375" s="2">
        <f>+KeskiSuomi!AG149</f>
        <v>55.620084763677355</v>
      </c>
      <c r="I375" s="2">
        <f>+KeskiSuomi!AH149</f>
        <v>53.134808740042779</v>
      </c>
      <c r="J375" s="2">
        <f>+KeskiSuomi!AI149</f>
        <v>3.3871203136313124</v>
      </c>
      <c r="K375" s="2">
        <f>+KeskiSuomi!AJ149</f>
        <v>0.44028431576709387</v>
      </c>
      <c r="L375" s="2">
        <f>+KeskiSuomi!AK149</f>
        <v>16.446922778423904</v>
      </c>
      <c r="M375" s="2">
        <f>+KeskiSuomi!AL149</f>
        <v>260.99407033317539</v>
      </c>
      <c r="N375" s="2">
        <f>+KeskiSuomi!AM149</f>
        <v>260.99407033317539</v>
      </c>
      <c r="O375" s="2">
        <f>+KeskiSuomi!AN149</f>
        <v>260.99407033317539</v>
      </c>
    </row>
    <row r="376" spans="1:26" x14ac:dyDescent="0.35">
      <c r="B376" t="s">
        <v>26</v>
      </c>
      <c r="C376" s="2">
        <f>+KeskiSuomi!AB150</f>
        <v>69.959495601426894</v>
      </c>
      <c r="D376" s="2">
        <f>+KeskiSuomi!AC150</f>
        <v>39.767232477422127</v>
      </c>
      <c r="E376" s="2">
        <f>+KeskiSuomi!AD150</f>
        <v>1.1042512865061707</v>
      </c>
      <c r="F376" s="2">
        <f>+KeskiSuomi!AE150</f>
        <v>0.63616103178060202</v>
      </c>
      <c r="G376" s="2">
        <f>+KeskiSuomi!AF150</f>
        <v>1.9319181858876242</v>
      </c>
      <c r="H376" s="2">
        <f>+KeskiSuomi!AG150</f>
        <v>48.928636897863662</v>
      </c>
      <c r="I376" s="2">
        <f>+KeskiSuomi!AH150</f>
        <v>48.493713763271089</v>
      </c>
      <c r="J376" s="2">
        <f>+KeskiSuomi!AI150</f>
        <v>3.2278457085847627</v>
      </c>
      <c r="K376" s="2">
        <f>+KeskiSuomi!AJ150</f>
        <v>0.4400874206210828</v>
      </c>
      <c r="L376" s="2">
        <f>+KeskiSuomi!AK150</f>
        <v>15.873822606511084</v>
      </c>
      <c r="M376" s="2">
        <f>+KeskiSuomi!AL150</f>
        <v>230.36316497987511</v>
      </c>
      <c r="N376" s="2">
        <f>+KeskiSuomi!AM150</f>
        <v>237.60110088186781</v>
      </c>
      <c r="O376" s="2">
        <f>+KeskiSuomi!AN150</f>
        <v>244.83903678386051</v>
      </c>
    </row>
    <row r="377" spans="1:26" x14ac:dyDescent="0.35">
      <c r="B377" t="s">
        <v>27</v>
      </c>
      <c r="C377" s="2">
        <f>+KeskiSuomi!AB151</f>
        <v>-13.010655878604624</v>
      </c>
      <c r="D377" s="2">
        <f>+KeskiSuomi!AC151</f>
        <v>-5.2146657023693308</v>
      </c>
      <c r="E377" s="2">
        <f>+KeskiSuomi!AD151</f>
        <v>-4.7473701396459234E-2</v>
      </c>
      <c r="F377" s="2">
        <f>+KeskiSuomi!AE151</f>
        <v>-7.7660020634703564E-2</v>
      </c>
      <c r="G377" s="2">
        <f>+KeskiSuomi!AF151</f>
        <v>-0.21533553560441976</v>
      </c>
      <c r="H377" s="2">
        <f>+KeskiSuomi!AG151</f>
        <v>-6.6914478658136929</v>
      </c>
      <c r="I377" s="2">
        <f>+KeskiSuomi!AH151</f>
        <v>-4.64109497677169</v>
      </c>
      <c r="J377" s="2">
        <f>+KeskiSuomi!AI151</f>
        <v>-0.15927460504654967</v>
      </c>
      <c r="K377" s="2">
        <f>+KeskiSuomi!AJ151</f>
        <v>-1.9689514601106684E-4</v>
      </c>
      <c r="L377" s="2">
        <f>+KeskiSuomi!AK151</f>
        <v>-0.57310017191282014</v>
      </c>
      <c r="M377" s="2">
        <f>+KeskiSuomi!AL151</f>
        <v>-30.630905353300278</v>
      </c>
      <c r="N377" s="2">
        <f>+KeskiSuomi!AM151</f>
        <v>-23.392969451307579</v>
      </c>
      <c r="O377" s="2">
        <f>+KeskiSuomi!AN151</f>
        <v>-16.155033549314879</v>
      </c>
    </row>
    <row r="378" spans="1:26" x14ac:dyDescent="0.35">
      <c r="B378" t="s">
        <v>268</v>
      </c>
      <c r="C378" s="2">
        <f>+KeskiSuomi!AB152</f>
        <v>-15.68112826904493</v>
      </c>
      <c r="D378" s="2">
        <f>+KeskiSuomi!AC152</f>
        <v>-11.592809359726106</v>
      </c>
      <c r="E378" s="2">
        <f>+KeskiSuomi!AD152</f>
        <v>-4.121965043314038</v>
      </c>
      <c r="F378" s="2">
        <f>+KeskiSuomi!AE152</f>
        <v>-10.879480280377116</v>
      </c>
      <c r="G378" s="2">
        <f>+KeskiSuomi!AF152</f>
        <v>-10.028415992442262</v>
      </c>
      <c r="H378" s="2">
        <f>+KeskiSuomi!AG152</f>
        <v>-12.030632269340835</v>
      </c>
      <c r="I378" s="2">
        <f>+KeskiSuomi!AH152</f>
        <v>-8.7345660722669116</v>
      </c>
      <c r="J378" s="2">
        <f>+KeskiSuomi!AI152</f>
        <v>-4.7023604211978016</v>
      </c>
      <c r="K378" s="2">
        <f>+KeskiSuomi!AJ152</f>
        <v>-4.4720000000005103E-2</v>
      </c>
      <c r="L378" s="2">
        <f>+KeskiSuomi!AK152</f>
        <v>-3.484543459185256</v>
      </c>
      <c r="M378" s="2">
        <f>+KeskiSuomi!AL152</f>
        <v>-11.73624569868503</v>
      </c>
      <c r="N378" s="2">
        <f>+KeskiSuomi!AM152</f>
        <v>-8.9630271758454061</v>
      </c>
      <c r="O378" s="2">
        <f>+KeskiSuomi!AN152</f>
        <v>-6.1898086530057794</v>
      </c>
    </row>
    <row r="380" spans="1:26" x14ac:dyDescent="0.35">
      <c r="A380" t="s">
        <v>46</v>
      </c>
      <c r="O380">
        <v>15</v>
      </c>
      <c r="Y380" t="str">
        <f>+A380</f>
        <v>Etelä-Savo</v>
      </c>
    </row>
    <row r="381" spans="1:26" x14ac:dyDescent="0.35">
      <c r="C381" t="s">
        <v>0</v>
      </c>
      <c r="D381" t="s">
        <v>1</v>
      </c>
      <c r="E381" t="s">
        <v>2</v>
      </c>
      <c r="F381" t="s">
        <v>3</v>
      </c>
      <c r="G381" t="s">
        <v>4</v>
      </c>
      <c r="H381" t="s">
        <v>5</v>
      </c>
      <c r="I381" t="s">
        <v>6</v>
      </c>
      <c r="J381" t="s">
        <v>7</v>
      </c>
      <c r="K381" t="s">
        <v>8</v>
      </c>
      <c r="L381" t="s">
        <v>9</v>
      </c>
      <c r="M381" t="s">
        <v>10</v>
      </c>
      <c r="N381" t="s">
        <v>50</v>
      </c>
      <c r="Z381" s="40" t="s">
        <v>266</v>
      </c>
    </row>
    <row r="382" spans="1:26" x14ac:dyDescent="0.35">
      <c r="B382" t="s">
        <v>11</v>
      </c>
      <c r="C382" s="1">
        <f>+EtelaSavo!AB129</f>
        <v>19906.878388204874</v>
      </c>
      <c r="D382" s="1">
        <f>+EtelaSavo!AC129</f>
        <v>11960.420519036565</v>
      </c>
      <c r="E382" s="1">
        <f>+EtelaSavo!AD129</f>
        <v>461.51492710564094</v>
      </c>
      <c r="F382" s="1">
        <f>+EtelaSavo!AE129</f>
        <v>653.11259202479482</v>
      </c>
      <c r="G382" s="1">
        <f>+EtelaSavo!AF129</f>
        <v>925.76962278730844</v>
      </c>
      <c r="H382" s="1">
        <f>+EtelaSavo!AG129</f>
        <v>13654.500633535685</v>
      </c>
      <c r="I382" s="1">
        <f>+EtelaSavo!AH129</f>
        <v>16776.224594062776</v>
      </c>
      <c r="J382" s="1">
        <f>+EtelaSavo!AI129</f>
        <v>1452.4992149318073</v>
      </c>
      <c r="K382" s="1">
        <f>+EtelaSavo!AJ129</f>
        <v>192.95152438723846</v>
      </c>
      <c r="L382" s="1">
        <f>+EtelaSavo!AK129</f>
        <v>5559.6610611382548</v>
      </c>
      <c r="M382" s="1">
        <f>+EtelaSavo!AL129</f>
        <v>71543.533077214946</v>
      </c>
      <c r="Y382" t="s">
        <v>267</v>
      </c>
      <c r="Z382" s="41">
        <f>+M382</f>
        <v>71543.533077214946</v>
      </c>
    </row>
    <row r="383" spans="1:26" ht="15.5" x14ac:dyDescent="0.35">
      <c r="B383" s="5" t="s">
        <v>271</v>
      </c>
      <c r="C383" s="1">
        <f>+EtelaSavo!AB130</f>
        <v>0</v>
      </c>
      <c r="D383" s="1">
        <f>+EtelaSavo!AC130</f>
        <v>0</v>
      </c>
      <c r="E383" s="1">
        <f>+EtelaSavo!AD130</f>
        <v>0</v>
      </c>
      <c r="F383" s="1">
        <f>+EtelaSavo!AE130</f>
        <v>0</v>
      </c>
      <c r="G383" s="1">
        <f>+EtelaSavo!AF130</f>
        <v>0</v>
      </c>
      <c r="H383" s="1">
        <f>+EtelaSavo!AG130</f>
        <v>0</v>
      </c>
      <c r="I383" s="1">
        <f>+EtelaSavo!AH130</f>
        <v>0</v>
      </c>
      <c r="J383" s="1">
        <f>+EtelaSavo!AI130</f>
        <v>0</v>
      </c>
      <c r="K383" s="1">
        <f>+EtelaSavo!AJ130</f>
        <v>0</v>
      </c>
      <c r="L383" s="1">
        <f>+EtelaSavo!AK130</f>
        <v>0</v>
      </c>
      <c r="M383" s="1">
        <f>+EtelaSavo!AL130</f>
        <v>0</v>
      </c>
      <c r="Y383" t="str">
        <f>+B386</f>
        <v>Turvepeltoa viljelyssä yhteensä 2050</v>
      </c>
      <c r="Z383" s="3">
        <f>+M386</f>
        <v>6137.0177584707799</v>
      </c>
    </row>
    <row r="384" spans="1:26" ht="15.5" x14ac:dyDescent="0.35">
      <c r="B384" s="5" t="s">
        <v>270</v>
      </c>
      <c r="C384" s="1">
        <f>+EtelaSavo!AB131</f>
        <v>483.59926447484179</v>
      </c>
      <c r="D384" s="1">
        <f>+EtelaSavo!AC131</f>
        <v>291.15349395011839</v>
      </c>
      <c r="E384" s="1">
        <f>+EtelaSavo!AD131</f>
        <v>4.5089436499697584</v>
      </c>
      <c r="F384" s="1">
        <f>+EtelaSavo!AE131</f>
        <v>12.136989933652448</v>
      </c>
      <c r="G384" s="1">
        <f>+EtelaSavo!AF131</f>
        <v>11.255100380494437</v>
      </c>
      <c r="H384" s="1">
        <f>+EtelaSavo!AG131</f>
        <v>308.17763379891102</v>
      </c>
      <c r="I384" s="1">
        <f>+EtelaSavo!AH131</f>
        <v>314.37289577206633</v>
      </c>
      <c r="J384" s="1">
        <f>+EtelaSavo!AI131</f>
        <v>21.742558662475062</v>
      </c>
      <c r="K384" s="1">
        <f>+EtelaSavo!AJ131</f>
        <v>7.6620261161159622</v>
      </c>
      <c r="L384" s="1">
        <f>+EtelaSavo!AK131</f>
        <v>150.76389903758002</v>
      </c>
      <c r="M384" s="1">
        <f>+EtelaSavo!AL131</f>
        <v>1605.3728057762251</v>
      </c>
      <c r="Y384" t="s">
        <v>269</v>
      </c>
      <c r="Z384" s="7">
        <f>+Z383/Z382</f>
        <v>8.5780188572002272E-2</v>
      </c>
    </row>
    <row r="385" spans="2:26" ht="15.5" x14ac:dyDescent="0.35">
      <c r="B385" s="5" t="s">
        <v>62</v>
      </c>
      <c r="C385" s="1">
        <f>+EtelaSavo!AB132</f>
        <v>1382.8855071144849</v>
      </c>
      <c r="D385" s="1">
        <f>+EtelaSavo!AC132</f>
        <v>898.50265331325068</v>
      </c>
      <c r="E385" s="1">
        <f>+EtelaSavo!AD132</f>
        <v>27.847665203195135</v>
      </c>
      <c r="F385" s="1">
        <f>+EtelaSavo!AE132</f>
        <v>29.255248455406914</v>
      </c>
      <c r="G385" s="1">
        <f>+EtelaSavo!AF132</f>
        <v>25.238146960144768</v>
      </c>
      <c r="H385" s="1">
        <f>+EtelaSavo!AG132</f>
        <v>830.71535023829688</v>
      </c>
      <c r="I385" s="1">
        <f>+EtelaSavo!AH132</f>
        <v>930.26140523309448</v>
      </c>
      <c r="J385" s="1">
        <f>+EtelaSavo!AI132</f>
        <v>74.627631920003211</v>
      </c>
      <c r="K385" s="1">
        <f>+EtelaSavo!AJ132</f>
        <v>13.382217527195575</v>
      </c>
      <c r="L385" s="1">
        <f>+EtelaSavo!AK132</f>
        <v>318.92912672948199</v>
      </c>
      <c r="M385" s="1">
        <f>+EtelaSavo!AL132</f>
        <v>4531.6449526945553</v>
      </c>
      <c r="Y385" t="s">
        <v>259</v>
      </c>
      <c r="Z385" s="41">
        <f t="shared" ref="Z385:Z390" si="14">+M387</f>
        <v>273.50495981439678</v>
      </c>
    </row>
    <row r="386" spans="2:26" ht="15.5" x14ac:dyDescent="0.35">
      <c r="B386" s="5" t="s">
        <v>63</v>
      </c>
      <c r="C386" s="1">
        <f>+EtelaSavo!AB133</f>
        <v>1866.4847715893266</v>
      </c>
      <c r="D386" s="1">
        <f>+EtelaSavo!AC133</f>
        <v>1189.6561472633691</v>
      </c>
      <c r="E386" s="1">
        <f>+EtelaSavo!AD133</f>
        <v>32.356608853164893</v>
      </c>
      <c r="F386" s="1">
        <f>+EtelaSavo!AE133</f>
        <v>41.392238389059358</v>
      </c>
      <c r="G386" s="1">
        <f>+EtelaSavo!AF133</f>
        <v>36.493247340639201</v>
      </c>
      <c r="H386" s="1">
        <f>+EtelaSavo!AG133</f>
        <v>1138.892984037208</v>
      </c>
      <c r="I386" s="1">
        <f>+EtelaSavo!AH133</f>
        <v>1244.6343010051608</v>
      </c>
      <c r="J386" s="1">
        <f>+EtelaSavo!AI133</f>
        <v>96.370190582478273</v>
      </c>
      <c r="K386" s="1">
        <f>+EtelaSavo!AJ133</f>
        <v>21.044243643311539</v>
      </c>
      <c r="L386" s="1">
        <f>+EtelaSavo!AK133</f>
        <v>469.69302576706201</v>
      </c>
      <c r="M386" s="1">
        <f>+EtelaSavo!AL133</f>
        <v>6137.0177584707799</v>
      </c>
      <c r="Y386" t="s">
        <v>13</v>
      </c>
      <c r="Z386" s="41">
        <f t="shared" si="14"/>
        <v>671.87996286656141</v>
      </c>
    </row>
    <row r="387" spans="2:26" x14ac:dyDescent="0.35">
      <c r="B387" t="s">
        <v>12</v>
      </c>
      <c r="C387" s="1">
        <f>+EtelaSavo!AB134</f>
        <v>100.35577161992471</v>
      </c>
      <c r="D387" s="1">
        <f>+EtelaSavo!AC134</f>
        <v>61.69699058802361</v>
      </c>
      <c r="E387" s="1">
        <f>+EtelaSavo!AD134</f>
        <v>2.8369656923247524</v>
      </c>
      <c r="F387" s="1">
        <f>+EtelaSavo!AE134</f>
        <v>0.52229521290179459</v>
      </c>
      <c r="G387" s="1">
        <f>+EtelaSavo!AF134</f>
        <v>0</v>
      </c>
      <c r="H387" s="1">
        <f>+EtelaSavo!AG134</f>
        <v>32.219781540576996</v>
      </c>
      <c r="I387" s="1">
        <f>+EtelaSavo!AH134</f>
        <v>46.510004991006689</v>
      </c>
      <c r="J387" s="1">
        <f>+EtelaSavo!AI134</f>
        <v>6.2100148298552735</v>
      </c>
      <c r="K387" s="1">
        <f>+EtelaSavo!AJ134</f>
        <v>0</v>
      </c>
      <c r="L387" s="1">
        <f>+EtelaSavo!AK134</f>
        <v>23.15313533978296</v>
      </c>
      <c r="M387" s="1">
        <f>+EtelaSavo!AL134</f>
        <v>273.50495981439678</v>
      </c>
      <c r="Y387" t="s">
        <v>260</v>
      </c>
      <c r="Z387" s="41">
        <f t="shared" si="14"/>
        <v>1351.5024511599875</v>
      </c>
    </row>
    <row r="388" spans="2:26" x14ac:dyDescent="0.35">
      <c r="B388" t="s">
        <v>13</v>
      </c>
      <c r="C388" s="1">
        <f>+EtelaSavo!AB135</f>
        <v>287.21537574580771</v>
      </c>
      <c r="D388" s="1">
        <f>+EtelaSavo!AC135</f>
        <v>175.03629955417188</v>
      </c>
      <c r="E388" s="1">
        <f>+EtelaSavo!AD135</f>
        <v>7.9343246126116513</v>
      </c>
      <c r="F388" s="1">
        <f>+EtelaSavo!AE135</f>
        <v>3.7221122076280397</v>
      </c>
      <c r="G388" s="1">
        <f>+EtelaSavo!AF135</f>
        <v>3.376530114148331</v>
      </c>
      <c r="H388" s="1">
        <f>+EtelaSavo!AG135</f>
        <v>110.68717118669986</v>
      </c>
      <c r="I388" s="1">
        <f>+EtelaSavo!AH135</f>
        <v>62.268949315260343</v>
      </c>
      <c r="J388" s="1">
        <f>+EtelaSavo!AI135</f>
        <v>6.290898387343506</v>
      </c>
      <c r="K388" s="1">
        <f>+EtelaSavo!AJ135</f>
        <v>0</v>
      </c>
      <c r="L388" s="1">
        <f>+EtelaSavo!AK135</f>
        <v>15.34830174289009</v>
      </c>
      <c r="M388" s="1">
        <f>+EtelaSavo!AL135</f>
        <v>671.87996286656141</v>
      </c>
      <c r="N388" s="1">
        <f>+EtelaSavo!AM135</f>
        <v>6.7187996286656144</v>
      </c>
      <c r="O388" s="1">
        <f>+EtelaSavo!AN135</f>
        <v>3.3593998143328072</v>
      </c>
      <c r="P388" s="2"/>
      <c r="Y388" t="s">
        <v>261</v>
      </c>
      <c r="Z388" s="41">
        <f t="shared" si="14"/>
        <v>1244.4861838910904</v>
      </c>
    </row>
    <row r="389" spans="2:26" x14ac:dyDescent="0.35">
      <c r="B389" t="s">
        <v>14</v>
      </c>
      <c r="C389" s="1">
        <f>+EtelaSavo!AB136</f>
        <v>374.76447742409823</v>
      </c>
      <c r="D389" s="1">
        <f>+EtelaSavo!AC136</f>
        <v>242.27099672954722</v>
      </c>
      <c r="E389" s="1">
        <f>+EtelaSavo!AD136</f>
        <v>2.6248848467339378</v>
      </c>
      <c r="F389" s="1">
        <f>+EtelaSavo!AE136</f>
        <v>5.6942239253135156</v>
      </c>
      <c r="G389" s="1">
        <f>+EtelaSavo!AF136</f>
        <v>11.106270557578078</v>
      </c>
      <c r="H389" s="1">
        <f>+EtelaSavo!AG136</f>
        <v>245.57376908651253</v>
      </c>
      <c r="I389" s="1">
        <f>+EtelaSavo!AH136</f>
        <v>320.48890664209756</v>
      </c>
      <c r="J389" s="1">
        <f>+EtelaSavo!AI136</f>
        <v>19.51216865481803</v>
      </c>
      <c r="K389" s="1">
        <f>+EtelaSavo!AJ136</f>
        <v>6.3769271822707996</v>
      </c>
      <c r="L389" s="1">
        <f>+EtelaSavo!AK136</f>
        <v>123.08982611101769</v>
      </c>
      <c r="M389" s="1">
        <f>+EtelaSavo!AL136</f>
        <v>1351.5024511599875</v>
      </c>
      <c r="N389" s="2"/>
      <c r="O389" s="2"/>
      <c r="P389" s="2"/>
      <c r="Y389" t="s">
        <v>262</v>
      </c>
      <c r="Z389" s="41">
        <f t="shared" si="14"/>
        <v>70299.046893323844</v>
      </c>
    </row>
    <row r="390" spans="2:26" x14ac:dyDescent="0.35">
      <c r="B390" t="s">
        <v>15</v>
      </c>
      <c r="C390" s="1">
        <f>+EtelaSavo!AB137</f>
        <v>291.34035503081492</v>
      </c>
      <c r="D390" s="1">
        <f>+EtelaSavo!AC137</f>
        <v>170.58531086505684</v>
      </c>
      <c r="E390" s="1">
        <f>+EtelaSavo!AD137</f>
        <v>5.5024894406543279</v>
      </c>
      <c r="F390" s="1">
        <f>+EtelaSavo!AE137</f>
        <v>6.3114394386465849</v>
      </c>
      <c r="G390" s="1">
        <f>+EtelaSavo!AF137</f>
        <v>5.6476882996531188</v>
      </c>
      <c r="H390" s="1">
        <f>+EtelaSavo!AG137</f>
        <v>280.21474620214116</v>
      </c>
      <c r="I390" s="1">
        <f>+EtelaSavo!AH137</f>
        <v>338.10806046986011</v>
      </c>
      <c r="J390" s="1">
        <f>+EtelaSavo!AI137</f>
        <v>24.82919067324427</v>
      </c>
      <c r="K390" s="1">
        <f>+EtelaSavo!AJ137</f>
        <v>4.8928320636854874</v>
      </c>
      <c r="L390" s="1">
        <f>+EtelaSavo!AK137</f>
        <v>117.05407140733347</v>
      </c>
      <c r="M390" s="1">
        <f>+EtelaSavo!AL137</f>
        <v>1244.4861838910904</v>
      </c>
      <c r="N390" s="2"/>
      <c r="O390" s="2"/>
      <c r="P390" s="2"/>
      <c r="Y390" t="s">
        <v>17</v>
      </c>
      <c r="Z390" s="7">
        <f t="shared" si="14"/>
        <v>-1.7394810269545272E-2</v>
      </c>
    </row>
    <row r="391" spans="2:26" x14ac:dyDescent="0.35">
      <c r="B391" t="s">
        <v>16</v>
      </c>
      <c r="C391" s="1">
        <f>+EtelaSavo!AB138</f>
        <v>19615.53803317406</v>
      </c>
      <c r="D391" s="1">
        <f>+EtelaSavo!AC138</f>
        <v>11789.835208171507</v>
      </c>
      <c r="E391" s="1">
        <f>+EtelaSavo!AD138</f>
        <v>456.01243766498663</v>
      </c>
      <c r="F391" s="1">
        <f>+EtelaSavo!AE138</f>
        <v>646.80115258614819</v>
      </c>
      <c r="G391" s="1">
        <f>+EtelaSavo!AF138</f>
        <v>920.12193448765527</v>
      </c>
      <c r="H391" s="1">
        <f>+EtelaSavo!AG138</f>
        <v>13374.285887333544</v>
      </c>
      <c r="I391" s="1">
        <f>+EtelaSavo!AH138</f>
        <v>16438.116533592914</v>
      </c>
      <c r="J391" s="1">
        <f>+EtelaSavo!AI138</f>
        <v>1427.670024258563</v>
      </c>
      <c r="K391" s="1">
        <f>+EtelaSavo!AJ138</f>
        <v>188.05869232355298</v>
      </c>
      <c r="L391" s="1">
        <f>+EtelaSavo!AK138</f>
        <v>5442.6069897309217</v>
      </c>
      <c r="M391" s="1">
        <f>+EtelaSavo!AL138</f>
        <v>70299.046893323844</v>
      </c>
      <c r="N391" s="2"/>
      <c r="O391" s="2"/>
      <c r="P391" s="2"/>
      <c r="Y391" t="s">
        <v>263</v>
      </c>
      <c r="Z391" s="41">
        <f>+M396</f>
        <v>1733.4078962312205</v>
      </c>
    </row>
    <row r="392" spans="2:26" x14ac:dyDescent="0.35">
      <c r="B392" t="s">
        <v>17</v>
      </c>
      <c r="C392" s="7">
        <f>+EtelaSavo!AB139</f>
        <v>-1.4635160237048441E-2</v>
      </c>
      <c r="D392" s="7">
        <f>+EtelaSavo!AC139</f>
        <v>-1.4262484382848257E-2</v>
      </c>
      <c r="E392" s="7">
        <f>+EtelaSavo!AD139</f>
        <v>-1.1922668406768143E-2</v>
      </c>
      <c r="F392" s="7">
        <f>+EtelaSavo!AE139</f>
        <v>-9.6636315326270369E-3</v>
      </c>
      <c r="G392" s="7">
        <f>+EtelaSavo!AF139</f>
        <v>-6.1005331787070865E-3</v>
      </c>
      <c r="H392" s="7">
        <f>+EtelaSavo!AG139</f>
        <v>-2.0521786458739397E-2</v>
      </c>
      <c r="I392" s="7">
        <f>+EtelaSavo!AH139</f>
        <v>-2.0154001788311712E-2</v>
      </c>
      <c r="J392" s="7">
        <f>+EtelaSavo!AI139</f>
        <v>-1.7094116415346885E-2</v>
      </c>
      <c r="K392" s="7">
        <f>+EtelaSavo!AJ139</f>
        <v>-2.5357830570262613E-2</v>
      </c>
      <c r="L392" s="7">
        <f>+EtelaSavo!AK139</f>
        <v>-2.1054174008112728E-2</v>
      </c>
      <c r="M392" s="7">
        <f>-M390/M382</f>
        <v>-1.7394810269545272E-2</v>
      </c>
      <c r="N392" s="2"/>
      <c r="O392" s="2"/>
      <c r="P392" s="2"/>
      <c r="Y392" t="s">
        <v>264</v>
      </c>
      <c r="Z392" s="41">
        <f>+M397</f>
        <v>1124.8508926269885</v>
      </c>
    </row>
    <row r="393" spans="2:26" x14ac:dyDescent="0.35">
      <c r="B393" t="s">
        <v>18</v>
      </c>
      <c r="C393" s="1">
        <f>+EtelaSavo!AB140</f>
        <v>0.81677868739249482</v>
      </c>
      <c r="D393" s="1">
        <f>+EtelaSavo!AC140</f>
        <v>0.83388656645689541</v>
      </c>
      <c r="E393" s="1">
        <f>+EtelaSavo!AD140</f>
        <v>4.2288946367129219</v>
      </c>
      <c r="F393" s="1">
        <f>+EtelaSavo!AE140</f>
        <v>3.453860831264393</v>
      </c>
      <c r="G393" s="1">
        <f>+EtelaSavo!AF140</f>
        <v>0.77436111787899964</v>
      </c>
      <c r="H393" s="1">
        <f>+EtelaSavo!AG140</f>
        <v>1.0972645871210024E-2</v>
      </c>
      <c r="I393" s="1">
        <f>+EtelaSavo!AH140</f>
        <v>1.6585257215647332E-2</v>
      </c>
      <c r="J393" s="1">
        <f>+EtelaSavo!AI140</f>
        <v>0.11916151018926777</v>
      </c>
      <c r="K393" s="1">
        <f>+EtelaSavo!AJ140</f>
        <v>6.8410965095609413E-2</v>
      </c>
      <c r="L393" s="1">
        <f>+EtelaSavo!AK140</f>
        <v>0</v>
      </c>
      <c r="M393" s="1">
        <f>+EtelaSavo!AL140</f>
        <v>0</v>
      </c>
      <c r="N393" s="2"/>
      <c r="O393" s="2"/>
      <c r="P393" s="2"/>
      <c r="Y393" t="s">
        <v>23</v>
      </c>
      <c r="Z393" s="41">
        <f>+M398</f>
        <v>608.55700360423202</v>
      </c>
    </row>
    <row r="394" spans="2:26" x14ac:dyDescent="0.35">
      <c r="B394" t="s">
        <v>19</v>
      </c>
      <c r="C394" s="1">
        <f>+EtelaSavo!AB141</f>
        <v>0.82890991684763848</v>
      </c>
      <c r="D394" s="1">
        <f>+EtelaSavo!AC141</f>
        <v>0.84595194283015063</v>
      </c>
      <c r="E394" s="1">
        <f>+EtelaSavo!AD141</f>
        <v>4.2799227363044681</v>
      </c>
      <c r="F394" s="1">
        <f>+EtelaSavo!AE141</f>
        <v>3.4875633585077028</v>
      </c>
      <c r="G394" s="1">
        <f>+EtelaSavo!AF141</f>
        <v>0.77911412947586667</v>
      </c>
      <c r="H394" s="1">
        <f>+EtelaSavo!AG141</f>
        <v>1.1202542046891377E-2</v>
      </c>
      <c r="I394" s="1">
        <f>+EtelaSavo!AH141</f>
        <v>1.6926391745148726E-2</v>
      </c>
      <c r="J394" s="1">
        <f>+EtelaSavo!AI141</f>
        <v>0.12123389653003837</v>
      </c>
      <c r="K394" s="1">
        <f>+EtelaSavo!AJ141</f>
        <v>7.019085284975575E-2</v>
      </c>
      <c r="L394" s="1">
        <f>+EtelaSavo!AK141</f>
        <v>0</v>
      </c>
      <c r="M394" s="1">
        <f>+EtelaSavo!AL141</f>
        <v>0</v>
      </c>
      <c r="N394" s="2"/>
      <c r="O394" s="2"/>
      <c r="P394" s="2"/>
      <c r="Y394" t="s">
        <v>265</v>
      </c>
      <c r="Z394" s="7">
        <f>+M399</f>
        <v>-0.35107547676883094</v>
      </c>
    </row>
    <row r="395" spans="2:26" x14ac:dyDescent="0.35">
      <c r="B395" t="s">
        <v>20</v>
      </c>
      <c r="C395" s="1">
        <f>+EtelaSavo!AB142</f>
        <v>1.2131229455143666E-2</v>
      </c>
      <c r="D395" s="1">
        <f>+EtelaSavo!AC142</f>
        <v>1.2065376373255221E-2</v>
      </c>
      <c r="E395" s="1">
        <f>+EtelaSavo!AD142</f>
        <v>5.1028099591546194E-2</v>
      </c>
      <c r="F395" s="1">
        <f>+EtelaSavo!AE142</f>
        <v>3.3702527243309799E-2</v>
      </c>
      <c r="G395" s="1">
        <f>+EtelaSavo!AF142</f>
        <v>4.7530115968670295E-3</v>
      </c>
      <c r="H395" s="1">
        <f>+EtelaSavo!AG142</f>
        <v>2.2989617568135341E-4</v>
      </c>
      <c r="I395" s="1">
        <f>+EtelaSavo!AH142</f>
        <v>3.41134529501394E-4</v>
      </c>
      <c r="J395" s="1">
        <f>+EtelaSavo!AI142</f>
        <v>2.0723863407706017E-3</v>
      </c>
      <c r="K395" s="1">
        <f>+EtelaSavo!AJ142</f>
        <v>1.7798877541463365E-3</v>
      </c>
      <c r="L395" s="1">
        <f>+EtelaSavo!AK142</f>
        <v>0</v>
      </c>
      <c r="M395" s="1">
        <f>+EtelaSavo!AL142</f>
        <v>0</v>
      </c>
      <c r="N395" s="2"/>
      <c r="O395" s="2"/>
      <c r="P395" s="2"/>
      <c r="Y395" t="str">
        <f>+B405</f>
        <v>Muutosprosentti turvepeltojen khk-päästöissä</v>
      </c>
      <c r="Z395" s="7">
        <f>+M405/100</f>
        <v>-0.11689793658164507</v>
      </c>
    </row>
    <row r="396" spans="2:26" x14ac:dyDescent="0.35">
      <c r="B396" t="s">
        <v>21</v>
      </c>
      <c r="C396" s="1">
        <f>+EtelaSavo!AB143</f>
        <v>605.72798500260205</v>
      </c>
      <c r="D396" s="1">
        <f>+EtelaSavo!AC143</f>
        <v>274.00968101769433</v>
      </c>
      <c r="E396" s="1">
        <f>+EtelaSavo!AD143</f>
        <v>17.994828920180954</v>
      </c>
      <c r="F396" s="1">
        <f>+EtelaSavo!AE143</f>
        <v>19.639728841529973</v>
      </c>
      <c r="G396" s="1">
        <f>+EtelaSavo!AF143</f>
        <v>4.7046037834477277</v>
      </c>
      <c r="H396" s="1">
        <f>+EtelaSavo!AG143</f>
        <v>537.76029729916502</v>
      </c>
      <c r="I396" s="1">
        <f>+EtelaSavo!AH143</f>
        <v>262.40362553546856</v>
      </c>
      <c r="J396" s="1">
        <f>+EtelaSavo!AI143</f>
        <v>8.4847962263217429</v>
      </c>
      <c r="K396" s="1">
        <f>+EtelaSavo!AJ143</f>
        <v>2.6823496048100974</v>
      </c>
      <c r="L396" s="1">
        <f>+EtelaSavo!AK143</f>
        <v>0</v>
      </c>
      <c r="M396" s="1">
        <f>+EtelaSavo!AL143</f>
        <v>1733.4078962312205</v>
      </c>
      <c r="N396" s="2"/>
      <c r="O396" s="2"/>
      <c r="P396" s="2"/>
    </row>
    <row r="397" spans="2:26" x14ac:dyDescent="0.35">
      <c r="B397" t="s">
        <v>22</v>
      </c>
      <c r="C397" s="1">
        <f>+EtelaSavo!AB144</f>
        <v>317.34330290368678</v>
      </c>
      <c r="D397" s="1">
        <f>+EtelaSavo!AC144</f>
        <v>203.53975959341932</v>
      </c>
      <c r="E397" s="1">
        <f>+EtelaSavo!AD144</f>
        <v>10.502190445379345</v>
      </c>
      <c r="F397" s="1">
        <f>+EtelaSavo!AE144</f>
        <v>20.155294968128736</v>
      </c>
      <c r="G397" s="1">
        <f>+EtelaSavo!AF144</f>
        <v>4.9112320820711588</v>
      </c>
      <c r="H397" s="1">
        <f>+EtelaSavo!AG144</f>
        <v>347.83441799935491</v>
      </c>
      <c r="I397" s="1">
        <f>+EtelaSavo!AH144</f>
        <v>210.17414881748664</v>
      </c>
      <c r="J397" s="1">
        <f>+EtelaSavo!AI144</f>
        <v>2.7163949460164756</v>
      </c>
      <c r="K397" s="1">
        <f>+EtelaSavo!AJ144</f>
        <v>0</v>
      </c>
      <c r="L397" s="1">
        <f>+EtelaSavo!AK144</f>
        <v>7.674150871445045</v>
      </c>
      <c r="M397" s="1">
        <f>+EtelaSavo!AL144</f>
        <v>1124.8508926269885</v>
      </c>
      <c r="N397" s="2"/>
      <c r="O397" s="2"/>
      <c r="P397" s="2"/>
    </row>
    <row r="398" spans="2:26" x14ac:dyDescent="0.35">
      <c r="B398" t="s">
        <v>23</v>
      </c>
      <c r="C398" s="1">
        <f>+EtelaSavo!AB145</f>
        <v>288.38468209891528</v>
      </c>
      <c r="D398" s="1">
        <f>+EtelaSavo!AC145</f>
        <v>70.469921424275014</v>
      </c>
      <c r="E398" s="1">
        <f>+EtelaSavo!AD145</f>
        <v>7.492638474801609</v>
      </c>
      <c r="F398" s="1">
        <f>+EtelaSavo!AE145</f>
        <v>-0.51556612659876322</v>
      </c>
      <c r="G398" s="1">
        <f>+EtelaSavo!AF145</f>
        <v>-0.20662829862343113</v>
      </c>
      <c r="H398" s="1">
        <f>+EtelaSavo!AG145</f>
        <v>189.92587929981011</v>
      </c>
      <c r="I398" s="1">
        <f>+EtelaSavo!AH145</f>
        <v>52.229476717981925</v>
      </c>
      <c r="J398" s="1">
        <f>+EtelaSavo!AI145</f>
        <v>5.7684012803052678</v>
      </c>
      <c r="K398" s="1">
        <f>+EtelaSavo!AJ145</f>
        <v>2.6823496048100974</v>
      </c>
      <c r="L398" s="1">
        <f>+EtelaSavo!AK145</f>
        <v>-7.674150871445045</v>
      </c>
      <c r="M398" s="1">
        <f>+EtelaSavo!AL145</f>
        <v>608.55700360423202</v>
      </c>
      <c r="N398" s="1">
        <f>+EtelaSavo!AM145</f>
        <v>6.0855700360423199</v>
      </c>
      <c r="O398" s="1">
        <f>+EtelaSavo!AN145</f>
        <v>3.04278501802116</v>
      </c>
      <c r="P398" s="2"/>
    </row>
    <row r="399" spans="2:26" x14ac:dyDescent="0.35">
      <c r="B399" t="s">
        <v>54</v>
      </c>
      <c r="C399" s="15">
        <f>+EtelaSavo!AB146</f>
        <v>-0.47609601873962692</v>
      </c>
      <c r="D399" s="15">
        <f>+EtelaSavo!AC146</f>
        <v>-0.2571804075043771</v>
      </c>
      <c r="E399" s="15">
        <f>+EtelaSavo!AD146</f>
        <v>-0.41637731083948887</v>
      </c>
      <c r="F399" s="15">
        <f>+EtelaSavo!AE146</f>
        <v>2.625118354529174E-2</v>
      </c>
      <c r="G399" s="15">
        <f>+EtelaSavo!AF146</f>
        <v>4.3920446467865012E-2</v>
      </c>
      <c r="H399" s="15">
        <f>+EtelaSavo!AG146</f>
        <v>-0.35317943748114072</v>
      </c>
      <c r="I399" s="15">
        <f>+EtelaSavo!AH146</f>
        <v>-0.19904251174655424</v>
      </c>
      <c r="J399" s="15">
        <f>+EtelaSavo!AI146</f>
        <v>-0.67985148098317216</v>
      </c>
      <c r="K399" s="15">
        <f>+EtelaSavo!AJ146</f>
        <v>0</v>
      </c>
      <c r="L399" s="15">
        <f>+EtelaSavo!AK146</f>
        <v>0</v>
      </c>
      <c r="M399" s="15">
        <f>+EtelaSavo!AL146</f>
        <v>-0.35107547676883094</v>
      </c>
      <c r="N399" s="1"/>
      <c r="O399" s="1"/>
      <c r="P399" s="2"/>
    </row>
    <row r="400" spans="2:26" x14ac:dyDescent="0.35">
      <c r="N400" s="1">
        <f>+EtelaSavo!AM147</f>
        <v>12.804369664707934</v>
      </c>
      <c r="O400" s="1">
        <f>+EtelaSavo!AN147</f>
        <v>6.4021848323539672</v>
      </c>
      <c r="P400" s="1">
        <f>+EtelaSavo!AO147</f>
        <v>6.4021848323539672</v>
      </c>
    </row>
    <row r="401" spans="1:26" x14ac:dyDescent="0.35">
      <c r="C401" t="s">
        <v>0</v>
      </c>
      <c r="D401" t="s">
        <v>1</v>
      </c>
      <c r="E401" t="s">
        <v>2</v>
      </c>
      <c r="F401" t="s">
        <v>3</v>
      </c>
      <c r="G401" t="s">
        <v>4</v>
      </c>
      <c r="H401" t="s">
        <v>5</v>
      </c>
      <c r="I401" t="s">
        <v>6</v>
      </c>
      <c r="J401" t="s">
        <v>7</v>
      </c>
      <c r="K401" t="s">
        <v>8</v>
      </c>
      <c r="L401" t="s">
        <v>9</v>
      </c>
      <c r="M401" t="s">
        <v>10</v>
      </c>
      <c r="N401" t="s">
        <v>52</v>
      </c>
      <c r="O401" t="s">
        <v>53</v>
      </c>
    </row>
    <row r="402" spans="1:26" x14ac:dyDescent="0.35">
      <c r="B402" t="s">
        <v>25</v>
      </c>
      <c r="C402" s="2">
        <f>+EtelaSavo!AB149</f>
        <v>52.798859825717869</v>
      </c>
      <c r="D402" s="2">
        <f>+EtelaSavo!AC149</f>
        <v>32.532146977044846</v>
      </c>
      <c r="E402" s="2">
        <f>+EtelaSavo!AD149</f>
        <v>0.99024100815314908</v>
      </c>
      <c r="F402" s="2">
        <f>+EtelaSavo!AE149</f>
        <v>1.2329654139552018</v>
      </c>
      <c r="G402" s="2">
        <f>+EtelaSavo!AF149</f>
        <v>0.96093082548947073</v>
      </c>
      <c r="H402" s="2">
        <f>+EtelaSavo!AG149</f>
        <v>33.898412950884257</v>
      </c>
      <c r="I402" s="2">
        <f>+EtelaSavo!AH149</f>
        <v>33.792880816237201</v>
      </c>
      <c r="J402" s="2">
        <f>+EtelaSavo!AI149</f>
        <v>2.4982054345280242</v>
      </c>
      <c r="K402" s="2">
        <f>+EtelaSavo!AJ149</f>
        <v>0.55382549052149421</v>
      </c>
      <c r="L402" s="2">
        <f>+EtelaSavo!AK149</f>
        <v>11.762321590881047</v>
      </c>
      <c r="M402" s="2">
        <f>+EtelaSavo!AL149</f>
        <v>171.02079033341252</v>
      </c>
      <c r="N402" s="2">
        <f>+EtelaSavo!AM149</f>
        <v>171.02079033341252</v>
      </c>
      <c r="O402" s="2">
        <f>+EtelaSavo!AN149</f>
        <v>171.02079033341252</v>
      </c>
    </row>
    <row r="403" spans="1:26" x14ac:dyDescent="0.35">
      <c r="B403" t="s">
        <v>26</v>
      </c>
      <c r="C403" s="2">
        <f>+EtelaSavo!AB150</f>
        <v>43.939916593383877</v>
      </c>
      <c r="D403" s="2">
        <f>+EtelaSavo!AC150</f>
        <v>28.147666250700336</v>
      </c>
      <c r="E403" s="2">
        <f>+EtelaSavo!AD150</f>
        <v>0.80009049633110618</v>
      </c>
      <c r="F403" s="2">
        <f>+EtelaSavo!AE150</f>
        <v>1.1529559933550158</v>
      </c>
      <c r="G403" s="2">
        <f>+EtelaSavo!AF150</f>
        <v>0.92869736751040111</v>
      </c>
      <c r="H403" s="2">
        <f>+EtelaSavo!AG150</f>
        <v>30.347050636383436</v>
      </c>
      <c r="I403" s="2">
        <f>+EtelaSavo!AH150</f>
        <v>31.681860756168579</v>
      </c>
      <c r="J403" s="2">
        <f>+EtelaSavo!AI150</f>
        <v>2.2566830541563658</v>
      </c>
      <c r="K403" s="2">
        <f>+EtelaSavo!AJ150</f>
        <v>0.52669380370702512</v>
      </c>
      <c r="L403" s="2">
        <f>+EtelaSavo!AK150</f>
        <v>11.247197879178328</v>
      </c>
      <c r="M403" s="2">
        <f>+EtelaSavo!AL150</f>
        <v>151.02881283087444</v>
      </c>
      <c r="N403" s="2">
        <f>+EtelaSavo!AM150</f>
        <v>157.43099766322842</v>
      </c>
      <c r="O403" s="2">
        <f>+EtelaSavo!AN150</f>
        <v>163.83318249558238</v>
      </c>
    </row>
    <row r="404" spans="1:26" x14ac:dyDescent="0.35">
      <c r="B404" t="s">
        <v>27</v>
      </c>
      <c r="C404" s="2">
        <f>+EtelaSavo!AB151</f>
        <v>-8.8589432323339921</v>
      </c>
      <c r="D404" s="2">
        <f>+EtelaSavo!AC151</f>
        <v>-4.3844807263445098</v>
      </c>
      <c r="E404" s="2">
        <f>+EtelaSavo!AD151</f>
        <v>-0.1901505118220429</v>
      </c>
      <c r="F404" s="2">
        <f>+EtelaSavo!AE151</f>
        <v>-8.000942060018601E-2</v>
      </c>
      <c r="G404" s="2">
        <f>+EtelaSavo!AF151</f>
        <v>-3.2233457979069624E-2</v>
      </c>
      <c r="H404" s="2">
        <f>+EtelaSavo!AG151</f>
        <v>-3.5513623145008211</v>
      </c>
      <c r="I404" s="2">
        <f>+EtelaSavo!AH151</f>
        <v>-2.111020060068622</v>
      </c>
      <c r="J404" s="2">
        <f>+EtelaSavo!AI151</f>
        <v>-0.24152238037165841</v>
      </c>
      <c r="K404" s="2">
        <f>+EtelaSavo!AJ151</f>
        <v>-2.7131686814469091E-2</v>
      </c>
      <c r="L404" s="2">
        <f>+EtelaSavo!AK151</f>
        <v>-0.51512371170271898</v>
      </c>
      <c r="M404" s="2">
        <f>+EtelaSavo!AL151</f>
        <v>-19.991977502538077</v>
      </c>
      <c r="N404" s="2">
        <f>+EtelaSavo!AM151</f>
        <v>-13.589792670184096</v>
      </c>
      <c r="O404" s="2">
        <f>+EtelaSavo!AN151</f>
        <v>-7.1876078378301429</v>
      </c>
    </row>
    <row r="405" spans="1:26" x14ac:dyDescent="0.35">
      <c r="B405" t="s">
        <v>268</v>
      </c>
      <c r="C405" s="2">
        <f>+EtelaSavo!AB152</f>
        <v>-16.77866389838001</v>
      </c>
      <c r="D405" s="2">
        <f>+EtelaSavo!AC152</f>
        <v>-13.477378942860005</v>
      </c>
      <c r="E405" s="2">
        <f>+EtelaSavo!AD152</f>
        <v>-19.202447712873806</v>
      </c>
      <c r="F405" s="2">
        <f>+EtelaSavo!AE152</f>
        <v>-6.4891861275756</v>
      </c>
      <c r="G405" s="2">
        <f>+EtelaSavo!AF152</f>
        <v>-3.3543994139901612</v>
      </c>
      <c r="H405" s="2">
        <f>+EtelaSavo!AG152</f>
        <v>-10.476485491065393</v>
      </c>
      <c r="I405" s="2">
        <f>+EtelaSavo!AH152</f>
        <v>-6.2469372515121417</v>
      </c>
      <c r="J405" s="2">
        <f>+EtelaSavo!AI152</f>
        <v>-9.6678350400469864</v>
      </c>
      <c r="K405" s="2">
        <f>+EtelaSavo!AJ152</f>
        <v>-4.8989595601533802</v>
      </c>
      <c r="L405" s="2">
        <f>+EtelaSavo!AK152</f>
        <v>-4.3794391075149477</v>
      </c>
      <c r="M405" s="2">
        <f>+EtelaSavo!AL152</f>
        <v>-11.689793658164508</v>
      </c>
      <c r="N405" s="2">
        <f>+EtelaSavo!AM152</f>
        <v>-7.9462810595660338</v>
      </c>
      <c r="O405" s="2">
        <f>+EtelaSavo!AN152</f>
        <v>-4.2027684609675742</v>
      </c>
    </row>
    <row r="407" spans="1:26" x14ac:dyDescent="0.35">
      <c r="A407" t="s">
        <v>45</v>
      </c>
      <c r="O407">
        <v>16</v>
      </c>
      <c r="Y407" t="str">
        <f>+A407</f>
        <v>Pohjois-Savo</v>
      </c>
    </row>
    <row r="408" spans="1:26" x14ac:dyDescent="0.35">
      <c r="C408" t="s">
        <v>0</v>
      </c>
      <c r="D408" t="s">
        <v>1</v>
      </c>
      <c r="E408" t="s">
        <v>2</v>
      </c>
      <c r="F408" t="s">
        <v>3</v>
      </c>
      <c r="G408" t="s">
        <v>4</v>
      </c>
      <c r="H408" t="s">
        <v>5</v>
      </c>
      <c r="I408" t="s">
        <v>6</v>
      </c>
      <c r="J408" t="s">
        <v>7</v>
      </c>
      <c r="K408" t="s">
        <v>8</v>
      </c>
      <c r="L408" t="s">
        <v>9</v>
      </c>
      <c r="M408" t="s">
        <v>10</v>
      </c>
      <c r="N408" t="s">
        <v>50</v>
      </c>
      <c r="Z408" s="40" t="s">
        <v>266</v>
      </c>
    </row>
    <row r="409" spans="1:26" x14ac:dyDescent="0.35">
      <c r="B409" t="s">
        <v>11</v>
      </c>
      <c r="C409" s="3">
        <f>+PohjoisSavo!AB129</f>
        <v>58242.947436667651</v>
      </c>
      <c r="D409" s="3">
        <f>+PohjoisSavo!AC129</f>
        <v>27445.602839172119</v>
      </c>
      <c r="E409" s="3">
        <f>+PohjoisSavo!AD129</f>
        <v>1858.06994905328</v>
      </c>
      <c r="F409" s="3">
        <f>+PohjoisSavo!AE129</f>
        <v>332.28964536660476</v>
      </c>
      <c r="G409" s="3">
        <f>+PohjoisSavo!AF129</f>
        <v>883.19961773650346</v>
      </c>
      <c r="H409" s="3">
        <f>+PohjoisSavo!AG129</f>
        <v>29931.392181557672</v>
      </c>
      <c r="I409" s="3">
        <f>+PohjoisSavo!AH129</f>
        <v>30948.462494963631</v>
      </c>
      <c r="J409" s="3">
        <f>+PohjoisSavo!AI129</f>
        <v>1843.3012065802204</v>
      </c>
      <c r="K409" s="3">
        <f>+PohjoisSavo!AJ129</f>
        <v>528.81003424748531</v>
      </c>
      <c r="L409" s="3">
        <f>+PohjoisSavo!AK129</f>
        <v>6359.7074573577347</v>
      </c>
      <c r="M409" s="3">
        <f>+PohjoisSavo!AL129</f>
        <v>158373.78286270291</v>
      </c>
      <c r="Y409" t="s">
        <v>267</v>
      </c>
      <c r="Z409" s="41">
        <f>+M409</f>
        <v>158373.78286270291</v>
      </c>
    </row>
    <row r="410" spans="1:26" ht="15.5" x14ac:dyDescent="0.35">
      <c r="B410" s="5" t="s">
        <v>271</v>
      </c>
      <c r="C410" s="3">
        <f>+PohjoisSavo!AB130</f>
        <v>0</v>
      </c>
      <c r="D410" s="3">
        <f>+PohjoisSavo!AC130</f>
        <v>0</v>
      </c>
      <c r="E410" s="3">
        <f>+PohjoisSavo!AD130</f>
        <v>0</v>
      </c>
      <c r="F410" s="3">
        <f>+PohjoisSavo!AE130</f>
        <v>0</v>
      </c>
      <c r="G410" s="3">
        <f>+PohjoisSavo!AF130</f>
        <v>0</v>
      </c>
      <c r="H410" s="3">
        <f>+PohjoisSavo!AG130</f>
        <v>0</v>
      </c>
      <c r="I410" s="3">
        <f>+PohjoisSavo!AH130</f>
        <v>0</v>
      </c>
      <c r="J410" s="3">
        <f>+PohjoisSavo!AI130</f>
        <v>0</v>
      </c>
      <c r="K410" s="3">
        <f>+PohjoisSavo!AJ130</f>
        <v>0</v>
      </c>
      <c r="L410" s="3">
        <f>+PohjoisSavo!AK130</f>
        <v>0</v>
      </c>
      <c r="M410" s="3">
        <f>+PohjoisSavo!AL130</f>
        <v>0</v>
      </c>
      <c r="Y410" t="str">
        <f>+B413</f>
        <v>Turvepeltoa viljelyssä yhteensä 2050</v>
      </c>
      <c r="Z410" s="3">
        <f>+M413</f>
        <v>18841.789750342596</v>
      </c>
    </row>
    <row r="411" spans="1:26" ht="15.5" x14ac:dyDescent="0.35">
      <c r="B411" s="5" t="s">
        <v>270</v>
      </c>
      <c r="C411" s="3">
        <f>+PohjoisSavo!AB131</f>
        <v>2026.561261378911</v>
      </c>
      <c r="D411" s="3">
        <f>+PohjoisSavo!AC131</f>
        <v>1019.5591927045739</v>
      </c>
      <c r="E411" s="3">
        <f>+PohjoisSavo!AD131</f>
        <v>70.267269782326082</v>
      </c>
      <c r="F411" s="3">
        <f>+PohjoisSavo!AE131</f>
        <v>2.3587090649945743</v>
      </c>
      <c r="G411" s="3">
        <f>+PohjoisSavo!AF131</f>
        <v>21.255941936149792</v>
      </c>
      <c r="H411" s="3">
        <f>+PohjoisSavo!AG131</f>
        <v>762.23033602055807</v>
      </c>
      <c r="I411" s="3">
        <f>+PohjoisSavo!AH131</f>
        <v>961.96228369302844</v>
      </c>
      <c r="J411" s="3">
        <f>+PohjoisSavo!AI131</f>
        <v>45.984539790608821</v>
      </c>
      <c r="K411" s="3">
        <f>+PohjoisSavo!AJ131</f>
        <v>19.037868647111168</v>
      </c>
      <c r="L411" s="3">
        <f>+PohjoisSavo!AK131</f>
        <v>226.67112169710313</v>
      </c>
      <c r="M411" s="3">
        <f>+PohjoisSavo!AL131</f>
        <v>5155.8885247153648</v>
      </c>
      <c r="Y411" t="s">
        <v>269</v>
      </c>
      <c r="Z411" s="7">
        <f>+Z410/Z409</f>
        <v>0.11897038392192023</v>
      </c>
    </row>
    <row r="412" spans="1:26" ht="15.5" x14ac:dyDescent="0.35">
      <c r="B412" s="5" t="s">
        <v>62</v>
      </c>
      <c r="C412" s="3">
        <f>+PohjoisSavo!AB132</f>
        <v>5479.0821510181331</v>
      </c>
      <c r="D412" s="3">
        <f>+PohjoisSavo!AC132</f>
        <v>3526.0255877897671</v>
      </c>
      <c r="E412" s="3">
        <f>+PohjoisSavo!AD132</f>
        <v>149.22938950963939</v>
      </c>
      <c r="F412" s="3">
        <f>+PohjoisSavo!AE132</f>
        <v>6.9030434902541771</v>
      </c>
      <c r="G412" s="3">
        <f>+PohjoisSavo!AF132</f>
        <v>51.516993970480875</v>
      </c>
      <c r="H412" s="3">
        <f>+PohjoisSavo!AG132</f>
        <v>1687.8237476818781</v>
      </c>
      <c r="I412" s="3">
        <f>+PohjoisSavo!AH132</f>
        <v>2322.9680932314527</v>
      </c>
      <c r="J412" s="3">
        <f>+PohjoisSavo!AI132</f>
        <v>72.330318010763705</v>
      </c>
      <c r="K412" s="3">
        <f>+PohjoisSavo!AJ132</f>
        <v>43.767581913502056</v>
      </c>
      <c r="L412" s="3">
        <f>+PohjoisSavo!AK132</f>
        <v>346.25431901135738</v>
      </c>
      <c r="M412" s="3">
        <f>+PohjoisSavo!AL132</f>
        <v>13685.901225627231</v>
      </c>
      <c r="Y412" t="s">
        <v>259</v>
      </c>
      <c r="Z412" s="41">
        <f t="shared" ref="Z412:Z417" si="15">+M414</f>
        <v>990.52011402535879</v>
      </c>
    </row>
    <row r="413" spans="1:26" ht="15.5" x14ac:dyDescent="0.35">
      <c r="B413" s="5" t="s">
        <v>63</v>
      </c>
      <c r="C413" s="3">
        <f>+PohjoisSavo!AB133</f>
        <v>7505.6434123970439</v>
      </c>
      <c r="D413" s="3">
        <f>+PohjoisSavo!AC133</f>
        <v>4545.5847804943405</v>
      </c>
      <c r="E413" s="3">
        <f>+PohjoisSavo!AD133</f>
        <v>219.49665929196547</v>
      </c>
      <c r="F413" s="3">
        <f>+PohjoisSavo!AE133</f>
        <v>9.2617525552487514</v>
      </c>
      <c r="G413" s="3">
        <f>+PohjoisSavo!AF133</f>
        <v>72.772935906630664</v>
      </c>
      <c r="H413" s="3">
        <f>+PohjoisSavo!AG133</f>
        <v>2450.0540837024364</v>
      </c>
      <c r="I413" s="3">
        <f>+PohjoisSavo!AH133</f>
        <v>3284.9303769244812</v>
      </c>
      <c r="J413" s="3">
        <f>+PohjoisSavo!AI133</f>
        <v>118.31485780137253</v>
      </c>
      <c r="K413" s="3">
        <f>+PohjoisSavo!AJ133</f>
        <v>62.805450560613224</v>
      </c>
      <c r="L413" s="3">
        <f>+PohjoisSavo!AK133</f>
        <v>572.92544070846054</v>
      </c>
      <c r="M413" s="3">
        <f>+PohjoisSavo!AL133</f>
        <v>18841.789750342596</v>
      </c>
      <c r="Y413" t="s">
        <v>13</v>
      </c>
      <c r="Z413" s="41">
        <f t="shared" si="15"/>
        <v>2434.2393063428672</v>
      </c>
    </row>
    <row r="414" spans="1:26" x14ac:dyDescent="0.35">
      <c r="B414" t="s">
        <v>12</v>
      </c>
      <c r="C414" s="3">
        <f>+PohjoisSavo!AB134</f>
        <v>396.95831562994653</v>
      </c>
      <c r="D414" s="3">
        <f>+PohjoisSavo!AC134</f>
        <v>283.5698977821898</v>
      </c>
      <c r="E414" s="3">
        <f>+PohjoisSavo!AD134</f>
        <v>6.1785830066422953</v>
      </c>
      <c r="F414" s="3">
        <f>+PohjoisSavo!AE134</f>
        <v>0.12615136004600275</v>
      </c>
      <c r="G414" s="3">
        <f>+PohjoisSavo!AF134</f>
        <v>4.099263819238228</v>
      </c>
      <c r="H414" s="3">
        <f>+PohjoisSavo!AG134</f>
        <v>71.662599134181775</v>
      </c>
      <c r="I414" s="3">
        <f>+PohjoisSavo!AH134</f>
        <v>206.61449944916058</v>
      </c>
      <c r="J414" s="3">
        <f>+PohjoisSavo!AI134</f>
        <v>6.8631655291999127</v>
      </c>
      <c r="K414" s="3">
        <f>+PohjoisSavo!AJ134</f>
        <v>0</v>
      </c>
      <c r="L414" s="3">
        <f>+PohjoisSavo!AK134</f>
        <v>14.447638314753748</v>
      </c>
      <c r="M414" s="3">
        <f>+PohjoisSavo!AL134</f>
        <v>990.52011402535879</v>
      </c>
      <c r="Y414" t="s">
        <v>260</v>
      </c>
      <c r="Z414" s="41">
        <f t="shared" si="15"/>
        <v>4183.437254291146</v>
      </c>
    </row>
    <row r="415" spans="1:26" x14ac:dyDescent="0.35">
      <c r="B415" t="s">
        <v>13</v>
      </c>
      <c r="C415" s="3">
        <f>+PohjoisSavo!AB135</f>
        <v>1162.7561725789808</v>
      </c>
      <c r="D415" s="3">
        <f>+PohjoisSavo!AC135</f>
        <v>723.59066485010271</v>
      </c>
      <c r="E415" s="3">
        <f>+PohjoisSavo!AD135</f>
        <v>29.308742444400092</v>
      </c>
      <c r="F415" s="3">
        <f>+PohjoisSavo!AE135</f>
        <v>0.78321701509269637</v>
      </c>
      <c r="G415" s="3">
        <f>+PohjoisSavo!AF135</f>
        <v>13.152284916702655</v>
      </c>
      <c r="H415" s="3">
        <f>+PohjoisSavo!AG135</f>
        <v>253.16224804845757</v>
      </c>
      <c r="I415" s="3">
        <f>+PohjoisSavo!AH135</f>
        <v>232.79802667951839</v>
      </c>
      <c r="J415" s="3">
        <f>+PohjoisSavo!AI135</f>
        <v>9.1359900953007589</v>
      </c>
      <c r="K415" s="3">
        <f>+PohjoisSavo!AJ135</f>
        <v>0</v>
      </c>
      <c r="L415" s="3">
        <f>+PohjoisSavo!AK135</f>
        <v>9.5519597143110939</v>
      </c>
      <c r="M415" s="3">
        <f>+PohjoisSavo!AL135</f>
        <v>2434.2393063428672</v>
      </c>
      <c r="N415" s="1">
        <f>+PohjoisSavo!AM135</f>
        <v>24.342393063428673</v>
      </c>
      <c r="O415" s="1">
        <f>+PohjoisSavo!AN135</f>
        <v>12.171196531714337</v>
      </c>
      <c r="P415" s="2"/>
      <c r="Y415" t="s">
        <v>261</v>
      </c>
      <c r="Z415" s="41">
        <f t="shared" si="15"/>
        <v>3750.8532677346216</v>
      </c>
    </row>
    <row r="416" spans="1:26" x14ac:dyDescent="0.35">
      <c r="B416" t="s">
        <v>14</v>
      </c>
      <c r="C416" s="3">
        <f>+PohjoisSavo!AB136</f>
        <v>1652.0446329018496</v>
      </c>
      <c r="D416" s="3">
        <f>+PohjoisSavo!AC136</f>
        <v>896.32729066644424</v>
      </c>
      <c r="E416" s="3">
        <f>+PohjoisSavo!AD136</f>
        <v>32.628061639091563</v>
      </c>
      <c r="F416" s="3">
        <f>+PohjoisSavo!AE136</f>
        <v>1.8904377488554895</v>
      </c>
      <c r="G416" s="3">
        <f>+PohjoisSavo!AF136</f>
        <v>19.787069189656322</v>
      </c>
      <c r="H416" s="3">
        <f>+PohjoisSavo!AG136</f>
        <v>583.29323881843834</v>
      </c>
      <c r="I416" s="3">
        <f>+PohjoisSavo!AH136</f>
        <v>781.91263857198203</v>
      </c>
      <c r="J416" s="3">
        <f>+PohjoisSavo!AI136</f>
        <v>23.536190847617334</v>
      </c>
      <c r="K416" s="3">
        <f>+PohjoisSavo!AJ136</f>
        <v>18.700167414358496</v>
      </c>
      <c r="L416" s="3">
        <f>+PohjoisSavo!AK136</f>
        <v>173.31752649285247</v>
      </c>
      <c r="M416" s="3">
        <f>+PohjoisSavo!AL136</f>
        <v>4183.437254291146</v>
      </c>
      <c r="N416" s="2"/>
      <c r="O416" s="2"/>
      <c r="P416" s="2"/>
      <c r="Y416" t="s">
        <v>262</v>
      </c>
      <c r="Z416" s="41">
        <f t="shared" si="15"/>
        <v>154622.92959496827</v>
      </c>
    </row>
    <row r="417" spans="2:26" x14ac:dyDescent="0.35">
      <c r="B417" t="s">
        <v>15</v>
      </c>
      <c r="C417" s="3">
        <f>+PohjoisSavo!AB137</f>
        <v>1246.2186287297072</v>
      </c>
      <c r="D417" s="3">
        <f>+PohjoisSavo!AC137</f>
        <v>693.26366129265978</v>
      </c>
      <c r="E417" s="3">
        <f>+PohjoisSavo!AD137</f>
        <v>39.651542465804454</v>
      </c>
      <c r="F417" s="3">
        <f>+PohjoisSavo!AE137</f>
        <v>2.0619983529825499</v>
      </c>
      <c r="G417" s="3">
        <f>+PohjoisSavo!AF137</f>
        <v>14.240706808672716</v>
      </c>
      <c r="H417" s="3">
        <f>+PohjoisSavo!AG137</f>
        <v>664.79632593168003</v>
      </c>
      <c r="I417" s="3">
        <f>+PohjoisSavo!AH137</f>
        <v>902.50007613921036</v>
      </c>
      <c r="J417" s="3">
        <f>+PohjoisSavo!AI137</f>
        <v>28.503055065176973</v>
      </c>
      <c r="K417" s="3">
        <f>+PohjoisSavo!AJ137</f>
        <v>15.101276163413125</v>
      </c>
      <c r="L417" s="3">
        <f>+PohjoisSavo!AK137</f>
        <v>144.51599678531483</v>
      </c>
      <c r="M417" s="3">
        <f>+PohjoisSavo!AL137</f>
        <v>3750.8532677346216</v>
      </c>
      <c r="N417" s="2"/>
      <c r="O417" s="2"/>
      <c r="P417" s="2"/>
      <c r="Y417" t="s">
        <v>17</v>
      </c>
      <c r="Z417" s="7">
        <f t="shared" si="15"/>
        <v>-2.3683549132537323E-2</v>
      </c>
    </row>
    <row r="418" spans="2:26" x14ac:dyDescent="0.35">
      <c r="B418" t="s">
        <v>16</v>
      </c>
      <c r="C418" s="3">
        <f>+PohjoisSavo!AB138</f>
        <v>56996.728807937943</v>
      </c>
      <c r="D418" s="3">
        <f>+PohjoisSavo!AC138</f>
        <v>26752.339177879461</v>
      </c>
      <c r="E418" s="3">
        <f>+PohjoisSavo!AD138</f>
        <v>1818.4184065874756</v>
      </c>
      <c r="F418" s="3">
        <f>+PohjoisSavo!AE138</f>
        <v>330.22764701362223</v>
      </c>
      <c r="G418" s="3">
        <f>+PohjoisSavo!AF138</f>
        <v>868.95891092783074</v>
      </c>
      <c r="H418" s="3">
        <f>+PohjoisSavo!AG138</f>
        <v>29266.595855625994</v>
      </c>
      <c r="I418" s="3">
        <f>+PohjoisSavo!AH138</f>
        <v>30045.96241882442</v>
      </c>
      <c r="J418" s="3">
        <f>+PohjoisSavo!AI138</f>
        <v>1814.7981515150434</v>
      </c>
      <c r="K418" s="3">
        <f>+PohjoisSavo!AJ138</f>
        <v>513.7087580840722</v>
      </c>
      <c r="L418" s="3">
        <f>+PohjoisSavo!AK138</f>
        <v>6215.1914605724196</v>
      </c>
      <c r="M418" s="3">
        <f>+PohjoisSavo!AL138</f>
        <v>154622.92959496827</v>
      </c>
      <c r="N418" s="2"/>
      <c r="O418" s="2"/>
      <c r="P418" s="2"/>
      <c r="Y418" t="s">
        <v>263</v>
      </c>
      <c r="Z418" s="41">
        <f>+M423</f>
        <v>5080.8451743843561</v>
      </c>
    </row>
    <row r="419" spans="2:26" x14ac:dyDescent="0.35">
      <c r="B419" t="s">
        <v>17</v>
      </c>
      <c r="C419" s="15">
        <f>+PohjoisSavo!AB139</f>
        <v>-2.1396901832360447E-2</v>
      </c>
      <c r="D419" s="15">
        <f>+PohjoisSavo!AC139</f>
        <v>-2.5259553064113774E-2</v>
      </c>
      <c r="E419" s="15">
        <f>+PohjoisSavo!AD139</f>
        <v>-2.1340177470717734E-2</v>
      </c>
      <c r="F419" s="15">
        <f>+PohjoisSavo!AE139</f>
        <v>-6.2054246400233496E-3</v>
      </c>
      <c r="G419" s="15">
        <f>+PohjoisSavo!AF139</f>
        <v>-1.6123995666086591E-2</v>
      </c>
      <c r="H419" s="15">
        <f>+PohjoisSavo!AG139</f>
        <v>-2.2210671722155861E-2</v>
      </c>
      <c r="I419" s="15">
        <f>+PohjoisSavo!AH139</f>
        <v>-2.916138649169011E-2</v>
      </c>
      <c r="J419" s="15">
        <f>+PohjoisSavo!AI139</f>
        <v>-1.5463048015932887E-2</v>
      </c>
      <c r="K419" s="15">
        <f>+PohjoisSavo!AJ139</f>
        <v>-2.8557090798972368E-2</v>
      </c>
      <c r="L419" s="15">
        <f>+PohjoisSavo!AK139</f>
        <v>-2.2723686231529403E-2</v>
      </c>
      <c r="M419" s="7">
        <f>-M417/M409</f>
        <v>-2.3683549132537323E-2</v>
      </c>
      <c r="N419" s="2"/>
      <c r="O419" s="2"/>
      <c r="P419" s="2"/>
      <c r="Y419" t="s">
        <v>264</v>
      </c>
      <c r="Z419" s="41">
        <f>+M424</f>
        <v>3577.056245602158</v>
      </c>
    </row>
    <row r="420" spans="2:26" x14ac:dyDescent="0.35">
      <c r="B420" t="s">
        <v>18</v>
      </c>
      <c r="C420" s="1">
        <f>+PohjoisSavo!AB140</f>
        <v>0.85770298720407856</v>
      </c>
      <c r="D420" s="1">
        <f>+PohjoisSavo!AC140</f>
        <v>0.99267661051754141</v>
      </c>
      <c r="E420" s="1">
        <f>+PohjoisSavo!AD140</f>
        <v>2.9129150938357911</v>
      </c>
      <c r="F420" s="1">
        <f>+PohjoisSavo!AE140</f>
        <v>2.5616627296974066</v>
      </c>
      <c r="G420" s="1">
        <f>+PohjoisSavo!AF140</f>
        <v>0.67167148636264817</v>
      </c>
      <c r="H420" s="1">
        <f>+PohjoisSavo!AG140</f>
        <v>1.1241040776155776E-2</v>
      </c>
      <c r="I420" s="1">
        <f>+PohjoisSavo!AH140</f>
        <v>1.6486634839550842E-2</v>
      </c>
      <c r="J420" s="1">
        <f>+PohjoisSavo!AI140</f>
        <v>0.17686528866589327</v>
      </c>
      <c r="K420" s="1">
        <f>+PohjoisSavo!AJ140</f>
        <v>0</v>
      </c>
      <c r="L420" s="1">
        <f>+PohjoisSavo!AK140</f>
        <v>0</v>
      </c>
      <c r="M420" s="1">
        <f>+PohjoisSavo!AL140</f>
        <v>0</v>
      </c>
      <c r="N420" s="2"/>
      <c r="O420" s="2"/>
      <c r="P420" s="2"/>
      <c r="Y420" t="s">
        <v>23</v>
      </c>
      <c r="Z420" s="41">
        <f>+M425</f>
        <v>1503.7889287821981</v>
      </c>
    </row>
    <row r="421" spans="2:26" x14ac:dyDescent="0.35">
      <c r="B421" t="s">
        <v>19</v>
      </c>
      <c r="C421" s="1">
        <f>+PohjoisSavo!AB141</f>
        <v>0.87645643960259545</v>
      </c>
      <c r="D421" s="1">
        <f>+PohjoisSavo!AC141</f>
        <v>1.0184009637006832</v>
      </c>
      <c r="E421" s="1">
        <f>+PohjoisSavo!AD141</f>
        <v>2.9764326957936746</v>
      </c>
      <c r="F421" s="1">
        <f>+PohjoisSavo!AE141</f>
        <v>2.5776581933640657</v>
      </c>
      <c r="G421" s="1">
        <f>+PohjoisSavo!AF141</f>
        <v>0.68267899959342071</v>
      </c>
      <c r="H421" s="1">
        <f>+PohjoisSavo!AG141</f>
        <v>1.1496383168708069E-2</v>
      </c>
      <c r="I421" s="1">
        <f>+PohjoisSavo!AH141</f>
        <v>1.6981849104634655E-2</v>
      </c>
      <c r="J421" s="1">
        <f>+PohjoisSavo!AI141</f>
        <v>0.17964311883822059</v>
      </c>
      <c r="K421" s="1">
        <f>+PohjoisSavo!AJ141</f>
        <v>0</v>
      </c>
      <c r="L421" s="1">
        <f>+PohjoisSavo!AK141</f>
        <v>0</v>
      </c>
      <c r="M421" s="1">
        <f>+PohjoisSavo!AL141</f>
        <v>0</v>
      </c>
      <c r="N421" s="2"/>
      <c r="O421" s="2"/>
      <c r="P421" s="2"/>
      <c r="Y421" t="s">
        <v>265</v>
      </c>
      <c r="Z421" s="7">
        <f>+M426</f>
        <v>-0.2959722009172247</v>
      </c>
    </row>
    <row r="422" spans="2:26" x14ac:dyDescent="0.35">
      <c r="B422" t="s">
        <v>20</v>
      </c>
      <c r="C422" s="1">
        <f>+PohjoisSavo!AB142</f>
        <v>1.875345239851689E-2</v>
      </c>
      <c r="D422" s="1">
        <f>+PohjoisSavo!AC142</f>
        <v>2.5724353183141813E-2</v>
      </c>
      <c r="E422" s="1">
        <f>+PohjoisSavo!AD142</f>
        <v>6.3517601957883585E-2</v>
      </c>
      <c r="F422" s="1">
        <f>+PohjoisSavo!AE142</f>
        <v>1.5995463666659049E-2</v>
      </c>
      <c r="G422" s="1">
        <f>+PohjoisSavo!AF142</f>
        <v>1.1007513230772537E-2</v>
      </c>
      <c r="H422" s="1">
        <f>+PohjoisSavo!AG142</f>
        <v>2.5534239255229317E-4</v>
      </c>
      <c r="I422" s="1">
        <f>+PohjoisSavo!AH142</f>
        <v>4.952142650838133E-4</v>
      </c>
      <c r="J422" s="1">
        <f>+PohjoisSavo!AI142</f>
        <v>2.777830172327328E-3</v>
      </c>
      <c r="K422" s="1">
        <f>+PohjoisSavo!AJ142</f>
        <v>0</v>
      </c>
      <c r="L422" s="1">
        <f>+PohjoisSavo!AK142</f>
        <v>0</v>
      </c>
      <c r="M422" s="1">
        <f>+PohjoisSavo!AL142</f>
        <v>0</v>
      </c>
      <c r="N422" s="2"/>
      <c r="O422" s="2"/>
      <c r="P422" s="2"/>
      <c r="Y422" t="str">
        <f>+B432</f>
        <v>Muutosprosentti turvepeltojen khk-päästöissä</v>
      </c>
      <c r="Z422" s="7">
        <f>+M432/100</f>
        <v>-0.12990123917446483</v>
      </c>
    </row>
    <row r="423" spans="2:26" x14ac:dyDescent="0.35">
      <c r="B423" t="s">
        <v>21</v>
      </c>
      <c r="C423" s="3">
        <f>+PohjoisSavo!AB143</f>
        <v>2052.1032753473487</v>
      </c>
      <c r="D423" s="3">
        <f>+PohjoisSavo!AC143</f>
        <v>1205.0973101757329</v>
      </c>
      <c r="E423" s="3">
        <f>+PohjoisSavo!AD143</f>
        <v>111.61504982710628</v>
      </c>
      <c r="F423" s="3">
        <f>+PohjoisSavo!AE143</f>
        <v>7.0708398571401796</v>
      </c>
      <c r="G423" s="3">
        <f>+PohjoisSavo!AF143</f>
        <v>9.7942970388666737</v>
      </c>
      <c r="H423" s="3">
        <f>+PohjoisSavo!AG143</f>
        <v>1002.7078725875754</v>
      </c>
      <c r="I423" s="3">
        <f>+PohjoisSavo!AH143</f>
        <v>687.01930672076639</v>
      </c>
      <c r="J423" s="3">
        <f>+PohjoisSavo!AI143</f>
        <v>5.3873609885792888</v>
      </c>
      <c r="K423" s="3">
        <f>+PohjoisSavo!AJ143</f>
        <v>4.9861841241037583E-2</v>
      </c>
      <c r="L423" s="3">
        <f>+PohjoisSavo!AK143</f>
        <v>0</v>
      </c>
      <c r="M423" s="3">
        <f>+PohjoisSavo!AL143</f>
        <v>5080.8451743843561</v>
      </c>
      <c r="N423" s="2"/>
      <c r="O423" s="2"/>
      <c r="P423" s="2"/>
    </row>
    <row r="424" spans="2:26" x14ac:dyDescent="0.35">
      <c r="B424" t="s">
        <v>22</v>
      </c>
      <c r="C424" s="3">
        <f>+PohjoisSavo!AB144</f>
        <v>1391.0255692798055</v>
      </c>
      <c r="D424" s="3">
        <f>+PohjoisSavo!AC144</f>
        <v>748.71240745267619</v>
      </c>
      <c r="E424" s="3">
        <f>+PohjoisSavo!AD144</f>
        <v>101.50433082257923</v>
      </c>
      <c r="F424" s="3">
        <f>+PohjoisSavo!AE144</f>
        <v>5.8730366583218583</v>
      </c>
      <c r="G424" s="3">
        <f>+PohjoisSavo!AF144</f>
        <v>7.8204925884297953</v>
      </c>
      <c r="H424" s="3">
        <f>+PohjoisSavo!AG144</f>
        <v>791.18320381230865</v>
      </c>
      <c r="I424" s="3">
        <f>+PohjoisSavo!AH144</f>
        <v>521.61506096326877</v>
      </c>
      <c r="J424" s="3">
        <f>+PohjoisSavo!AI144</f>
        <v>4.5461641676130355</v>
      </c>
      <c r="K424" s="3">
        <f>+PohjoisSavo!AJ144</f>
        <v>0</v>
      </c>
      <c r="L424" s="3">
        <f>+PohjoisSavo!AK144</f>
        <v>4.775979857155547</v>
      </c>
      <c r="M424" s="3">
        <f>+PohjoisSavo!AL144</f>
        <v>3577.056245602158</v>
      </c>
      <c r="N424" s="2"/>
      <c r="O424" s="2"/>
      <c r="P424" s="2"/>
    </row>
    <row r="425" spans="2:26" x14ac:dyDescent="0.35">
      <c r="B425" t="s">
        <v>23</v>
      </c>
      <c r="C425" s="3">
        <f>+PohjoisSavo!AB145</f>
        <v>661.0777060675432</v>
      </c>
      <c r="D425" s="3">
        <f>+PohjoisSavo!AC145</f>
        <v>456.38490272305671</v>
      </c>
      <c r="E425" s="3">
        <f>+PohjoisSavo!AD145</f>
        <v>10.110719004527041</v>
      </c>
      <c r="F425" s="3">
        <f>+PohjoisSavo!AE145</f>
        <v>1.1978031988183213</v>
      </c>
      <c r="G425" s="3">
        <f>+PohjoisSavo!AF145</f>
        <v>1.9738044504368784</v>
      </c>
      <c r="H425" s="3">
        <f>+PohjoisSavo!AG145</f>
        <v>211.52466877526672</v>
      </c>
      <c r="I425" s="3">
        <f>+PohjoisSavo!AH145</f>
        <v>165.40424575749762</v>
      </c>
      <c r="J425" s="3">
        <f>+PohjoisSavo!AI145</f>
        <v>0.84119682096625326</v>
      </c>
      <c r="K425" s="3">
        <f>+PohjoisSavo!AJ145</f>
        <v>4.9861841241037583E-2</v>
      </c>
      <c r="L425" s="3">
        <f>+PohjoisSavo!AK145</f>
        <v>-4.775979857155547</v>
      </c>
      <c r="M425" s="3">
        <f>+PohjoisSavo!AL145</f>
        <v>1503.7889287821981</v>
      </c>
      <c r="N425" s="1">
        <f>+PohjoisSavo!AM145</f>
        <v>15.037889287821981</v>
      </c>
      <c r="O425" s="1">
        <f>+PohjoisSavo!AN145</f>
        <v>7.5189446439109906</v>
      </c>
      <c r="P425" s="2"/>
    </row>
    <row r="426" spans="2:26" x14ac:dyDescent="0.35">
      <c r="B426" t="s">
        <v>54</v>
      </c>
      <c r="C426" s="15">
        <f>+PohjoisSavo!AB146</f>
        <v>-0.32214641144493378</v>
      </c>
      <c r="D426" s="15">
        <f>+PohjoisSavo!AC146</f>
        <v>-0.37871207484191011</v>
      </c>
      <c r="E426" s="15">
        <f>+PohjoisSavo!AD146</f>
        <v>-9.0585624610558593E-2</v>
      </c>
      <c r="F426" s="15">
        <f>+PohjoisSavo!AE146</f>
        <v>-0.16940041395630986</v>
      </c>
      <c r="G426" s="15">
        <f>+PohjoisSavo!AF146</f>
        <v>-0.20152589232328133</v>
      </c>
      <c r="H426" s="15">
        <f>+PohjoisSavo!AG146</f>
        <v>-0.21095343375474734</v>
      </c>
      <c r="I426" s="15">
        <f>+PohjoisSavo!AH146</f>
        <v>-0.24075632830028296</v>
      </c>
      <c r="J426" s="15">
        <f>+PohjoisSavo!AI146</f>
        <v>-0.15614264994484561</v>
      </c>
      <c r="K426" s="15">
        <f>+PohjoisSavo!AJ146</f>
        <v>0</v>
      </c>
      <c r="L426" s="15">
        <f>+PohjoisSavo!AK146</f>
        <v>0</v>
      </c>
      <c r="M426" s="15">
        <f>+PohjoisSavo!AL146</f>
        <v>-0.2959722009172247</v>
      </c>
      <c r="N426" s="1"/>
      <c r="O426" s="1"/>
      <c r="P426" s="2"/>
    </row>
    <row r="427" spans="2:26" x14ac:dyDescent="0.35">
      <c r="N427" s="1">
        <f>+PohjoisSavo!AM147</f>
        <v>39.380282351250656</v>
      </c>
      <c r="O427" s="1">
        <f>+PohjoisSavo!AN147</f>
        <v>19.690141175625328</v>
      </c>
      <c r="P427" s="1">
        <f>+PohjoisSavo!AO147</f>
        <v>19.690141175625328</v>
      </c>
    </row>
    <row r="428" spans="2:26" x14ac:dyDescent="0.35">
      <c r="C428" t="s">
        <v>0</v>
      </c>
      <c r="D428" t="s">
        <v>1</v>
      </c>
      <c r="E428" t="s">
        <v>2</v>
      </c>
      <c r="F428" t="s">
        <v>3</v>
      </c>
      <c r="G428" t="s">
        <v>4</v>
      </c>
      <c r="H428" t="s">
        <v>5</v>
      </c>
      <c r="I428" t="s">
        <v>6</v>
      </c>
      <c r="J428" t="s">
        <v>7</v>
      </c>
      <c r="K428" t="s">
        <v>8</v>
      </c>
      <c r="L428" t="s">
        <v>9</v>
      </c>
      <c r="M428" t="s">
        <v>10</v>
      </c>
      <c r="N428" t="s">
        <v>52</v>
      </c>
      <c r="O428" t="s">
        <v>53</v>
      </c>
    </row>
    <row r="429" spans="2:26" x14ac:dyDescent="0.35">
      <c r="B429" t="s">
        <v>25</v>
      </c>
      <c r="C429" s="2">
        <f>+PohjoisSavo!AB149</f>
        <v>208.63239647269765</v>
      </c>
      <c r="D429" s="2">
        <f>+PohjoisSavo!AC149</f>
        <v>125.97540369058792</v>
      </c>
      <c r="E429" s="2">
        <f>+PohjoisSavo!AD149</f>
        <v>6.6173199040847344</v>
      </c>
      <c r="F429" s="2">
        <f>+PohjoisSavo!AE149</f>
        <v>0.30283252276309985</v>
      </c>
      <c r="G429" s="2">
        <f>+PohjoisSavo!AF149</f>
        <v>1.9218260758180068</v>
      </c>
      <c r="H429" s="2">
        <f>+PohjoisSavo!AG149</f>
        <v>71.431942979069646</v>
      </c>
      <c r="I429" s="2">
        <f>+PohjoisSavo!AH149</f>
        <v>89.19927519564078</v>
      </c>
      <c r="J429" s="2">
        <f>+PohjoisSavo!AI149</f>
        <v>3.0191582665617962</v>
      </c>
      <c r="K429" s="2">
        <f>+PohjoisSavo!AJ149</f>
        <v>1.5745700610342956</v>
      </c>
      <c r="L429" s="2">
        <f>+PohjoisSavo!AK149</f>
        <v>14.359033601715803</v>
      </c>
      <c r="M429" s="2">
        <f>+PohjoisSavo!AL149</f>
        <v>523.0337587699737</v>
      </c>
      <c r="N429" s="2">
        <f>+PohjoisSavo!AM149</f>
        <v>523.0337587699737</v>
      </c>
      <c r="O429" s="2">
        <f>+PohjoisSavo!AN149</f>
        <v>523.0337587699737</v>
      </c>
    </row>
    <row r="430" spans="2:26" x14ac:dyDescent="0.35">
      <c r="B430" t="s">
        <v>26</v>
      </c>
      <c r="C430" s="2">
        <f>+PohjoisSavo!AB150</f>
        <v>176.90734451475856</v>
      </c>
      <c r="D430" s="2">
        <f>+PohjoisSavo!AC150</f>
        <v>105.78449039842386</v>
      </c>
      <c r="E430" s="2">
        <f>+PohjoisSavo!AD150</f>
        <v>5.9370959252732431</v>
      </c>
      <c r="F430" s="2">
        <f>+PohjoisSavo!AE150</f>
        <v>0.25790757231919725</v>
      </c>
      <c r="G430" s="2">
        <f>+PohjoisSavo!AF150</f>
        <v>1.6791049154451243</v>
      </c>
      <c r="H430" s="2">
        <f>+PohjoisSavo!AG150</f>
        <v>65.132463757804416</v>
      </c>
      <c r="I430" s="2">
        <f>+PohjoisSavo!AH150</f>
        <v>81.007399830342877</v>
      </c>
      <c r="J430" s="2">
        <f>+PohjoisSavo!AI150</f>
        <v>2.7826345210414365</v>
      </c>
      <c r="K430" s="2">
        <f>+PohjoisSavo!AJ150</f>
        <v>1.5727177411812305</v>
      </c>
      <c r="L430" s="2">
        <f>+PohjoisSavo!AK150</f>
        <v>14.029866199086014</v>
      </c>
      <c r="M430" s="2">
        <f>+PohjoisSavo!AL150</f>
        <v>455.091025375676</v>
      </c>
      <c r="N430" s="2">
        <f>+PohjoisSavo!AM150</f>
        <v>474.78116655130134</v>
      </c>
      <c r="O430" s="2">
        <f>+PohjoisSavo!AN150</f>
        <v>494.47130772692663</v>
      </c>
    </row>
    <row r="431" spans="2:26" x14ac:dyDescent="0.35">
      <c r="B431" t="s">
        <v>27</v>
      </c>
      <c r="C431" s="2">
        <f>+PohjoisSavo!AB151</f>
        <v>-31.725051957939087</v>
      </c>
      <c r="D431" s="2">
        <f>+PohjoisSavo!AC151</f>
        <v>-20.190913292164069</v>
      </c>
      <c r="E431" s="2">
        <f>+PohjoisSavo!AD151</f>
        <v>-0.68022397881149121</v>
      </c>
      <c r="F431" s="2">
        <f>+PohjoisSavo!AE151</f>
        <v>-4.49249504439026E-2</v>
      </c>
      <c r="G431" s="2">
        <f>+PohjoisSavo!AF151</f>
        <v>-0.24272116037288249</v>
      </c>
      <c r="H431" s="2">
        <f>+PohjoisSavo!AG151</f>
        <v>-6.29947922126523</v>
      </c>
      <c r="I431" s="2">
        <f>+PohjoisSavo!AH151</f>
        <v>-8.1918753652979035</v>
      </c>
      <c r="J431" s="2">
        <f>+PohjoisSavo!AI151</f>
        <v>-0.23652374552035971</v>
      </c>
      <c r="K431" s="2">
        <f>+PohjoisSavo!AJ151</f>
        <v>-1.8523198530651097E-3</v>
      </c>
      <c r="L431" s="2">
        <f>+PohjoisSavo!AK151</f>
        <v>-0.32916740262978905</v>
      </c>
      <c r="M431" s="2">
        <f>+PohjoisSavo!AL151</f>
        <v>-67.942733394297704</v>
      </c>
      <c r="N431" s="2">
        <f>+PohjoisSavo!AM151</f>
        <v>-48.252592218672362</v>
      </c>
      <c r="O431" s="2">
        <f>+PohjoisSavo!AN151</f>
        <v>-28.562451043047076</v>
      </c>
    </row>
    <row r="432" spans="2:26" x14ac:dyDescent="0.35">
      <c r="B432" t="s">
        <v>268</v>
      </c>
      <c r="C432" s="2">
        <f>+PohjoisSavo!AB152</f>
        <v>-15.206196398214088</v>
      </c>
      <c r="D432" s="2">
        <f>+PohjoisSavo!AC152</f>
        <v>-16.027663099818749</v>
      </c>
      <c r="E432" s="2">
        <f>+PohjoisSavo!AD152</f>
        <v>-10.279448306429964</v>
      </c>
      <c r="F432" s="2">
        <f>+PohjoisSavo!AE152</f>
        <v>-14.834916023549605</v>
      </c>
      <c r="G432" s="2">
        <f>+PohjoisSavo!AF152</f>
        <v>-12.62971521861418</v>
      </c>
      <c r="H432" s="2">
        <f>+PohjoisSavo!AG152</f>
        <v>-8.8188546447785239</v>
      </c>
      <c r="I432" s="2">
        <f>+PohjoisSavo!AH152</f>
        <v>-9.1837914011416153</v>
      </c>
      <c r="J432" s="2">
        <f>+PohjoisSavo!AI152</f>
        <v>-7.8340956199593972</v>
      </c>
      <c r="K432" s="2">
        <f>+PohjoisSavo!AJ152</f>
        <v>-0.11763972267123936</v>
      </c>
      <c r="L432" s="2">
        <f>+PohjoisSavo!AK152</f>
        <v>-2.2924063816554887</v>
      </c>
      <c r="M432" s="2">
        <f>+PohjoisSavo!AL152</f>
        <v>-12.990123917446484</v>
      </c>
      <c r="N432" s="2">
        <f>+PohjoisSavo!AM152</f>
        <v>-9.2255215671257442</v>
      </c>
      <c r="O432" s="2">
        <f>+PohjoisSavo!AN152</f>
        <v>-5.4609192168050145</v>
      </c>
    </row>
    <row r="434" spans="1:26" x14ac:dyDescent="0.35">
      <c r="A434" t="s">
        <v>47</v>
      </c>
      <c r="O434">
        <v>17</v>
      </c>
      <c r="Y434" t="str">
        <f>+A434</f>
        <v>Pohjanmaa</v>
      </c>
    </row>
    <row r="435" spans="1:26" x14ac:dyDescent="0.35">
      <c r="C435" t="s">
        <v>0</v>
      </c>
      <c r="D435" t="s">
        <v>1</v>
      </c>
      <c r="E435" t="s">
        <v>2</v>
      </c>
      <c r="F435" t="s">
        <v>3</v>
      </c>
      <c r="G435" t="s">
        <v>4</v>
      </c>
      <c r="H435" t="s">
        <v>5</v>
      </c>
      <c r="I435" t="s">
        <v>6</v>
      </c>
      <c r="J435" t="s">
        <v>7</v>
      </c>
      <c r="K435" t="s">
        <v>8</v>
      </c>
      <c r="L435" t="s">
        <v>9</v>
      </c>
      <c r="M435" t="s">
        <v>10</v>
      </c>
      <c r="N435" t="s">
        <v>50</v>
      </c>
      <c r="Z435" s="40" t="s">
        <v>266</v>
      </c>
    </row>
    <row r="436" spans="1:26" x14ac:dyDescent="0.35">
      <c r="B436" t="s">
        <v>11</v>
      </c>
      <c r="C436" s="3">
        <f>+Pohjanmaa!AB129</f>
        <v>17912.243691571108</v>
      </c>
      <c r="D436" s="3">
        <f>+Pohjanmaa!AC129</f>
        <v>13314.084940980334</v>
      </c>
      <c r="E436" s="3">
        <f>+Pohjanmaa!AD129</f>
        <v>10751.54103308823</v>
      </c>
      <c r="F436" s="3">
        <f>+Pohjanmaa!AE129</f>
        <v>2645.1621167515777</v>
      </c>
      <c r="G436" s="3">
        <f>+Pohjanmaa!AF129</f>
        <v>1984.1116088891379</v>
      </c>
      <c r="H436" s="3">
        <f>+Pohjanmaa!AG129</f>
        <v>62129.989746068029</v>
      </c>
      <c r="I436" s="3">
        <f>+Pohjanmaa!AH129</f>
        <v>15178.832091738375</v>
      </c>
      <c r="J436" s="3">
        <f>+Pohjanmaa!AI129</f>
        <v>1261.4849003238846</v>
      </c>
      <c r="K436" s="3">
        <f>+Pohjanmaa!AJ129</f>
        <v>180.81802419216152</v>
      </c>
      <c r="L436" s="3">
        <f>+Pohjanmaa!AK129</f>
        <v>1214.0151263662879</v>
      </c>
      <c r="M436" s="3">
        <f>+Pohjanmaa!AL129</f>
        <v>126572.28327996915</v>
      </c>
      <c r="Y436" t="s">
        <v>267</v>
      </c>
      <c r="Z436" s="41">
        <f>+M436</f>
        <v>126572.28327996915</v>
      </c>
    </row>
    <row r="437" spans="1:26" ht="15.5" x14ac:dyDescent="0.35">
      <c r="B437" s="5" t="s">
        <v>271</v>
      </c>
      <c r="C437" s="3">
        <f>+Pohjanmaa!AB130</f>
        <v>0</v>
      </c>
      <c r="D437" s="3">
        <f>+Pohjanmaa!AC130</f>
        <v>0</v>
      </c>
      <c r="E437" s="3">
        <f>+Pohjanmaa!AD130</f>
        <v>0</v>
      </c>
      <c r="F437" s="3">
        <f>+Pohjanmaa!AE130</f>
        <v>0</v>
      </c>
      <c r="G437" s="3">
        <f>+Pohjanmaa!AF130</f>
        <v>0</v>
      </c>
      <c r="H437" s="3">
        <f>+Pohjanmaa!AG130</f>
        <v>0</v>
      </c>
      <c r="I437" s="3">
        <f>+Pohjanmaa!AH130</f>
        <v>0</v>
      </c>
      <c r="J437" s="3">
        <f>+Pohjanmaa!AI130</f>
        <v>0</v>
      </c>
      <c r="K437" s="3">
        <f>+Pohjanmaa!AJ130</f>
        <v>0</v>
      </c>
      <c r="L437" s="3">
        <f>+Pohjanmaa!AK130</f>
        <v>0</v>
      </c>
      <c r="M437" s="3">
        <f>+Pohjanmaa!AL130</f>
        <v>0</v>
      </c>
      <c r="Y437" t="str">
        <f>+B440</f>
        <v>Turvepeltoa viljelyssä yhteensä 2050</v>
      </c>
      <c r="Z437" s="3">
        <f>+M440</f>
        <v>11639.688650141168</v>
      </c>
    </row>
    <row r="438" spans="1:26" ht="15.5" x14ac:dyDescent="0.35">
      <c r="B438" s="5" t="s">
        <v>270</v>
      </c>
      <c r="C438" s="3">
        <f>+Pohjanmaa!AB131</f>
        <v>1231.7264231440015</v>
      </c>
      <c r="D438" s="3">
        <f>+Pohjanmaa!AC131</f>
        <v>706.15993887735999</v>
      </c>
      <c r="E438" s="3">
        <f>+Pohjanmaa!AD131</f>
        <v>202.1872781083664</v>
      </c>
      <c r="F438" s="3">
        <f>+Pohjanmaa!AE131</f>
        <v>39.393917973324569</v>
      </c>
      <c r="G438" s="3">
        <f>+Pohjanmaa!AF131</f>
        <v>48.168691129371055</v>
      </c>
      <c r="H438" s="3">
        <f>+Pohjanmaa!AG131</f>
        <v>1313.2207004889585</v>
      </c>
      <c r="I438" s="3">
        <f>+Pohjanmaa!AH131</f>
        <v>484.26342105125934</v>
      </c>
      <c r="J438" s="3">
        <f>+Pohjanmaa!AI131</f>
        <v>18.438169781712787</v>
      </c>
      <c r="K438" s="3">
        <f>+Pohjanmaa!AJ131</f>
        <v>9.6975453812964609</v>
      </c>
      <c r="L438" s="3">
        <f>+Pohjanmaa!AK131</f>
        <v>66.943936122582457</v>
      </c>
      <c r="M438" s="3">
        <f>+Pohjanmaa!AL131</f>
        <v>4120.2000220582331</v>
      </c>
      <c r="Y438" t="s">
        <v>269</v>
      </c>
      <c r="Z438" s="7">
        <f>+Z437/Z436</f>
        <v>9.1960801753058208E-2</v>
      </c>
    </row>
    <row r="439" spans="1:26" ht="15.5" x14ac:dyDescent="0.35">
      <c r="B439" s="5" t="s">
        <v>62</v>
      </c>
      <c r="C439" s="3">
        <f>+Pohjanmaa!AB132</f>
        <v>2701.284922793373</v>
      </c>
      <c r="D439" s="3">
        <f>+Pohjanmaa!AC132</f>
        <v>1518.6734994853007</v>
      </c>
      <c r="E439" s="3">
        <f>+Pohjanmaa!AD132</f>
        <v>297.4621976042165</v>
      </c>
      <c r="F439" s="3">
        <f>+Pohjanmaa!AE132</f>
        <v>57.726444930353566</v>
      </c>
      <c r="G439" s="3">
        <f>+Pohjanmaa!AF132</f>
        <v>170.80721362970382</v>
      </c>
      <c r="H439" s="3">
        <f>+Pohjanmaa!AG132</f>
        <v>1759.2850525204733</v>
      </c>
      <c r="I439" s="3">
        <f>+Pohjanmaa!AH132</f>
        <v>896.68450782794275</v>
      </c>
      <c r="J439" s="3">
        <f>+Pohjanmaa!AI132</f>
        <v>26.388127025964458</v>
      </c>
      <c r="K439" s="3">
        <f>+Pohjanmaa!AJ132</f>
        <v>12.724953978877666</v>
      </c>
      <c r="L439" s="3">
        <f>+Pohjanmaa!AK132</f>
        <v>78.451708286728575</v>
      </c>
      <c r="M439" s="3">
        <f>+Pohjanmaa!AL132</f>
        <v>7519.4886280829342</v>
      </c>
      <c r="Y439" t="s">
        <v>259</v>
      </c>
      <c r="Z439" s="41">
        <f t="shared" ref="Z439:Z444" si="16">+M441</f>
        <v>553.0743835462456</v>
      </c>
    </row>
    <row r="440" spans="1:26" ht="15.5" x14ac:dyDescent="0.35">
      <c r="B440" s="5" t="s">
        <v>63</v>
      </c>
      <c r="C440" s="3">
        <f>+Pohjanmaa!AB133</f>
        <v>3933.0113459373742</v>
      </c>
      <c r="D440" s="3">
        <f>+Pohjanmaa!AC133</f>
        <v>2224.8334383626607</v>
      </c>
      <c r="E440" s="3">
        <f>+Pohjanmaa!AD133</f>
        <v>499.6494757125829</v>
      </c>
      <c r="F440" s="3">
        <f>+Pohjanmaa!AE133</f>
        <v>97.120362903678142</v>
      </c>
      <c r="G440" s="3">
        <f>+Pohjanmaa!AF133</f>
        <v>218.97590475907487</v>
      </c>
      <c r="H440" s="3">
        <f>+Pohjanmaa!AG133</f>
        <v>3072.5057530094318</v>
      </c>
      <c r="I440" s="3">
        <f>+Pohjanmaa!AH133</f>
        <v>1380.9479288792022</v>
      </c>
      <c r="J440" s="3">
        <f>+Pohjanmaa!AI133</f>
        <v>44.826296807677245</v>
      </c>
      <c r="K440" s="3">
        <f>+Pohjanmaa!AJ133</f>
        <v>22.422499360174129</v>
      </c>
      <c r="L440" s="3">
        <f>+Pohjanmaa!AK133</f>
        <v>145.39564440931105</v>
      </c>
      <c r="M440" s="3">
        <f>+Pohjanmaa!AL133</f>
        <v>11639.688650141168</v>
      </c>
      <c r="Y440" t="s">
        <v>13</v>
      </c>
      <c r="Z440" s="41">
        <f t="shared" si="16"/>
        <v>1621.4681003966446</v>
      </c>
    </row>
    <row r="441" spans="1:26" x14ac:dyDescent="0.35">
      <c r="B441" t="s">
        <v>12</v>
      </c>
      <c r="C441" s="3">
        <f>+Pohjanmaa!AB134</f>
        <v>215.77546145066543</v>
      </c>
      <c r="D441" s="3">
        <f>+Pohjanmaa!AC134</f>
        <v>139.17367629106491</v>
      </c>
      <c r="E441" s="3">
        <f>+Pohjanmaa!AD134</f>
        <v>7.4063100320036401</v>
      </c>
      <c r="F441" s="3">
        <f>+Pohjanmaa!AE134</f>
        <v>2.303246816759196</v>
      </c>
      <c r="G441" s="3">
        <f>+Pohjanmaa!AF134</f>
        <v>15.671432034729364</v>
      </c>
      <c r="H441" s="3">
        <f>+Pohjanmaa!AG134</f>
        <v>84.139956739463159</v>
      </c>
      <c r="I441" s="3">
        <f>+Pohjanmaa!AH134</f>
        <v>79.727441548575797</v>
      </c>
      <c r="J441" s="3">
        <f>+Pohjanmaa!AI134</f>
        <v>2.4650193834506413</v>
      </c>
      <c r="K441" s="3">
        <f>+Pohjanmaa!AJ134</f>
        <v>0</v>
      </c>
      <c r="L441" s="3">
        <f>+Pohjanmaa!AK134</f>
        <v>6.4118392495334184</v>
      </c>
      <c r="M441" s="3">
        <f>+Pohjanmaa!AL134</f>
        <v>553.0743835462456</v>
      </c>
      <c r="Y441" t="s">
        <v>260</v>
      </c>
      <c r="Z441" s="41">
        <f t="shared" si="16"/>
        <v>2146.6318080126707</v>
      </c>
    </row>
    <row r="442" spans="1:26" x14ac:dyDescent="0.35">
      <c r="B442" t="s">
        <v>13</v>
      </c>
      <c r="C442" s="3">
        <f>+Pohjanmaa!AB135</f>
        <v>665.17100613066555</v>
      </c>
      <c r="D442" s="3">
        <f>+Pohjanmaa!AC135</f>
        <v>406.95692058278189</v>
      </c>
      <c r="E442" s="3">
        <f>+Pohjanmaa!AD135</f>
        <v>58.769542456841023</v>
      </c>
      <c r="F442" s="3">
        <f>+Pohjanmaa!AE135</f>
        <v>13.579776459559946</v>
      </c>
      <c r="G442" s="3">
        <f>+Pohjanmaa!AF135</f>
        <v>40.396342525705649</v>
      </c>
      <c r="H442" s="3">
        <f>+Pohjanmaa!AG135</f>
        <v>327.64678741048306</v>
      </c>
      <c r="I442" s="3">
        <f>+Pohjanmaa!AH135</f>
        <v>101.22527154472691</v>
      </c>
      <c r="J442" s="3">
        <f>+Pohjanmaa!AI135</f>
        <v>3.4762584809474828</v>
      </c>
      <c r="K442" s="3">
        <f>+Pohjanmaa!AJ135</f>
        <v>0</v>
      </c>
      <c r="L442" s="3">
        <f>+Pohjanmaa!AK135</f>
        <v>4.2461948049332134</v>
      </c>
      <c r="M442" s="3">
        <f>+Pohjanmaa!AL135</f>
        <v>1621.4681003966446</v>
      </c>
      <c r="N442" s="1">
        <f>+Pohjanmaa!AM135</f>
        <v>16.214681003966444</v>
      </c>
      <c r="O442" s="1">
        <f>+Pohjanmaa!AN135</f>
        <v>8.1073405019832219</v>
      </c>
      <c r="P442" s="2"/>
      <c r="Y442" t="s">
        <v>261</v>
      </c>
      <c r="Z442" s="41">
        <f t="shared" si="16"/>
        <v>1993.0128445530604</v>
      </c>
    </row>
    <row r="443" spans="1:26" x14ac:dyDescent="0.35">
      <c r="B443" t="s">
        <v>14</v>
      </c>
      <c r="C443" s="3">
        <f>+Pohjanmaa!AB136</f>
        <v>587.75435280830084</v>
      </c>
      <c r="D443" s="3">
        <f>+Pohjanmaa!AC136</f>
        <v>464.45428234068629</v>
      </c>
      <c r="E443" s="3">
        <f>+Pohjanmaa!AD136</f>
        <v>75.835162845318749</v>
      </c>
      <c r="F443" s="3">
        <f>+Pohjanmaa!AE136</f>
        <v>12.974060128704386</v>
      </c>
      <c r="G443" s="3">
        <f>+Pohjanmaa!AF136</f>
        <v>50.010293390428942</v>
      </c>
      <c r="H443" s="3">
        <f>+Pohjanmaa!AG136</f>
        <v>570.14778440867167</v>
      </c>
      <c r="I443" s="3">
        <f>+Pohjanmaa!AH136</f>
        <v>323.66293805991614</v>
      </c>
      <c r="J443" s="3">
        <f>+Pohjanmaa!AI136</f>
        <v>9.2099997958766195</v>
      </c>
      <c r="K443" s="3">
        <f>+Pohjanmaa!AJ136</f>
        <v>7.4208277974942938</v>
      </c>
      <c r="L443" s="3">
        <f>+Pohjanmaa!AK136</f>
        <v>45.162106437272499</v>
      </c>
      <c r="M443" s="3">
        <f>+Pohjanmaa!AL136</f>
        <v>2146.6318080126707</v>
      </c>
      <c r="N443" s="2"/>
      <c r="O443" s="2"/>
      <c r="P443" s="2"/>
      <c r="Y443" t="s">
        <v>262</v>
      </c>
      <c r="Z443" s="41">
        <f t="shared" si="16"/>
        <v>124579.27043541607</v>
      </c>
    </row>
    <row r="444" spans="1:26" x14ac:dyDescent="0.35">
      <c r="B444" t="s">
        <v>15</v>
      </c>
      <c r="C444" s="3">
        <f>+Pohjanmaa!AB137</f>
        <v>416.75563902129687</v>
      </c>
      <c r="D444" s="3">
        <f>+Pohjanmaa!AC137</f>
        <v>345.47704843167492</v>
      </c>
      <c r="E444" s="3">
        <f>+Pohjanmaa!AD137</f>
        <v>86.484401848536038</v>
      </c>
      <c r="F444" s="3">
        <f>+Pohjanmaa!AE137</f>
        <v>15.832140314305255</v>
      </c>
      <c r="G444" s="3">
        <f>+Pohjanmaa!AF137</f>
        <v>41.535813539946318</v>
      </c>
      <c r="H444" s="3">
        <f>+Pohjanmaa!AG137</f>
        <v>670.05834126378329</v>
      </c>
      <c r="I444" s="3">
        <f>+Pohjanmaa!AH137</f>
        <v>361.13634921933425</v>
      </c>
      <c r="J444" s="3">
        <f>+Pohjanmaa!AI137</f>
        <v>11.004631248919978</v>
      </c>
      <c r="K444" s="3">
        <f>+Pohjanmaa!AJ137</f>
        <v>5.6113287790417132</v>
      </c>
      <c r="L444" s="3">
        <f>+Pohjanmaa!AK137</f>
        <v>39.117150886221793</v>
      </c>
      <c r="M444" s="3">
        <f>+Pohjanmaa!AL137</f>
        <v>1993.0128445530604</v>
      </c>
      <c r="N444" s="2"/>
      <c r="O444" s="2"/>
      <c r="P444" s="2"/>
      <c r="Y444" t="s">
        <v>17</v>
      </c>
      <c r="Z444" s="7">
        <f t="shared" si="16"/>
        <v>-1.5746044812549154E-2</v>
      </c>
    </row>
    <row r="445" spans="1:26" x14ac:dyDescent="0.35">
      <c r="B445" t="s">
        <v>16</v>
      </c>
      <c r="C445" s="3">
        <f>+Pohjanmaa!AB138</f>
        <v>17495.488052549812</v>
      </c>
      <c r="D445" s="3">
        <f>+Pohjanmaa!AC138</f>
        <v>12968.60789254866</v>
      </c>
      <c r="E445" s="3">
        <f>+Pohjanmaa!AD138</f>
        <v>10665.056631239693</v>
      </c>
      <c r="F445" s="3">
        <f>+Pohjanmaa!AE138</f>
        <v>2629.3299764372723</v>
      </c>
      <c r="G445" s="3">
        <f>+Pohjanmaa!AF138</f>
        <v>1942.5757953491916</v>
      </c>
      <c r="H445" s="3">
        <f>+Pohjanmaa!AG138</f>
        <v>61459.931404804243</v>
      </c>
      <c r="I445" s="3">
        <f>+Pohjanmaa!AH138</f>
        <v>14817.695742519041</v>
      </c>
      <c r="J445" s="3">
        <f>+Pohjanmaa!AI138</f>
        <v>1250.4802690749646</v>
      </c>
      <c r="K445" s="3">
        <f>+Pohjanmaa!AJ138</f>
        <v>175.2066954131198</v>
      </c>
      <c r="L445" s="3">
        <f>+Pohjanmaa!AK138</f>
        <v>1174.8979754800662</v>
      </c>
      <c r="M445" s="3">
        <f>+Pohjanmaa!AL138</f>
        <v>124579.27043541607</v>
      </c>
      <c r="N445" s="2"/>
      <c r="O445" s="2"/>
      <c r="P445" s="2"/>
      <c r="Y445" t="s">
        <v>263</v>
      </c>
      <c r="Z445" s="41">
        <f>+M450</f>
        <v>5163.9082125972691</v>
      </c>
    </row>
    <row r="446" spans="1:26" x14ac:dyDescent="0.35">
      <c r="B446" t="s">
        <v>17</v>
      </c>
      <c r="C446" s="15">
        <f>+Pohjanmaa!AB139</f>
        <v>-2.3266523513043088E-2</v>
      </c>
      <c r="D446" s="15">
        <f>+Pohjanmaa!AC139</f>
        <v>-2.594823827271129E-2</v>
      </c>
      <c r="E446" s="15">
        <f>+Pohjanmaa!AD139</f>
        <v>-8.0439075275234844E-3</v>
      </c>
      <c r="F446" s="15">
        <f>+Pohjanmaa!AE139</f>
        <v>-5.9853194683387118E-3</v>
      </c>
      <c r="G446" s="15">
        <f>+Pohjanmaa!AF139</f>
        <v>-2.0934212245853116E-2</v>
      </c>
      <c r="H446" s="15">
        <f>+Pohjanmaa!AG139</f>
        <v>-1.0784781133915908E-2</v>
      </c>
      <c r="I446" s="15">
        <f>+Pohjanmaa!AH139</f>
        <v>-2.379210383491202E-2</v>
      </c>
      <c r="J446" s="15">
        <f>+Pohjanmaa!AI139</f>
        <v>-8.7235536835157945E-3</v>
      </c>
      <c r="K446" s="15">
        <f>+Pohjanmaa!AJ139</f>
        <v>-3.103301678088442E-2</v>
      </c>
      <c r="L446" s="15">
        <f>+Pohjanmaa!AK139</f>
        <v>-3.2221304361589577E-2</v>
      </c>
      <c r="M446" s="7">
        <f>-M444/M436</f>
        <v>-1.5746044812549154E-2</v>
      </c>
      <c r="N446" s="2"/>
      <c r="O446" s="2"/>
      <c r="P446" s="2"/>
      <c r="Y446" t="s">
        <v>264</v>
      </c>
      <c r="Z446" s="41">
        <f>+M451</f>
        <v>2844.4388693036944</v>
      </c>
    </row>
    <row r="447" spans="1:26" x14ac:dyDescent="0.35">
      <c r="B447" t="s">
        <v>18</v>
      </c>
      <c r="C447" s="1">
        <f>+Pohjanmaa!AB140</f>
        <v>1.0744438458626135</v>
      </c>
      <c r="D447" s="1">
        <f>+Pohjanmaa!AC140</f>
        <v>1.153169749784509</v>
      </c>
      <c r="E447" s="1">
        <f>+Pohjanmaa!AD140</f>
        <v>3.6689624193034769</v>
      </c>
      <c r="F447" s="1">
        <f>+Pohjanmaa!AE140</f>
        <v>2.3575708122035204</v>
      </c>
      <c r="G447" s="1">
        <f>+Pohjanmaa!AF140</f>
        <v>0.66679716709117975</v>
      </c>
      <c r="H447" s="1">
        <f>+Pohjanmaa!AG140</f>
        <v>3.6622153155014756E-2</v>
      </c>
      <c r="I447" s="1">
        <f>+Pohjanmaa!AH140</f>
        <v>8.239224154015734E-2</v>
      </c>
      <c r="J447" s="1">
        <f>+Pohjanmaa!AI140</f>
        <v>0.10400441572175344</v>
      </c>
      <c r="K447" s="1">
        <f>+Pohjanmaa!AJ140</f>
        <v>5.1985967892284324E-2</v>
      </c>
      <c r="L447" s="1">
        <f>+Pohjanmaa!AK140</f>
        <v>0</v>
      </c>
      <c r="M447" s="1">
        <f>+Pohjanmaa!AL140</f>
        <v>0</v>
      </c>
      <c r="N447" s="2"/>
      <c r="O447" s="2"/>
      <c r="P447" s="2"/>
      <c r="Y447" t="s">
        <v>23</v>
      </c>
      <c r="Z447" s="41">
        <f>+M452</f>
        <v>2319.4693432935746</v>
      </c>
    </row>
    <row r="448" spans="1:26" x14ac:dyDescent="0.35">
      <c r="B448" t="s">
        <v>19</v>
      </c>
      <c r="C448" s="1">
        <f>+Pohjanmaa!AB141</f>
        <v>1.1000379036122465</v>
      </c>
      <c r="D448" s="1">
        <f>+Pohjanmaa!AC141</f>
        <v>1.1838895991929523</v>
      </c>
      <c r="E448" s="1">
        <f>+Pohjanmaa!AD141</f>
        <v>3.6987145370098915</v>
      </c>
      <c r="F448" s="1">
        <f>+Pohjanmaa!AE141</f>
        <v>2.3717665929667597</v>
      </c>
      <c r="G448" s="1">
        <f>+Pohjanmaa!AF141</f>
        <v>0.68105450668512091</v>
      </c>
      <c r="H448" s="1">
        <f>+Pohjanmaa!AG141</f>
        <v>3.7021421078614156E-2</v>
      </c>
      <c r="I448" s="1">
        <f>+Pohjanmaa!AH141</f>
        <v>8.4400302296083723E-2</v>
      </c>
      <c r="J448" s="1">
        <f>+Pohjanmaa!AI141</f>
        <v>0.10491968825470106</v>
      </c>
      <c r="K448" s="1">
        <f>+Pohjanmaa!AJ141</f>
        <v>5.3650917722269355E-2</v>
      </c>
      <c r="L448" s="1">
        <f>+Pohjanmaa!AK141</f>
        <v>0</v>
      </c>
      <c r="M448" s="1">
        <f>+Pohjanmaa!AL141</f>
        <v>0</v>
      </c>
      <c r="N448" s="2"/>
      <c r="O448" s="2"/>
      <c r="P448" s="2"/>
      <c r="Y448" t="s">
        <v>265</v>
      </c>
      <c r="Z448" s="7">
        <f>+M453</f>
        <v>-0.44916935929172158</v>
      </c>
    </row>
    <row r="449" spans="1:26" x14ac:dyDescent="0.35">
      <c r="B449" t="s">
        <v>20</v>
      </c>
      <c r="C449" s="1">
        <f>+Pohjanmaa!AB142</f>
        <v>2.559405774963297E-2</v>
      </c>
      <c r="D449" s="1">
        <f>+Pohjanmaa!AC142</f>
        <v>3.07198494084433E-2</v>
      </c>
      <c r="E449" s="1">
        <f>+Pohjanmaa!AD142</f>
        <v>2.9752117706414616E-2</v>
      </c>
      <c r="F449" s="1">
        <f>+Pohjanmaa!AE142</f>
        <v>1.4195780763239352E-2</v>
      </c>
      <c r="G449" s="1">
        <f>+Pohjanmaa!AF142</f>
        <v>1.4257339593941154E-2</v>
      </c>
      <c r="H449" s="1">
        <f>+Pohjanmaa!AG142</f>
        <v>3.9926792359940011E-4</v>
      </c>
      <c r="I449" s="1">
        <f>+Pohjanmaa!AH142</f>
        <v>2.008060755926383E-3</v>
      </c>
      <c r="J449" s="1">
        <f>+Pohjanmaa!AI142</f>
        <v>9.1527253294762523E-4</v>
      </c>
      <c r="K449" s="1">
        <f>+Pohjanmaa!AJ142</f>
        <v>1.664949829985031E-3</v>
      </c>
      <c r="L449" s="1">
        <f>+Pohjanmaa!AK142</f>
        <v>0</v>
      </c>
      <c r="M449" s="1">
        <f>+Pohjanmaa!AL142</f>
        <v>0</v>
      </c>
      <c r="N449" s="2"/>
      <c r="O449" s="2"/>
      <c r="P449" s="2"/>
      <c r="Y449" t="str">
        <f>+B459</f>
        <v>Muutosprosentti turvepeltojen khk-päästöissä</v>
      </c>
      <c r="Z449" s="7">
        <f>+M459/100</f>
        <v>-0.16905598198060889</v>
      </c>
    </row>
    <row r="450" spans="1:26" x14ac:dyDescent="0.35">
      <c r="B450" t="s">
        <v>21</v>
      </c>
      <c r="C450" s="3">
        <f>+Pohjanmaa!AB143</f>
        <v>1521.7752100244538</v>
      </c>
      <c r="D450" s="3">
        <f>+Pohjanmaa!AC143</f>
        <v>753.46478272862873</v>
      </c>
      <c r="E450" s="3">
        <f>+Pohjanmaa!AD143</f>
        <v>394.05569037281953</v>
      </c>
      <c r="F450" s="3">
        <f>+Pohjanmaa!AE143</f>
        <v>79.778868130822786</v>
      </c>
      <c r="G450" s="3">
        <f>+Pohjanmaa!AF143</f>
        <v>33.94772593475075</v>
      </c>
      <c r="H450" s="3">
        <f>+Pohjanmaa!AG143</f>
        <v>1814.8567033173038</v>
      </c>
      <c r="I450" s="3">
        <f>+Pohjanmaa!AH143</f>
        <v>547.57220492406054</v>
      </c>
      <c r="J450" s="3">
        <f>+Pohjanmaa!AI143</f>
        <v>16.825666046904555</v>
      </c>
      <c r="K450" s="3">
        <f>+Pohjanmaa!AJ143</f>
        <v>1.6313611175244764</v>
      </c>
      <c r="L450" s="3">
        <f>+Pohjanmaa!AK143</f>
        <v>0</v>
      </c>
      <c r="M450" s="3">
        <f>+Pohjanmaa!AL143</f>
        <v>5163.9082125972691</v>
      </c>
      <c r="N450" s="2"/>
      <c r="O450" s="2"/>
      <c r="P450" s="2"/>
    </row>
    <row r="451" spans="1:26" x14ac:dyDescent="0.35">
      <c r="B451" t="s">
        <v>22</v>
      </c>
      <c r="C451" s="3">
        <f>+Pohjanmaa!AB144</f>
        <v>821.96752324156375</v>
      </c>
      <c r="D451" s="3">
        <f>+Pohjanmaa!AC144</f>
        <v>404.23791029016138</v>
      </c>
      <c r="E451" s="3">
        <f>+Pohjanmaa!AD144</f>
        <v>271.27570249236351</v>
      </c>
      <c r="F451" s="3">
        <f>+Pohjanmaa!AE144</f>
        <v>53.254394974367166</v>
      </c>
      <c r="G451" s="3">
        <f>+Pohjanmaa!AF144</f>
        <v>18.800735310974691</v>
      </c>
      <c r="H451" s="3">
        <f>+Pohjanmaa!AG144</f>
        <v>960.98829224567066</v>
      </c>
      <c r="I451" s="3">
        <f>+Pohjanmaa!AH144</f>
        <v>302.55900611547793</v>
      </c>
      <c r="J451" s="3">
        <f>+Pohjanmaa!AI144</f>
        <v>9.2322072306489691</v>
      </c>
      <c r="K451" s="3">
        <f>+Pohjanmaa!AJ144</f>
        <v>0</v>
      </c>
      <c r="L451" s="3">
        <f>+Pohjanmaa!AK144</f>
        <v>2.1230974024666067</v>
      </c>
      <c r="M451" s="3">
        <f>+Pohjanmaa!AL144</f>
        <v>2844.4388693036944</v>
      </c>
      <c r="N451" s="2"/>
      <c r="O451" s="2"/>
      <c r="P451" s="2"/>
    </row>
    <row r="452" spans="1:26" x14ac:dyDescent="0.35">
      <c r="B452" t="s">
        <v>23</v>
      </c>
      <c r="C452" s="3">
        <f>+Pohjanmaa!AB145</f>
        <v>699.80768678289007</v>
      </c>
      <c r="D452" s="3">
        <f>+Pohjanmaa!AC145</f>
        <v>349.22687243846735</v>
      </c>
      <c r="E452" s="3">
        <f>+Pohjanmaa!AD145</f>
        <v>122.77998788045602</v>
      </c>
      <c r="F452" s="3">
        <f>+Pohjanmaa!AE145</f>
        <v>26.52447315645562</v>
      </c>
      <c r="G452" s="3">
        <f>+Pohjanmaa!AF145</f>
        <v>15.146990623776059</v>
      </c>
      <c r="H452" s="3">
        <f>+Pohjanmaa!AG145</f>
        <v>853.86841107163309</v>
      </c>
      <c r="I452" s="3">
        <f>+Pohjanmaa!AH145</f>
        <v>245.01319880858262</v>
      </c>
      <c r="J452" s="3">
        <f>+Pohjanmaa!AI145</f>
        <v>7.5934588162555858</v>
      </c>
      <c r="K452" s="3">
        <f>+Pohjanmaa!AJ145</f>
        <v>1.6313611175244764</v>
      </c>
      <c r="L452" s="3">
        <f>+Pohjanmaa!AK145</f>
        <v>-2.1230974024666067</v>
      </c>
      <c r="M452" s="3">
        <f>+Pohjanmaa!AL145</f>
        <v>2319.4693432935746</v>
      </c>
      <c r="N452" s="1">
        <f>+Pohjanmaa!AM145</f>
        <v>23.194693432935747</v>
      </c>
      <c r="O452" s="1">
        <f>+Pohjanmaa!AN145</f>
        <v>11.597346716467873</v>
      </c>
      <c r="P452" s="2"/>
    </row>
    <row r="453" spans="1:26" x14ac:dyDescent="0.35">
      <c r="B453" t="s">
        <v>24</v>
      </c>
      <c r="C453" s="15">
        <f>+Pohjanmaa!AB146</f>
        <v>-0.45986271965334791</v>
      </c>
      <c r="D453" s="15">
        <f>+Pohjanmaa!AC146</f>
        <v>-0.46349461905009365</v>
      </c>
      <c r="E453" s="15">
        <f>+Pohjanmaa!AD146</f>
        <v>-0.31158029405511894</v>
      </c>
      <c r="F453" s="15">
        <f>+Pohjanmaa!AE146</f>
        <v>-0.33247492447449023</v>
      </c>
      <c r="G453" s="15">
        <f>+Pohjanmaa!AF146</f>
        <v>-0.44618572251023064</v>
      </c>
      <c r="H453" s="15">
        <f>+Pohjanmaa!AG146</f>
        <v>-0.47048806085399542</v>
      </c>
      <c r="I453" s="15">
        <f>+Pohjanmaa!AH146</f>
        <v>-0.44745368118632317</v>
      </c>
      <c r="J453" s="15">
        <f>+Pohjanmaa!AI146</f>
        <v>-0.45130212349915066</v>
      </c>
      <c r="K453" s="15">
        <f>+Pohjanmaa!AJ146</f>
        <v>0</v>
      </c>
      <c r="L453" s="15">
        <f>+Pohjanmaa!AK146</f>
        <v>0</v>
      </c>
      <c r="M453" s="15">
        <f>+Pohjanmaa!AL146</f>
        <v>-0.44916935929172158</v>
      </c>
      <c r="N453" s="1"/>
      <c r="O453" s="1"/>
      <c r="P453" s="2"/>
    </row>
    <row r="454" spans="1:26" x14ac:dyDescent="0.35">
      <c r="N454" s="1">
        <f>+Pohjanmaa!AM147</f>
        <v>39.409374436902191</v>
      </c>
      <c r="O454" s="1">
        <f>+Pohjanmaa!AN147</f>
        <v>19.704687218451095</v>
      </c>
      <c r="P454" s="1">
        <f>+Pohjanmaa!AO147</f>
        <v>19.704687218451095</v>
      </c>
    </row>
    <row r="455" spans="1:26" x14ac:dyDescent="0.35">
      <c r="C455" t="s">
        <v>0</v>
      </c>
      <c r="D455" t="s">
        <v>1</v>
      </c>
      <c r="E455" t="s">
        <v>2</v>
      </c>
      <c r="F455" t="s">
        <v>3</v>
      </c>
      <c r="G455" t="s">
        <v>4</v>
      </c>
      <c r="H455" t="s">
        <v>5</v>
      </c>
      <c r="I455" t="s">
        <v>6</v>
      </c>
      <c r="J455" t="s">
        <v>7</v>
      </c>
      <c r="K455" t="s">
        <v>8</v>
      </c>
      <c r="L455" t="s">
        <v>9</v>
      </c>
      <c r="M455" t="s">
        <v>10</v>
      </c>
      <c r="N455" t="s">
        <v>52</v>
      </c>
      <c r="O455" t="s">
        <v>53</v>
      </c>
    </row>
    <row r="456" spans="1:26" x14ac:dyDescent="0.35">
      <c r="B456" t="s">
        <v>25</v>
      </c>
      <c r="C456" s="2">
        <f>+Pohjanmaa!AB149</f>
        <v>113.74008040528899</v>
      </c>
      <c r="D456" s="2">
        <f>+Pohjanmaa!AC149</f>
        <v>63.275815243225757</v>
      </c>
      <c r="E456" s="2">
        <f>+Pohjanmaa!AD149</f>
        <v>16.459365088075728</v>
      </c>
      <c r="F456" s="2">
        <f>+Pohjanmaa!AE149</f>
        <v>3.2311581509594505</v>
      </c>
      <c r="G456" s="2">
        <f>+Pohjanmaa!AF149</f>
        <v>5.8254504423737581</v>
      </c>
      <c r="H456" s="2">
        <f>+Pohjanmaa!AG149</f>
        <v>92.139560708061438</v>
      </c>
      <c r="I456" s="2">
        <f>+Pohjanmaa!AH149</f>
        <v>40.074686664373871</v>
      </c>
      <c r="J456" s="2">
        <f>+Pohjanmaa!AI149</f>
        <v>1.2913914049090258</v>
      </c>
      <c r="K456" s="2">
        <f>+Pohjanmaa!AJ149</f>
        <v>0.57812123354942513</v>
      </c>
      <c r="L456" s="2">
        <f>+Pohjanmaa!AK149</f>
        <v>3.6430160387529202</v>
      </c>
      <c r="M456" s="2">
        <f>+Pohjanmaa!AL149</f>
        <v>340.2586453795704</v>
      </c>
      <c r="N456" s="2">
        <f>+Pohjanmaa!AM149</f>
        <v>340.2586453795704</v>
      </c>
      <c r="O456" s="2">
        <f>+Pohjanmaa!AN149</f>
        <v>340.2586453795704</v>
      </c>
    </row>
    <row r="457" spans="1:26" x14ac:dyDescent="0.35">
      <c r="B457" t="s">
        <v>26</v>
      </c>
      <c r="C457" s="2">
        <f>+Pohjanmaa!AB150</f>
        <v>91.895887210518609</v>
      </c>
      <c r="D457" s="2">
        <f>+Pohjanmaa!AC150</f>
        <v>50.340325104227503</v>
      </c>
      <c r="E457" s="2">
        <f>+Pohjanmaa!AD150</f>
        <v>13.645852280068519</v>
      </c>
      <c r="F457" s="2">
        <f>+Pohjanmaa!AE150</f>
        <v>2.655666938520072</v>
      </c>
      <c r="G457" s="2">
        <f>+Pohjanmaa!AF150</f>
        <v>4.9221579340162043</v>
      </c>
      <c r="H457" s="2">
        <f>+Pohjanmaa!AG150</f>
        <v>79.940562235588729</v>
      </c>
      <c r="I457" s="2">
        <f>+Pohjanmaa!AH150</f>
        <v>34.182704061573617</v>
      </c>
      <c r="J457" s="2">
        <f>+Pohjanmaa!AI150</f>
        <v>1.0918243938324292</v>
      </c>
      <c r="K457" s="2">
        <f>+Pohjanmaa!AJ150</f>
        <v>0.56137929477495985</v>
      </c>
      <c r="L457" s="2">
        <f>+Pohjanmaa!AK150</f>
        <v>3.4995265044146047</v>
      </c>
      <c r="M457" s="2">
        <f>+Pohjanmaa!AL150</f>
        <v>282.73588595753534</v>
      </c>
      <c r="N457" s="2">
        <f>+Pohjanmaa!AM150</f>
        <v>302.44057317598646</v>
      </c>
      <c r="O457" s="2">
        <f>+Pohjanmaa!AN150</f>
        <v>322.14526039443751</v>
      </c>
    </row>
    <row r="458" spans="1:26" x14ac:dyDescent="0.35">
      <c r="B458" t="s">
        <v>27</v>
      </c>
      <c r="C458" s="2">
        <f>+Pohjanmaa!AB151</f>
        <v>-21.844193194770384</v>
      </c>
      <c r="D458" s="2">
        <f>+Pohjanmaa!AC151</f>
        <v>-12.935490138998254</v>
      </c>
      <c r="E458" s="2">
        <f>+Pohjanmaa!AD151</f>
        <v>-2.8135128080072089</v>
      </c>
      <c r="F458" s="2">
        <f>+Pohjanmaa!AE151</f>
        <v>-0.57549121243937851</v>
      </c>
      <c r="G458" s="2">
        <f>+Pohjanmaa!AF151</f>
        <v>-0.90329250835755381</v>
      </c>
      <c r="H458" s="2">
        <f>+Pohjanmaa!AG151</f>
        <v>-12.198998472472709</v>
      </c>
      <c r="I458" s="2">
        <f>+Pohjanmaa!AH151</f>
        <v>-5.8919826028002547</v>
      </c>
      <c r="J458" s="2">
        <f>+Pohjanmaa!AI151</f>
        <v>-0.19956701107659658</v>
      </c>
      <c r="K458" s="2">
        <f>+Pohjanmaa!AJ151</f>
        <v>-1.6741938774465281E-2</v>
      </c>
      <c r="L458" s="2">
        <f>+Pohjanmaa!AK151</f>
        <v>-0.14348953433831557</v>
      </c>
      <c r="M458" s="2">
        <f>+Pohjanmaa!AL151</f>
        <v>-57.522759422035051</v>
      </c>
      <c r="N458" s="2">
        <f>+Pohjanmaa!AM151</f>
        <v>-37.818072203583938</v>
      </c>
      <c r="O458" s="2">
        <f>+Pohjanmaa!AN151</f>
        <v>-18.113384985132882</v>
      </c>
    </row>
    <row r="459" spans="1:26" x14ac:dyDescent="0.35">
      <c r="B459" t="s">
        <v>268</v>
      </c>
      <c r="C459" s="2">
        <f>+Pohjanmaa!AB152</f>
        <v>-19.205361132973678</v>
      </c>
      <c r="D459" s="2">
        <f>+Pohjanmaa!AC152</f>
        <v>-20.443024067371642</v>
      </c>
      <c r="E459" s="2">
        <f>+Pohjanmaa!AD152</f>
        <v>-17.093689780570617</v>
      </c>
      <c r="F459" s="2">
        <f>+Pohjanmaa!AE152</f>
        <v>-17.810679191561508</v>
      </c>
      <c r="G459" s="2">
        <f>+Pohjanmaa!AF152</f>
        <v>-15.505968461890813</v>
      </c>
      <c r="H459" s="2">
        <f>+Pohjanmaa!AG152</f>
        <v>-13.239696802033265</v>
      </c>
      <c r="I459" s="2">
        <f>+Pohjanmaa!AH152</f>
        <v>-14.702504481558899</v>
      </c>
      <c r="J459" s="2">
        <f>+Pohjanmaa!AI152</f>
        <v>-15.453642506677161</v>
      </c>
      <c r="K459" s="2">
        <f>+Pohjanmaa!AJ152</f>
        <v>-2.8959217899119025</v>
      </c>
      <c r="L459" s="2">
        <f>+Pohjanmaa!AK152</f>
        <v>-3.9387565910205273</v>
      </c>
      <c r="M459" s="2">
        <f>+Pohjanmaa!AL152</f>
        <v>-16.90559819806089</v>
      </c>
      <c r="N459" s="2">
        <f>+Pohjanmaa!AM152</f>
        <v>-11.114507365829473</v>
      </c>
      <c r="O459" s="2">
        <f>+Pohjanmaa!AN152</f>
        <v>-5.3234165335980714</v>
      </c>
    </row>
    <row r="461" spans="1:26" x14ac:dyDescent="0.35">
      <c r="A461" t="s">
        <v>37</v>
      </c>
      <c r="Y461" t="str">
        <f>+A461</f>
        <v>Uusimaa</v>
      </c>
    </row>
    <row r="462" spans="1:26" x14ac:dyDescent="0.35">
      <c r="C462" t="s">
        <v>0</v>
      </c>
      <c r="D462" t="s">
        <v>1</v>
      </c>
      <c r="E462" t="s">
        <v>2</v>
      </c>
      <c r="F462" t="s">
        <v>3</v>
      </c>
      <c r="G462" t="s">
        <v>4</v>
      </c>
      <c r="H462" t="s">
        <v>5</v>
      </c>
      <c r="I462" t="s">
        <v>6</v>
      </c>
      <c r="J462" t="s">
        <v>7</v>
      </c>
      <c r="K462" t="s">
        <v>8</v>
      </c>
      <c r="L462" t="s">
        <v>9</v>
      </c>
      <c r="M462" t="s">
        <v>10</v>
      </c>
      <c r="N462" t="s">
        <v>50</v>
      </c>
      <c r="Z462" s="40" t="s">
        <v>266</v>
      </c>
    </row>
    <row r="463" spans="1:26" x14ac:dyDescent="0.35">
      <c r="B463" t="s">
        <v>30</v>
      </c>
      <c r="C463" s="2">
        <f>+Uusimaa!AB129</f>
        <v>13987.028396318632</v>
      </c>
      <c r="D463" s="2">
        <f>+Uusimaa!AC129</f>
        <v>6946.1163463623416</v>
      </c>
      <c r="E463" s="2">
        <f>+Uusimaa!AD129</f>
        <v>2332.7502894968725</v>
      </c>
      <c r="F463" s="2">
        <f>+Uusimaa!AE129</f>
        <v>278.37370828056135</v>
      </c>
      <c r="G463" s="2">
        <f>+Uusimaa!AF129</f>
        <v>1319.1839035199519</v>
      </c>
      <c r="H463" s="2">
        <f>+Uusimaa!AG129</f>
        <v>131875.45630403041</v>
      </c>
      <c r="I463" s="2">
        <f>+Uusimaa!AH129</f>
        <v>24597.690663515994</v>
      </c>
      <c r="J463" s="2">
        <f>+Uusimaa!AI129</f>
        <v>2728.3385077766893</v>
      </c>
      <c r="K463" s="2">
        <f>+Uusimaa!AJ129</f>
        <v>155.04565945856174</v>
      </c>
      <c r="L463" s="2">
        <f>+Uusimaa!AK129</f>
        <v>2785.6549061471496</v>
      </c>
      <c r="M463" s="2">
        <f>+Uusimaa!AL129</f>
        <v>187005.63868490717</v>
      </c>
      <c r="Y463" t="s">
        <v>267</v>
      </c>
      <c r="Z463" s="41">
        <f>+M463</f>
        <v>187005.63868490717</v>
      </c>
    </row>
    <row r="464" spans="1:26" ht="15.5" x14ac:dyDescent="0.35">
      <c r="B464" s="5" t="s">
        <v>271</v>
      </c>
      <c r="C464" s="2">
        <f>+Uusimaa!AB130</f>
        <v>0</v>
      </c>
      <c r="D464" s="2">
        <f>+Uusimaa!AC130</f>
        <v>0</v>
      </c>
      <c r="E464" s="2">
        <f>+Uusimaa!AD130</f>
        <v>0</v>
      </c>
      <c r="F464" s="2">
        <f>+Uusimaa!AE130</f>
        <v>0</v>
      </c>
      <c r="G464" s="2">
        <f>+Uusimaa!AF130</f>
        <v>0</v>
      </c>
      <c r="H464" s="2">
        <f>+Uusimaa!AG130</f>
        <v>0</v>
      </c>
      <c r="I464" s="2">
        <f>+Uusimaa!AH130</f>
        <v>0</v>
      </c>
      <c r="J464" s="2">
        <f>+Uusimaa!AI130</f>
        <v>0</v>
      </c>
      <c r="K464" s="2">
        <f>+Uusimaa!AJ130</f>
        <v>0</v>
      </c>
      <c r="L464" s="2">
        <f>+Uusimaa!AK130</f>
        <v>0</v>
      </c>
      <c r="M464" s="2">
        <f>+Uusimaa!AL130</f>
        <v>0</v>
      </c>
      <c r="Y464" t="str">
        <f>+B467</f>
        <v>Turvepeltoa viljelyssä yhteensä 2050</v>
      </c>
      <c r="Z464" s="3">
        <f>+M467</f>
        <v>2275.2017895485424</v>
      </c>
    </row>
    <row r="465" spans="2:26" ht="15.5" x14ac:dyDescent="0.35">
      <c r="B465" s="5" t="s">
        <v>270</v>
      </c>
      <c r="C465" s="2">
        <f>+Uusimaa!AB131</f>
        <v>100.5267787320446</v>
      </c>
      <c r="D465" s="2">
        <f>+Uusimaa!AC131</f>
        <v>87.347586191810663</v>
      </c>
      <c r="E465" s="2">
        <f>+Uusimaa!AD131</f>
        <v>9.3285977301382541</v>
      </c>
      <c r="F465" s="2">
        <f>+Uusimaa!AE131</f>
        <v>0.54461272398636862</v>
      </c>
      <c r="G465" s="2">
        <f>+Uusimaa!AF131</f>
        <v>31.328860940419563</v>
      </c>
      <c r="H465" s="2">
        <f>+Uusimaa!AG131</f>
        <v>557.12922829505226</v>
      </c>
      <c r="I465" s="2">
        <f>+Uusimaa!AH131</f>
        <v>122.4085514903106</v>
      </c>
      <c r="J465" s="2">
        <f>+Uusimaa!AI131</f>
        <v>15.32886763602146</v>
      </c>
      <c r="K465" s="2">
        <f>+Uusimaa!AJ131</f>
        <v>7.8668880973393404E-2</v>
      </c>
      <c r="L465" s="2">
        <f>+Uusimaa!AK131</f>
        <v>33.735055049388897</v>
      </c>
      <c r="M465" s="2">
        <f>+Uusimaa!AL131</f>
        <v>957.75680767014615</v>
      </c>
      <c r="Y465" t="s">
        <v>269</v>
      </c>
      <c r="Z465" s="7">
        <f>+Z464/Z463</f>
        <v>1.2166487628654424E-2</v>
      </c>
    </row>
    <row r="466" spans="2:26" ht="15.5" x14ac:dyDescent="0.35">
      <c r="B466" s="5" t="s">
        <v>62</v>
      </c>
      <c r="C466" s="2">
        <f>+Uusimaa!AB132</f>
        <v>157.45249323510299</v>
      </c>
      <c r="D466" s="2">
        <f>+Uusimaa!AC132</f>
        <v>165.92182838737915</v>
      </c>
      <c r="E466" s="2">
        <f>+Uusimaa!AD132</f>
        <v>27.022600794163701</v>
      </c>
      <c r="F466" s="2">
        <f>+Uusimaa!AE132</f>
        <v>0.23031051196667807</v>
      </c>
      <c r="G466" s="2">
        <f>+Uusimaa!AF132</f>
        <v>36.624858746743413</v>
      </c>
      <c r="H466" s="2">
        <f>+Uusimaa!AG132</f>
        <v>715.69340930026908</v>
      </c>
      <c r="I466" s="2">
        <f>+Uusimaa!AH132</f>
        <v>168.19525215189847</v>
      </c>
      <c r="J466" s="2">
        <f>+Uusimaa!AI132</f>
        <v>9.1484371593080205</v>
      </c>
      <c r="K466" s="2">
        <f>+Uusimaa!AJ132</f>
        <v>0.10605806882944877</v>
      </c>
      <c r="L466" s="2">
        <f>+Uusimaa!AK132</f>
        <v>37.049733522734861</v>
      </c>
      <c r="M466" s="2">
        <f>+Uusimaa!AL132</f>
        <v>1317.444981878396</v>
      </c>
      <c r="Y466" t="s">
        <v>259</v>
      </c>
      <c r="Z466" s="41">
        <f t="shared" ref="Z466:Z471" si="17">+M468</f>
        <v>128.12942569960038</v>
      </c>
    </row>
    <row r="467" spans="2:26" ht="15.5" x14ac:dyDescent="0.35">
      <c r="B467" s="5" t="s">
        <v>63</v>
      </c>
      <c r="C467" s="2">
        <f>+Uusimaa!AB133</f>
        <v>257.97927196714761</v>
      </c>
      <c r="D467" s="2">
        <f>+Uusimaa!AC133</f>
        <v>253.2694145791898</v>
      </c>
      <c r="E467" s="2">
        <f>+Uusimaa!AD133</f>
        <v>36.351198524301957</v>
      </c>
      <c r="F467" s="2">
        <f>+Uusimaa!AE133</f>
        <v>0.77492323595304669</v>
      </c>
      <c r="G467" s="2">
        <f>+Uusimaa!AF133</f>
        <v>67.953719687162973</v>
      </c>
      <c r="H467" s="2">
        <f>+Uusimaa!AG133</f>
        <v>1272.8226375953213</v>
      </c>
      <c r="I467" s="2">
        <f>+Uusimaa!AH133</f>
        <v>290.60380364220907</v>
      </c>
      <c r="J467" s="2">
        <f>+Uusimaa!AI133</f>
        <v>24.477304795329481</v>
      </c>
      <c r="K467" s="2">
        <f>+Uusimaa!AJ133</f>
        <v>0.18472694980284216</v>
      </c>
      <c r="L467" s="2">
        <f>+Uusimaa!AK133</f>
        <v>70.784788572123759</v>
      </c>
      <c r="M467" s="2">
        <f>+Uusimaa!AL133</f>
        <v>2275.2017895485424</v>
      </c>
      <c r="Y467" t="s">
        <v>13</v>
      </c>
      <c r="Z467" s="41">
        <f t="shared" si="17"/>
        <v>745.13682444801236</v>
      </c>
    </row>
    <row r="468" spans="2:26" x14ac:dyDescent="0.35">
      <c r="B468" t="s">
        <v>12</v>
      </c>
      <c r="C468" s="2">
        <f>+Uusimaa!AB134</f>
        <v>12.954912820740121</v>
      </c>
      <c r="D468" s="2">
        <f>+Uusimaa!AC134</f>
        <v>16.282668764631374</v>
      </c>
      <c r="E468" s="2">
        <f>+Uusimaa!AD134</f>
        <v>0</v>
      </c>
      <c r="F468" s="2">
        <f>+Uusimaa!AE134</f>
        <v>0</v>
      </c>
      <c r="G468" s="2">
        <f>+Uusimaa!AF134</f>
        <v>10.669658900181505</v>
      </c>
      <c r="H468" s="2">
        <f>+Uusimaa!AG134</f>
        <v>59.549780330028355</v>
      </c>
      <c r="I468" s="2">
        <f>+Uusimaa!AH134</f>
        <v>22.335405128351304</v>
      </c>
      <c r="J468" s="2">
        <f>+Uusimaa!AI134</f>
        <v>0</v>
      </c>
      <c r="K468" s="2">
        <f>+Uusimaa!AJ134</f>
        <v>0</v>
      </c>
      <c r="L468" s="2">
        <f>+Uusimaa!AK134</f>
        <v>6.3369997556677067</v>
      </c>
      <c r="M468" s="2">
        <f>+Uusimaa!AL134</f>
        <v>128.12942569960038</v>
      </c>
      <c r="Y468" t="s">
        <v>260</v>
      </c>
      <c r="Z468" s="41">
        <f t="shared" si="17"/>
        <v>475.77215380778722</v>
      </c>
    </row>
    <row r="469" spans="2:26" x14ac:dyDescent="0.35">
      <c r="B469" t="s">
        <v>13</v>
      </c>
      <c r="C469" s="2">
        <f>+Uusimaa!AB135</f>
        <v>96.026206353443044</v>
      </c>
      <c r="D469" s="2">
        <f>+Uusimaa!AC135</f>
        <v>72.488976257271446</v>
      </c>
      <c r="E469" s="2">
        <f>+Uusimaa!AD135</f>
        <v>4.6642988650691271</v>
      </c>
      <c r="F469" s="2">
        <f>+Uusimaa!AE135</f>
        <v>0.27230636199318431</v>
      </c>
      <c r="G469" s="2">
        <f>+Uusimaa!AF135</f>
        <v>23.37002752147238</v>
      </c>
      <c r="H469" s="2">
        <f>+Uusimaa!AG135</f>
        <v>449.54024013656493</v>
      </c>
      <c r="I469" s="2">
        <f>+Uusimaa!AH135</f>
        <v>82.214973405238368</v>
      </c>
      <c r="J469" s="2">
        <f>+Uusimaa!AI135</f>
        <v>3.0657735272042923</v>
      </c>
      <c r="K469" s="2">
        <f>+Uusimaa!AJ135</f>
        <v>0</v>
      </c>
      <c r="L469" s="2">
        <f>+Uusimaa!AK135</f>
        <v>13.49402201975556</v>
      </c>
      <c r="M469" s="2">
        <f>+Uusimaa!AL135</f>
        <v>745.13682444801236</v>
      </c>
      <c r="N469" s="2">
        <f>+Uusimaa!AM135</f>
        <v>7.4513682444801237</v>
      </c>
      <c r="O469" s="2">
        <f>+Uusimaa!AN135</f>
        <v>3.7256841222400618</v>
      </c>
      <c r="P469" s="2"/>
      <c r="Y469" t="s">
        <v>261</v>
      </c>
      <c r="Z469" s="41">
        <f t="shared" si="17"/>
        <v>525.0157686204393</v>
      </c>
    </row>
    <row r="470" spans="2:26" x14ac:dyDescent="0.35">
      <c r="B470" t="s">
        <v>14</v>
      </c>
      <c r="C470" s="2">
        <f>+Uusimaa!AB136</f>
        <v>59.65102167900497</v>
      </c>
      <c r="D470" s="2">
        <f>+Uusimaa!AC136</f>
        <v>56.184091335910011</v>
      </c>
      <c r="E470" s="2">
        <f>+Uusimaa!AD136</f>
        <v>5.2016414385006255</v>
      </c>
      <c r="F470" s="2">
        <f>+Uusimaa!AE136</f>
        <v>0.23832617670519426</v>
      </c>
      <c r="G470" s="2">
        <f>+Uusimaa!AF136</f>
        <v>14.637277274203589</v>
      </c>
      <c r="H470" s="2">
        <f>+Uusimaa!AG136</f>
        <v>247.41613849080579</v>
      </c>
      <c r="I470" s="2">
        <f>+Uusimaa!AH136</f>
        <v>65.440166610438652</v>
      </c>
      <c r="J470" s="2">
        <f>+Uusimaa!AI136</f>
        <v>5.4025449044434923</v>
      </c>
      <c r="K470" s="2">
        <f>+Uusimaa!AJ136</f>
        <v>0.1007546742443414</v>
      </c>
      <c r="L470" s="2">
        <f>+Uusimaa!AK136</f>
        <v>21.500191223530535</v>
      </c>
      <c r="M470" s="2">
        <f>+Uusimaa!AL136</f>
        <v>475.77215380778722</v>
      </c>
      <c r="N470" s="2"/>
      <c r="O470" s="2"/>
      <c r="P470" s="2"/>
      <c r="Y470" t="s">
        <v>262</v>
      </c>
      <c r="Z470" s="41">
        <f t="shared" si="17"/>
        <v>186480.62291628669</v>
      </c>
    </row>
    <row r="471" spans="2:26" x14ac:dyDescent="0.35">
      <c r="B471" t="s">
        <v>15</v>
      </c>
      <c r="C471" s="2">
        <f>+Uusimaa!AB137</f>
        <v>42.780423660242604</v>
      </c>
      <c r="D471" s="2">
        <f>+Uusimaa!AC137</f>
        <v>44.374714432586373</v>
      </c>
      <c r="E471" s="2">
        <f>+Uusimaa!AD137</f>
        <v>5.2016414385006255</v>
      </c>
      <c r="F471" s="2">
        <f>+Uusimaa!AE137</f>
        <v>0.23832617670519426</v>
      </c>
      <c r="G471" s="2">
        <f>+Uusimaa!AF137</f>
        <v>17.988297537283302</v>
      </c>
      <c r="H471" s="2">
        <f>+Uusimaa!AG137</f>
        <v>306.96591882083419</v>
      </c>
      <c r="I471" s="2">
        <f>+Uusimaa!AH137</f>
        <v>81.655144164274418</v>
      </c>
      <c r="J471" s="2">
        <f>+Uusimaa!AI137</f>
        <v>4.6361015226424191</v>
      </c>
      <c r="K471" s="2">
        <f>+Uusimaa!AJ137</f>
        <v>8.5020898049662716E-2</v>
      </c>
      <c r="L471" s="2">
        <f>+Uusimaa!AK137</f>
        <v>21.090179969320463</v>
      </c>
      <c r="M471" s="2">
        <f>+Uusimaa!AL137</f>
        <v>525.0157686204393</v>
      </c>
      <c r="N471" s="2"/>
      <c r="O471" s="2"/>
      <c r="P471" s="2"/>
      <c r="Y471" t="s">
        <v>17</v>
      </c>
      <c r="Z471" s="7">
        <f t="shared" si="17"/>
        <v>-2.8074862999455225E-3</v>
      </c>
    </row>
    <row r="472" spans="2:26" x14ac:dyDescent="0.35">
      <c r="B472" t="s">
        <v>16</v>
      </c>
      <c r="C472" s="2">
        <f>+Uusimaa!AB138</f>
        <v>13944.24797265839</v>
      </c>
      <c r="D472" s="2">
        <f>+Uusimaa!AC138</f>
        <v>6901.7416319297554</v>
      </c>
      <c r="E472" s="2">
        <f>+Uusimaa!AD138</f>
        <v>2327.5486480583718</v>
      </c>
      <c r="F472" s="2">
        <f>+Uusimaa!AE138</f>
        <v>278.13538210385616</v>
      </c>
      <c r="G472" s="2">
        <f>+Uusimaa!AF138</f>
        <v>1301.1956059826684</v>
      </c>
      <c r="H472" s="2">
        <f>+Uusimaa!AG138</f>
        <v>131568.49038520956</v>
      </c>
      <c r="I472" s="2">
        <f>+Uusimaa!AH138</f>
        <v>24516.035519351721</v>
      </c>
      <c r="J472" s="2">
        <f>+Uusimaa!AI138</f>
        <v>2723.7024062540468</v>
      </c>
      <c r="K472" s="2">
        <f>+Uusimaa!AJ138</f>
        <v>154.96063856051208</v>
      </c>
      <c r="L472" s="2">
        <f>+Uusimaa!AK138</f>
        <v>2764.564726177829</v>
      </c>
      <c r="M472" s="2">
        <f>+Uusimaa!AL138</f>
        <v>186480.62291628669</v>
      </c>
      <c r="N472" s="2"/>
      <c r="O472" s="2"/>
      <c r="P472" s="2"/>
      <c r="Y472" t="s">
        <v>263</v>
      </c>
      <c r="Z472" s="41">
        <f>+M477</f>
        <v>794.32804560410068</v>
      </c>
    </row>
    <row r="473" spans="2:26" x14ac:dyDescent="0.35">
      <c r="B473" t="s">
        <v>17</v>
      </c>
      <c r="C473" s="7">
        <f>+Uusimaa!AB139</f>
        <v>-3.0585784519821494E-3</v>
      </c>
      <c r="D473" s="7">
        <f>+Uusimaa!AC139</f>
        <v>-6.3884208412122645E-3</v>
      </c>
      <c r="E473" s="7">
        <f>+Uusimaa!AD139</f>
        <v>-2.2298320835799855E-3</v>
      </c>
      <c r="F473" s="7">
        <f>+Uusimaa!AE139</f>
        <v>-8.5613752166923459E-4</v>
      </c>
      <c r="G473" s="7">
        <f>+Uusimaa!AF139</f>
        <v>-1.3635928614111717E-2</v>
      </c>
      <c r="H473" s="7">
        <f>+Uusimaa!AG139</f>
        <v>-2.3276955957076953E-3</v>
      </c>
      <c r="I473" s="7">
        <f>+Uusimaa!AH139</f>
        <v>-3.3196264349070657E-3</v>
      </c>
      <c r="J473" s="7">
        <f>+Uusimaa!AI139</f>
        <v>-1.6992398521766851E-3</v>
      </c>
      <c r="K473" s="7">
        <f>+Uusimaa!AJ139</f>
        <v>-5.4836038845954157E-4</v>
      </c>
      <c r="L473" s="7">
        <f>+Uusimaa!AK139</f>
        <v>-7.5709952165217672E-3</v>
      </c>
      <c r="M473" s="7">
        <f>-M471/M463</f>
        <v>-2.8074862999455225E-3</v>
      </c>
      <c r="N473" s="2"/>
      <c r="O473" s="2"/>
      <c r="P473" s="2"/>
      <c r="Y473" t="s">
        <v>264</v>
      </c>
      <c r="Z473" s="41">
        <f>+M478</f>
        <v>674.1706684576543</v>
      </c>
    </row>
    <row r="474" spans="2:26" x14ac:dyDescent="0.35">
      <c r="B474" t="s">
        <v>18</v>
      </c>
      <c r="C474" s="2">
        <f>+Uusimaa!AB140</f>
        <v>0.75228859925453861</v>
      </c>
      <c r="D474" s="2">
        <f>+Uusimaa!AC140</f>
        <v>0.51724759863568515</v>
      </c>
      <c r="E474" s="2">
        <f>+Uusimaa!AD140</f>
        <v>2.5816308016829739</v>
      </c>
      <c r="F474" s="2">
        <f>+Uusimaa!AE140</f>
        <v>0.35556518829085021</v>
      </c>
      <c r="G474" s="2">
        <f>+Uusimaa!AF140</f>
        <v>0.78587981344658686</v>
      </c>
      <c r="H474" s="2">
        <f>+Uusimaa!AG140</f>
        <v>8.7484057483768526E-3</v>
      </c>
      <c r="I474" s="2">
        <f>+Uusimaa!AH140</f>
        <v>1.7513839241786018E-2</v>
      </c>
      <c r="J474" s="2">
        <f>+Uusimaa!AI140</f>
        <v>0.18051718970947847</v>
      </c>
      <c r="K474" s="2">
        <f>+Uusimaa!AJ140</f>
        <v>0</v>
      </c>
      <c r="L474" s="2">
        <f>+Uusimaa!AK140</f>
        <v>0</v>
      </c>
      <c r="M474" s="2">
        <f>+Uusimaa!AL140</f>
        <v>0</v>
      </c>
      <c r="N474" s="2"/>
      <c r="O474" s="2"/>
      <c r="P474" s="2"/>
      <c r="Y474" t="s">
        <v>23</v>
      </c>
      <c r="Z474" s="41">
        <f>+M479</f>
        <v>120.15737714644638</v>
      </c>
    </row>
    <row r="475" spans="2:26" x14ac:dyDescent="0.35">
      <c r="B475" t="s">
        <v>19</v>
      </c>
      <c r="C475" s="2">
        <f>+Uusimaa!AB141</f>
        <v>0.75459659213117014</v>
      </c>
      <c r="D475" s="2">
        <f>+Uusimaa!AC141</f>
        <v>0.52057323956872337</v>
      </c>
      <c r="E475" s="2">
        <f>+Uusimaa!AD141</f>
        <v>2.5874002698176768</v>
      </c>
      <c r="F475" s="2">
        <f>+Uusimaa!AE141</f>
        <v>0.35586986183239616</v>
      </c>
      <c r="G475" s="2">
        <f>+Uusimaa!AF141</f>
        <v>0.79674415993517334</v>
      </c>
      <c r="H475" s="2">
        <f>+Uusimaa!AG141</f>
        <v>8.7688168848192149E-3</v>
      </c>
      <c r="I475" s="2">
        <f>+Uusimaa!AH141</f>
        <v>1.7572172289436774E-2</v>
      </c>
      <c r="J475" s="2">
        <f>+Uusimaa!AI141</f>
        <v>0.18082445382767054</v>
      </c>
      <c r="K475" s="2">
        <f>+Uusimaa!AJ141</f>
        <v>0</v>
      </c>
      <c r="L475" s="2">
        <f>+Uusimaa!AK141</f>
        <v>0</v>
      </c>
      <c r="M475" s="2">
        <f>+Uusimaa!AL141</f>
        <v>0</v>
      </c>
      <c r="N475" s="2"/>
      <c r="O475" s="2"/>
      <c r="P475" s="2"/>
      <c r="Y475" t="s">
        <v>265</v>
      </c>
      <c r="Z475" s="7">
        <f>+M480</f>
        <v>-0.15126921151961159</v>
      </c>
    </row>
    <row r="476" spans="2:26" x14ac:dyDescent="0.35">
      <c r="B476" t="s">
        <v>20</v>
      </c>
      <c r="C476" s="2">
        <f>+Uusimaa!AB142</f>
        <v>2.3079928766315261E-3</v>
      </c>
      <c r="D476" s="2">
        <f>+Uusimaa!AC142</f>
        <v>3.3256409330382208E-3</v>
      </c>
      <c r="E476" s="2">
        <f>+Uusimaa!AD142</f>
        <v>5.7694681347029153E-3</v>
      </c>
      <c r="F476" s="2">
        <f>+Uusimaa!AE142</f>
        <v>3.0467354154595228E-4</v>
      </c>
      <c r="G476" s="2">
        <f>+Uusimaa!AF142</f>
        <v>1.0864346488586474E-2</v>
      </c>
      <c r="H476" s="2">
        <f>+Uusimaa!AG142</f>
        <v>2.041113644236231E-5</v>
      </c>
      <c r="I476" s="2">
        <f>+Uusimaa!AH142</f>
        <v>5.833304765075556E-5</v>
      </c>
      <c r="J476" s="2">
        <f>+Uusimaa!AI142</f>
        <v>3.0726411819206878E-4</v>
      </c>
      <c r="K476" s="2">
        <f>+Uusimaa!AJ142</f>
        <v>0</v>
      </c>
      <c r="L476" s="2">
        <f>+Uusimaa!AK142</f>
        <v>0</v>
      </c>
      <c r="M476" s="2">
        <f>+Uusimaa!AL142</f>
        <v>0</v>
      </c>
      <c r="N476" s="2"/>
      <c r="O476" s="2"/>
      <c r="P476" s="2"/>
      <c r="Y476" t="str">
        <f>+B486</f>
        <v>Muutosprosentti turvepeltojen khk-päästöissä</v>
      </c>
      <c r="Z476" s="7">
        <f>+M486/100</f>
        <v>-0.1771160450215411</v>
      </c>
    </row>
    <row r="477" spans="2:26" x14ac:dyDescent="0.35">
      <c r="B477" t="s">
        <v>21</v>
      </c>
      <c r="C477" s="2">
        <f>+Uusimaa!AB143</f>
        <v>103.49294433178382</v>
      </c>
      <c r="D477" s="2">
        <f>+Uusimaa!AC143</f>
        <v>19.966184278993904</v>
      </c>
      <c r="E477" s="2">
        <f>+Uusimaa!AD143</f>
        <v>7.3893473242157999</v>
      </c>
      <c r="F477" s="2">
        <f>+Uusimaa!AE143</f>
        <v>0.65135174418117414</v>
      </c>
      <c r="G477" s="2">
        <f>+Uusimaa!AF143</f>
        <v>14.061305303590371</v>
      </c>
      <c r="H477" s="2">
        <f>+Uusimaa!AG143</f>
        <v>573.45462761661179</v>
      </c>
      <c r="I477" s="2">
        <f>+Uusimaa!AH143</f>
        <v>74.430435016845522</v>
      </c>
      <c r="J477" s="2">
        <f>+Uusimaa!AI143</f>
        <v>0.88184998787825852</v>
      </c>
      <c r="K477" s="2">
        <f>+Uusimaa!AJ143</f>
        <v>0</v>
      </c>
      <c r="L477" s="2">
        <f>+Uusimaa!AK143</f>
        <v>0</v>
      </c>
      <c r="M477" s="2">
        <f>+Uusimaa!AL143</f>
        <v>794.32804560410068</v>
      </c>
      <c r="N477" s="2"/>
      <c r="O477" s="2"/>
      <c r="P477" s="2"/>
    </row>
    <row r="478" spans="2:26" x14ac:dyDescent="0.35">
      <c r="B478" t="s">
        <v>22</v>
      </c>
      <c r="C478" s="2">
        <f>+Uusimaa!AB144</f>
        <v>82.218766549824267</v>
      </c>
      <c r="D478" s="2">
        <f>+Uusimaa!AC144</f>
        <v>17.469517238362133</v>
      </c>
      <c r="E478" s="2">
        <f>+Uusimaa!AD144</f>
        <v>6.4336991714716723</v>
      </c>
      <c r="F478" s="2">
        <f>+Uusimaa!AE144</f>
        <v>0.55924460517773511</v>
      </c>
      <c r="G478" s="2">
        <f>+Uusimaa!AF144</f>
        <v>11.536907171059994</v>
      </c>
      <c r="H478" s="2">
        <f>+Uusimaa!AG144</f>
        <v>481.45276811982643</v>
      </c>
      <c r="I478" s="2">
        <f>+Uusimaa!AH144</f>
        <v>67.752754592054288</v>
      </c>
      <c r="J478" s="2">
        <f>+Uusimaa!AI144</f>
        <v>0</v>
      </c>
      <c r="K478" s="2">
        <f>+Uusimaa!AJ144</f>
        <v>0</v>
      </c>
      <c r="L478" s="2">
        <f>+Uusimaa!AK144</f>
        <v>6.74701100987778</v>
      </c>
      <c r="M478" s="2">
        <f>+Uusimaa!AL144</f>
        <v>674.1706684576543</v>
      </c>
      <c r="N478" s="2"/>
      <c r="O478" s="2"/>
      <c r="P478" s="2"/>
    </row>
    <row r="479" spans="2:26" x14ac:dyDescent="0.35">
      <c r="B479" t="s">
        <v>23</v>
      </c>
      <c r="C479" s="2">
        <f>+Uusimaa!AB145</f>
        <v>21.274177781959551</v>
      </c>
      <c r="D479" s="2">
        <f>+Uusimaa!AC145</f>
        <v>2.4966670406317704</v>
      </c>
      <c r="E479" s="2">
        <f>+Uusimaa!AD145</f>
        <v>0.95564815274412762</v>
      </c>
      <c r="F479" s="2">
        <f>+Uusimaa!AE145</f>
        <v>9.2107139003439031E-2</v>
      </c>
      <c r="G479" s="2">
        <f>+Uusimaa!AF145</f>
        <v>2.5243981325303775</v>
      </c>
      <c r="H479" s="2">
        <f>+Uusimaa!AG145</f>
        <v>92.001859496785357</v>
      </c>
      <c r="I479" s="2">
        <f>+Uusimaa!AH145</f>
        <v>6.6776804247912338</v>
      </c>
      <c r="J479" s="2">
        <f>+Uusimaa!AI145</f>
        <v>0.88184998787825852</v>
      </c>
      <c r="K479" s="2">
        <f>+Uusimaa!AJ145</f>
        <v>0</v>
      </c>
      <c r="L479" s="2">
        <f>+Uusimaa!AK145</f>
        <v>-6.74701100987778</v>
      </c>
      <c r="M479" s="2">
        <f>+Uusimaa!AL145</f>
        <v>120.15737714644638</v>
      </c>
      <c r="N479" s="2">
        <f>+Uusimaa!AM145</f>
        <v>1.2015737714644639</v>
      </c>
      <c r="O479" s="2">
        <f>+Uusimaa!AN145</f>
        <v>0.60078688573223193</v>
      </c>
      <c r="P479" s="2"/>
    </row>
    <row r="480" spans="2:26" x14ac:dyDescent="0.35">
      <c r="B480" t="s">
        <v>54</v>
      </c>
      <c r="C480" s="15">
        <f>+Uusimaa!AB146</f>
        <v>-0.20556162470126979</v>
      </c>
      <c r="D480" s="15">
        <f>+Uusimaa!AC146</f>
        <v>-0.1250447759945035</v>
      </c>
      <c r="E480" s="15">
        <f>+Uusimaa!AD146</f>
        <v>-0.12932781622165074</v>
      </c>
      <c r="F480" s="15">
        <f>+Uusimaa!AE146</f>
        <v>-0.14140921526083969</v>
      </c>
      <c r="G480" s="15">
        <f>+Uusimaa!AF146</f>
        <v>-0.17952800810645975</v>
      </c>
      <c r="H480" s="15">
        <f>+Uusimaa!AG146</f>
        <v>-0.16043441811458189</v>
      </c>
      <c r="I480" s="15">
        <f>+Uusimaa!AH146</f>
        <v>-8.9717068337433509E-2</v>
      </c>
      <c r="J480" s="15">
        <f>+Uusimaa!AI146</f>
        <v>-1</v>
      </c>
      <c r="K480" s="15">
        <f>+Uusimaa!AJ146</f>
        <v>0</v>
      </c>
      <c r="L480" s="15">
        <f>+Uusimaa!AK146</f>
        <v>0</v>
      </c>
      <c r="M480" s="15">
        <f>+Uusimaa!AL146</f>
        <v>-0.15126921151961159</v>
      </c>
      <c r="N480" s="2"/>
      <c r="O480" s="2"/>
      <c r="P480" s="2"/>
    </row>
    <row r="481" spans="1:26" x14ac:dyDescent="0.35">
      <c r="N481" s="2">
        <f>+Uusimaa!AM147</f>
        <v>8.6529420159445873</v>
      </c>
      <c r="O481" s="2">
        <f>+Uusimaa!AN147</f>
        <v>4.3264710079722937</v>
      </c>
      <c r="P481" s="2">
        <f>+Uusimaa!AO147</f>
        <v>4.3264710079722937</v>
      </c>
    </row>
    <row r="482" spans="1:26" x14ac:dyDescent="0.35">
      <c r="C482" t="s">
        <v>0</v>
      </c>
      <c r="D482" t="s">
        <v>1</v>
      </c>
      <c r="E482" t="s">
        <v>2</v>
      </c>
      <c r="F482" t="s">
        <v>3</v>
      </c>
      <c r="G482" t="s">
        <v>4</v>
      </c>
      <c r="H482" t="s">
        <v>5</v>
      </c>
      <c r="I482" t="s">
        <v>6</v>
      </c>
      <c r="J482" t="s">
        <v>7</v>
      </c>
      <c r="K482" t="s">
        <v>8</v>
      </c>
      <c r="L482" t="s">
        <v>9</v>
      </c>
      <c r="M482" t="s">
        <v>10</v>
      </c>
      <c r="N482" t="s">
        <v>52</v>
      </c>
      <c r="O482" t="s">
        <v>53</v>
      </c>
    </row>
    <row r="483" spans="1:26" x14ac:dyDescent="0.35">
      <c r="B483" t="s">
        <v>25</v>
      </c>
      <c r="C483" s="2">
        <f>+Uusimaa!AB149</f>
        <v>7.4844112424965274</v>
      </c>
      <c r="D483" s="2">
        <f>+Uusimaa!AC149</f>
        <v>6.5313972072696842</v>
      </c>
      <c r="E483" s="2">
        <f>+Uusimaa!AD149</f>
        <v>0.98267343634970694</v>
      </c>
      <c r="F483" s="2">
        <f>+Uusimaa!AE149</f>
        <v>2.5886598340637907E-2</v>
      </c>
      <c r="G483" s="2">
        <f>+Uusimaa!AF149</f>
        <v>1.8394560452149782</v>
      </c>
      <c r="H483" s="2">
        <f>+Uusimaa!AG149</f>
        <v>37.555112216049153</v>
      </c>
      <c r="I483" s="2">
        <f>+Uusimaa!AH149</f>
        <v>8.0093994412236817</v>
      </c>
      <c r="J483" s="2">
        <f>+Uusimaa!AI149</f>
        <v>0.62075111976201969</v>
      </c>
      <c r="K483" s="2">
        <f>+Uusimaa!AJ149</f>
        <v>4.6181737450710541E-3</v>
      </c>
      <c r="L483" s="2">
        <f>+Uusimaa!AK149</f>
        <v>1.7696197143030941</v>
      </c>
      <c r="M483" s="2">
        <f>+Uusimaa!AL149</f>
        <v>64.823325194754545</v>
      </c>
      <c r="N483" s="2">
        <f>+Uusimaa!AM149</f>
        <v>64.823325194754545</v>
      </c>
      <c r="O483" s="2">
        <f>+Uusimaa!AN149</f>
        <v>64.823325194754545</v>
      </c>
    </row>
    <row r="484" spans="1:26" x14ac:dyDescent="0.35">
      <c r="B484" t="s">
        <v>26</v>
      </c>
      <c r="C484" s="2">
        <f>+Uusimaa!AB150</f>
        <v>5.6447374647038693</v>
      </c>
      <c r="D484" s="2">
        <f>+Uusimaa!AC150</f>
        <v>5.4233220614687623</v>
      </c>
      <c r="E484" s="2">
        <f>+Uusimaa!AD150</f>
        <v>0.92647396617157429</v>
      </c>
      <c r="F484" s="2">
        <f>+Uusimaa!AE150</f>
        <v>2.2242463330671675E-2</v>
      </c>
      <c r="G484" s="2">
        <f>+Uusimaa!AF150</f>
        <v>1.3457792928709573</v>
      </c>
      <c r="H484" s="2">
        <f>+Uusimaa!AG150</f>
        <v>31.127344954105169</v>
      </c>
      <c r="I484" s="2">
        <f>+Uusimaa!AH150</f>
        <v>6.7035453405274952</v>
      </c>
      <c r="J484" s="2">
        <f>+Uusimaa!AI150</f>
        <v>0.58127488461119414</v>
      </c>
      <c r="K484" s="2">
        <f>+Uusimaa!AJ150</f>
        <v>4.6181737450710541E-3</v>
      </c>
      <c r="L484" s="2">
        <f>+Uusimaa!AK150</f>
        <v>1.562735609579627</v>
      </c>
      <c r="M484" s="2">
        <f>+Uusimaa!AL150</f>
        <v>53.342074211114401</v>
      </c>
      <c r="N484" s="2">
        <f>+Uusimaa!AM150</f>
        <v>57.668545219086695</v>
      </c>
      <c r="O484" s="2">
        <f>+Uusimaa!AN150</f>
        <v>61.99501622705899</v>
      </c>
    </row>
    <row r="485" spans="1:26" x14ac:dyDescent="0.35">
      <c r="B485" t="s">
        <v>27</v>
      </c>
      <c r="C485" s="2">
        <f>+Uusimaa!AB151</f>
        <v>-1.8396737777926582</v>
      </c>
      <c r="D485" s="2">
        <f>+Uusimaa!AC151</f>
        <v>-1.1080751458009219</v>
      </c>
      <c r="E485" s="2">
        <f>+Uusimaa!AD151</f>
        <v>-5.6199470178132649E-2</v>
      </c>
      <c r="F485" s="2">
        <f>+Uusimaa!AE151</f>
        <v>-3.6441350099662324E-3</v>
      </c>
      <c r="G485" s="2">
        <f>+Uusimaa!AF151</f>
        <v>-0.49367675234402086</v>
      </c>
      <c r="H485" s="2">
        <f>+Uusimaa!AG151</f>
        <v>-6.4277672619439841</v>
      </c>
      <c r="I485" s="2">
        <f>+Uusimaa!AH151</f>
        <v>-1.3058541006961866</v>
      </c>
      <c r="J485" s="2">
        <f>+Uusimaa!AI151</f>
        <v>-3.9476235150825545E-2</v>
      </c>
      <c r="K485" s="2">
        <f>+Uusimaa!AJ151</f>
        <v>0</v>
      </c>
      <c r="L485" s="2">
        <f>+Uusimaa!AK151</f>
        <v>-0.20688410472346708</v>
      </c>
      <c r="M485" s="2">
        <f>+Uusimaa!AL151</f>
        <v>-11.481250983640145</v>
      </c>
      <c r="N485" s="2">
        <f>+Uusimaa!AM151</f>
        <v>-7.1547799756678501</v>
      </c>
      <c r="O485" s="2">
        <f>+Uusimaa!AN151</f>
        <v>-2.8283089676955555</v>
      </c>
    </row>
    <row r="486" spans="1:26" x14ac:dyDescent="0.35">
      <c r="B486" t="s">
        <v>268</v>
      </c>
      <c r="C486" s="2">
        <f>+Uusimaa!AB152</f>
        <v>-24.580073411078487</v>
      </c>
      <c r="D486" s="2">
        <f>+Uusimaa!AC152</f>
        <v>-16.965361478361686</v>
      </c>
      <c r="E486" s="2">
        <f>+Uusimaa!AD152</f>
        <v>-5.7190382989179307</v>
      </c>
      <c r="F486" s="2">
        <f>+Uusimaa!AE152</f>
        <v>-14.077303483499842</v>
      </c>
      <c r="G486" s="2">
        <f>+Uusimaa!AF152</f>
        <v>-26.838192389985846</v>
      </c>
      <c r="H486" s="2">
        <f>+Uusimaa!AG152</f>
        <v>-17.115558662069667</v>
      </c>
      <c r="I486" s="2">
        <f>+Uusimaa!AH152</f>
        <v>-16.30402017378568</v>
      </c>
      <c r="J486" s="2">
        <f>+Uusimaa!AI152</f>
        <v>-6.3594303568811501</v>
      </c>
      <c r="K486" s="2">
        <f>+Uusimaa!AJ152</f>
        <v>0</v>
      </c>
      <c r="L486" s="2">
        <f>+Uusimaa!AK152</f>
        <v>-11.690879291822396</v>
      </c>
      <c r="M486" s="2">
        <f>+Uusimaa!AL152</f>
        <v>-17.71160450215411</v>
      </c>
      <c r="N486" s="2">
        <f>+Uusimaa!AM152</f>
        <v>-11.037354153265204</v>
      </c>
      <c r="O486" s="2">
        <f>+Uusimaa!AN152</f>
        <v>-4.3631038043762995</v>
      </c>
    </row>
    <row r="489" spans="1:26" x14ac:dyDescent="0.35">
      <c r="A489" t="s">
        <v>49</v>
      </c>
      <c r="Y489" t="str">
        <f>+A489</f>
        <v>KOKO MAA</v>
      </c>
    </row>
    <row r="490" spans="1:26" ht="15.5" x14ac:dyDescent="0.35">
      <c r="C490" t="s">
        <v>0</v>
      </c>
      <c r="D490" t="s">
        <v>1</v>
      </c>
      <c r="E490" t="s">
        <v>2</v>
      </c>
      <c r="F490" t="s">
        <v>3</v>
      </c>
      <c r="G490" t="s">
        <v>4</v>
      </c>
      <c r="H490" t="s">
        <v>5</v>
      </c>
      <c r="I490" t="s">
        <v>6</v>
      </c>
      <c r="J490" t="s">
        <v>7</v>
      </c>
      <c r="K490" t="s">
        <v>8</v>
      </c>
      <c r="L490" t="s">
        <v>9</v>
      </c>
      <c r="M490" t="s">
        <v>10</v>
      </c>
      <c r="N490" s="4" t="s">
        <v>50</v>
      </c>
      <c r="O490" s="4"/>
      <c r="Z490" s="40" t="s">
        <v>266</v>
      </c>
    </row>
    <row r="491" spans="1:26" ht="15.5" x14ac:dyDescent="0.35">
      <c r="B491" t="s">
        <v>30</v>
      </c>
      <c r="C491" s="3">
        <f>+C4+C31+C58+C85+C112+C139+C166+C193+C220+C247+C274+C301+C328+C355+C382+C409+C436+C463</f>
        <v>432209.02879232063</v>
      </c>
      <c r="D491" s="3">
        <f t="shared" ref="D491:M491" si="18">+D4+D31+D58+D85+D112+D139+D166+D193+D220+D247+D274+D301+D328+D355+D382+D409+D436+D463</f>
        <v>247257.25672951931</v>
      </c>
      <c r="E491" s="3">
        <f t="shared" si="18"/>
        <v>88934.466969239191</v>
      </c>
      <c r="F491" s="3">
        <f t="shared" si="18"/>
        <v>46462.185095991372</v>
      </c>
      <c r="G491" s="3">
        <f t="shared" si="18"/>
        <v>22345.388547473696</v>
      </c>
      <c r="H491" s="3">
        <f t="shared" si="18"/>
        <v>986104.68133488076</v>
      </c>
      <c r="I491" s="3">
        <f t="shared" si="18"/>
        <v>381269.20056108368</v>
      </c>
      <c r="J491" s="3">
        <f t="shared" si="18"/>
        <v>24898.334299799764</v>
      </c>
      <c r="K491" s="3">
        <f t="shared" si="18"/>
        <v>5558.3513611282706</v>
      </c>
      <c r="L491" s="3">
        <f t="shared" si="18"/>
        <v>61875.606898092643</v>
      </c>
      <c r="M491" s="3">
        <f t="shared" si="18"/>
        <v>2296914.5005895291</v>
      </c>
      <c r="N491" s="5"/>
      <c r="O491" s="5"/>
      <c r="P491" s="3">
        <f>SUM(C491:L491)</f>
        <v>2296914.50058953</v>
      </c>
      <c r="Y491" t="s">
        <v>267</v>
      </c>
      <c r="Z491" s="41">
        <f>+M491</f>
        <v>2296914.5005895291</v>
      </c>
    </row>
    <row r="492" spans="1:26" ht="15.5" x14ac:dyDescent="0.35">
      <c r="B492" s="5" t="s">
        <v>271</v>
      </c>
      <c r="C492" s="3">
        <f>+C5+C32+C59+C86+C113+C140+C167+C194+C221+C248+C275+C302+C329+C356+C383+C410+C437+C464</f>
        <v>0</v>
      </c>
      <c r="D492" s="3">
        <f t="shared" ref="D492:L492" si="19">+D5+D32+D59+D86+D113+D140+D167+D194+D221+D248+D275+D302+D329+D356+D383+D410+D437+D464</f>
        <v>0</v>
      </c>
      <c r="E492" s="3">
        <f t="shared" si="19"/>
        <v>0</v>
      </c>
      <c r="F492" s="3">
        <f t="shared" si="19"/>
        <v>0</v>
      </c>
      <c r="G492" s="3">
        <f t="shared" si="19"/>
        <v>0</v>
      </c>
      <c r="H492" s="3">
        <f t="shared" si="19"/>
        <v>0</v>
      </c>
      <c r="I492" s="3">
        <f t="shared" si="19"/>
        <v>0</v>
      </c>
      <c r="J492" s="3">
        <f t="shared" si="19"/>
        <v>0</v>
      </c>
      <c r="K492" s="3">
        <f t="shared" si="19"/>
        <v>0</v>
      </c>
      <c r="L492" s="3">
        <f t="shared" si="19"/>
        <v>0</v>
      </c>
      <c r="M492" s="3">
        <f>+M5+M32+M59+M86+M113+M140+M167+M194+M221+M248+M275+M302+M329+M356+M383+M410+M437+M464</f>
        <v>0</v>
      </c>
      <c r="N492" s="5"/>
      <c r="O492" s="5"/>
      <c r="R492" s="3">
        <f>SUM(C492:L492)</f>
        <v>0</v>
      </c>
      <c r="Y492" t="str">
        <f>+B495</f>
        <v>Turvepeltoa viljelyssä yhteensä 2050</v>
      </c>
      <c r="Z492" s="3">
        <f>+M495</f>
        <v>270832.67229986156</v>
      </c>
    </row>
    <row r="493" spans="1:26" ht="15.5" x14ac:dyDescent="0.35">
      <c r="B493" s="5" t="s">
        <v>270</v>
      </c>
      <c r="C493" s="3">
        <f t="shared" ref="C493:M493" si="20">+C6+C33+C60+C87+C114+C141+C168+C195+C222+C249+C276+C303+C330+C357+C384+C411+C438+C465</f>
        <v>22677.571059831716</v>
      </c>
      <c r="D493" s="3">
        <f t="shared" si="20"/>
        <v>11337.959778207487</v>
      </c>
      <c r="E493" s="3">
        <f t="shared" si="20"/>
        <v>1806.9152163164611</v>
      </c>
      <c r="F493" s="3">
        <f t="shared" si="20"/>
        <v>779.39905043153874</v>
      </c>
      <c r="G493" s="3">
        <f t="shared" si="20"/>
        <v>917.27874310507116</v>
      </c>
      <c r="H493" s="3">
        <f t="shared" si="20"/>
        <v>20030.614881830676</v>
      </c>
      <c r="I493" s="3">
        <f t="shared" si="20"/>
        <v>11708.035541610603</v>
      </c>
      <c r="J493" s="3">
        <f t="shared" si="20"/>
        <v>660.63460479220259</v>
      </c>
      <c r="K493" s="3">
        <f t="shared" si="20"/>
        <v>183.08623601152416</v>
      </c>
      <c r="L493" s="3">
        <f t="shared" si="20"/>
        <v>2870.642567114885</v>
      </c>
      <c r="M493" s="3">
        <f t="shared" si="20"/>
        <v>72971.93787925216</v>
      </c>
      <c r="N493" s="5"/>
      <c r="O493" s="5"/>
      <c r="R493" s="3">
        <f t="shared" ref="R493:R494" si="21">SUM(C493:L493)</f>
        <v>72972.137679252177</v>
      </c>
      <c r="Y493" t="s">
        <v>269</v>
      </c>
      <c r="Z493" s="7">
        <f>+Z492/Z491</f>
        <v>0.11791151661515885</v>
      </c>
    </row>
    <row r="494" spans="1:26" ht="15.5" x14ac:dyDescent="0.35">
      <c r="B494" s="5" t="s">
        <v>62</v>
      </c>
      <c r="C494" s="3">
        <f t="shared" ref="C494:M494" si="22">+C7+C34+C61+C88+C115+C142+C169+C196+C223+C250+C277+C304+C331+C358+C385+C412+C439+C466</f>
        <v>65752.344716988591</v>
      </c>
      <c r="D494" s="3">
        <f t="shared" si="22"/>
        <v>37018.474052557991</v>
      </c>
      <c r="E494" s="3">
        <f t="shared" si="22"/>
        <v>3830.1500795761021</v>
      </c>
      <c r="F494" s="3">
        <f t="shared" si="22"/>
        <v>1628.9108418335218</v>
      </c>
      <c r="G494" s="3">
        <f t="shared" si="22"/>
        <v>2982.7492671302189</v>
      </c>
      <c r="H494" s="3">
        <f t="shared" si="22"/>
        <v>43728.920884301479</v>
      </c>
      <c r="I494" s="3">
        <f t="shared" si="22"/>
        <v>33570.809339324216</v>
      </c>
      <c r="J494" s="3">
        <f t="shared" si="22"/>
        <v>2147.0338073236771</v>
      </c>
      <c r="K494" s="3">
        <f t="shared" si="22"/>
        <v>495.95650049146019</v>
      </c>
      <c r="L494" s="3">
        <f t="shared" si="22"/>
        <v>6718.8805533020213</v>
      </c>
      <c r="M494" s="3">
        <f t="shared" si="22"/>
        <v>197874.23004282927</v>
      </c>
      <c r="N494" s="5"/>
      <c r="O494" s="5"/>
      <c r="R494" s="3">
        <f t="shared" si="21"/>
        <v>197874.23004282927</v>
      </c>
      <c r="Y494" t="s">
        <v>259</v>
      </c>
      <c r="Z494" s="41">
        <f>+M496</f>
        <v>24071.581777373442</v>
      </c>
    </row>
    <row r="495" spans="1:26" ht="15.5" x14ac:dyDescent="0.35">
      <c r="B495" s="5" t="s">
        <v>63</v>
      </c>
      <c r="C495" s="3">
        <f>+C8+C35+C62+C89+C116+C143+C170+C197+C224+C251+C278+C305+C332+C359+C386+C413+C440+C467</f>
        <v>88429.915776820286</v>
      </c>
      <c r="D495" s="3">
        <f t="shared" ref="D495:L495" si="23">+D8+D35+D62+D89+D116+D143+D170+D197+D224+D251+D278+D305+D332+D359+D386+D413+D440+D467</f>
        <v>48356.433830765469</v>
      </c>
      <c r="E495" s="3">
        <f t="shared" si="23"/>
        <v>5637.0652958925639</v>
      </c>
      <c r="F495" s="3">
        <f t="shared" si="23"/>
        <v>2394.6144700452101</v>
      </c>
      <c r="G495" s="3">
        <f t="shared" si="23"/>
        <v>3900.0280102352904</v>
      </c>
      <c r="H495" s="3">
        <f t="shared" si="23"/>
        <v>63759.535766132169</v>
      </c>
      <c r="I495" s="3">
        <f t="shared" si="23"/>
        <v>45278.844880934827</v>
      </c>
      <c r="J495" s="3">
        <f t="shared" si="23"/>
        <v>2807.6684121158805</v>
      </c>
      <c r="K495" s="3">
        <f t="shared" si="23"/>
        <v>679.04273650298478</v>
      </c>
      <c r="L495" s="3">
        <f t="shared" si="23"/>
        <v>9589.5231204169104</v>
      </c>
      <c r="M495" s="3">
        <f>SUM(C495:L495)</f>
        <v>270832.67229986156</v>
      </c>
      <c r="N495" s="5"/>
      <c r="O495" s="5"/>
      <c r="Q495" s="3">
        <f>+M492+M493+M494</f>
        <v>270846.16792208143</v>
      </c>
      <c r="R495" s="3">
        <f>SUM(C495:L495)</f>
        <v>270832.67229986156</v>
      </c>
      <c r="S495" t="s">
        <v>60</v>
      </c>
      <c r="Y495" t="s">
        <v>13</v>
      </c>
      <c r="Z495" s="41">
        <f>+M497</f>
        <v>40164.999095335574</v>
      </c>
    </row>
    <row r="496" spans="1:26" ht="15.5" x14ac:dyDescent="0.35">
      <c r="B496" t="s">
        <v>12</v>
      </c>
      <c r="C496" s="3">
        <f>+C9+C36+C63+C90+C117+C144+C171+C198+C225+C252+C279+C306+C333+C360+C387+C414+C441+C468</f>
        <v>8508.8590426868486</v>
      </c>
      <c r="D496" s="3">
        <f t="shared" ref="D496:M496" si="24">+D9+D36+D63+D90+D117+D144+D171+D198+D225+D252+D279+D306+D333+D360+D387+D414+D441+D468</f>
        <v>4757.5383880123891</v>
      </c>
      <c r="E496" s="3">
        <f t="shared" si="24"/>
        <v>256.32937314293736</v>
      </c>
      <c r="F496" s="3">
        <f t="shared" si="24"/>
        <v>124.28095159320266</v>
      </c>
      <c r="G496" s="3">
        <f t="shared" si="24"/>
        <v>434.71942092329004</v>
      </c>
      <c r="H496" s="3">
        <f t="shared" si="24"/>
        <v>3384.317054434352</v>
      </c>
      <c r="I496" s="3">
        <f t="shared" si="24"/>
        <v>4877.7961412623827</v>
      </c>
      <c r="J496" s="3">
        <f t="shared" si="24"/>
        <v>475.84804230039765</v>
      </c>
      <c r="K496" s="3">
        <f t="shared" si="24"/>
        <v>0</v>
      </c>
      <c r="L496" s="3">
        <f t="shared" si="24"/>
        <v>1251.8933630176364</v>
      </c>
      <c r="M496" s="3">
        <f t="shared" si="24"/>
        <v>24071.581777373442</v>
      </c>
      <c r="N496" s="5"/>
      <c r="O496" s="5"/>
      <c r="R496" s="3">
        <f>SUM(C496:L496)</f>
        <v>24071.581777373438</v>
      </c>
      <c r="S496" s="3">
        <f>+M496+M497+M498</f>
        <v>116301.18886281534</v>
      </c>
      <c r="T496" t="s">
        <v>59</v>
      </c>
      <c r="Y496" t="s">
        <v>260</v>
      </c>
      <c r="Z496" s="41">
        <f>+M498</f>
        <v>52064.60799010632</v>
      </c>
    </row>
    <row r="497" spans="2:26" ht="15.5" x14ac:dyDescent="0.35">
      <c r="B497" t="s">
        <v>13</v>
      </c>
      <c r="C497" s="3">
        <f t="shared" ref="C497:M497" si="25">+C10+C37+C64+C91+C118+C145+C172+C199+C226+C253+C280+C307+C334+C361+C388+C415+C442+C469</f>
        <v>14940.868373378058</v>
      </c>
      <c r="D497" s="3">
        <f t="shared" si="25"/>
        <v>8110.6484769609806</v>
      </c>
      <c r="E497" s="3">
        <f t="shared" si="25"/>
        <v>867.24453580320642</v>
      </c>
      <c r="F497" s="3">
        <f t="shared" si="25"/>
        <v>446.89530456177022</v>
      </c>
      <c r="G497" s="3">
        <f t="shared" si="25"/>
        <v>585.59009279842223</v>
      </c>
      <c r="H497" s="3">
        <f t="shared" si="25"/>
        <v>10197.474326442762</v>
      </c>
      <c r="I497" s="3">
        <f t="shared" si="25"/>
        <v>4391.0729044577065</v>
      </c>
      <c r="J497" s="3">
        <f t="shared" si="25"/>
        <v>239.8607099322376</v>
      </c>
      <c r="K497" s="3">
        <f t="shared" si="25"/>
        <v>0</v>
      </c>
      <c r="L497" s="3">
        <f t="shared" si="25"/>
        <v>385.34437100042919</v>
      </c>
      <c r="M497" s="3">
        <f t="shared" si="25"/>
        <v>40164.999095335574</v>
      </c>
      <c r="N497" s="6">
        <f>10*M497/1000</f>
        <v>401.64999095335571</v>
      </c>
      <c r="O497" s="6">
        <f>5*M497/1000</f>
        <v>200.82499547667786</v>
      </c>
      <c r="Y497" t="s">
        <v>261</v>
      </c>
      <c r="Z497" s="41">
        <f>+M499</f>
        <v>62687.854173247651</v>
      </c>
    </row>
    <row r="498" spans="2:26" ht="15.5" x14ac:dyDescent="0.35">
      <c r="B498" t="s">
        <v>58</v>
      </c>
      <c r="C498" s="3">
        <f t="shared" ref="C498:M498" si="26">+C11+C38+C65+C92+C119+C146+C173+C200+C227+C254+C281+C308+C335+C362+C389+C416+C443+C470</f>
        <v>16400.953496079084</v>
      </c>
      <c r="D498" s="3">
        <f t="shared" si="26"/>
        <v>9012.1351509017841</v>
      </c>
      <c r="E498" s="3">
        <f t="shared" si="26"/>
        <v>716.14781891760765</v>
      </c>
      <c r="F498" s="3">
        <f t="shared" si="26"/>
        <v>294.66774314178286</v>
      </c>
      <c r="G498" s="3">
        <f t="shared" si="26"/>
        <v>819.93186034986888</v>
      </c>
      <c r="H498" s="3">
        <f t="shared" si="26"/>
        <v>12241.363540489538</v>
      </c>
      <c r="I498" s="3">
        <f t="shared" si="26"/>
        <v>9725.5922090747663</v>
      </c>
      <c r="J498" s="3">
        <f t="shared" si="26"/>
        <v>453.93208757022438</v>
      </c>
      <c r="K498" s="3">
        <f t="shared" si="26"/>
        <v>182.93041497863612</v>
      </c>
      <c r="L498" s="3">
        <f t="shared" si="26"/>
        <v>2216.9536686030292</v>
      </c>
      <c r="M498" s="3">
        <f t="shared" si="26"/>
        <v>52064.60799010632</v>
      </c>
      <c r="N498" s="6"/>
      <c r="O498" s="6"/>
      <c r="Y498" t="s">
        <v>262</v>
      </c>
      <c r="Z498" s="41">
        <f>+M500</f>
        <v>2234226.6464162818</v>
      </c>
    </row>
    <row r="499" spans="2:26" ht="15.5" x14ac:dyDescent="0.35">
      <c r="B499" t="s">
        <v>55</v>
      </c>
      <c r="C499" s="3">
        <f>+C12+C39+C66+C93+C120+C147+C174+C201+C228+C255+C282+C309+C336+C363+C390+C417+C444+C471</f>
        <v>17259.69102693977</v>
      </c>
      <c r="D499" s="3">
        <f t="shared" ref="D499:L499" si="27">+D12+D39+D66+D93+D120+D147+D174+D201+D228+D255+D282+D309+D336+D363+D390+D417+D444+D471</f>
        <v>9057.4062815654579</v>
      </c>
      <c r="E499" s="3">
        <f t="shared" si="27"/>
        <v>1001.8613582090398</v>
      </c>
      <c r="F499" s="3">
        <f t="shared" si="27"/>
        <v>428.21201902326879</v>
      </c>
      <c r="G499" s="3">
        <f t="shared" si="27"/>
        <v>904.15096751983765</v>
      </c>
      <c r="H499" s="3">
        <f t="shared" si="27"/>
        <v>16025.904179500334</v>
      </c>
      <c r="I499" s="3">
        <f t="shared" si="27"/>
        <v>13791.108949060304</v>
      </c>
      <c r="J499" s="3">
        <f t="shared" si="27"/>
        <v>916.82105611055204</v>
      </c>
      <c r="K499" s="3">
        <f t="shared" si="27"/>
        <v>162.24622078159646</v>
      </c>
      <c r="L499" s="3">
        <f t="shared" si="27"/>
        <v>3140.4521145374856</v>
      </c>
      <c r="M499" s="3">
        <f>+M12+M39+M66+M93+M120+M147+M174+M201+M228+M255+M282+M309+M336+M363+M390+M417+M444+M471</f>
        <v>62687.854173247651</v>
      </c>
      <c r="N499" s="6"/>
      <c r="O499" s="6"/>
      <c r="Q499" s="3">
        <f>+M499-M498-M496</f>
        <v>-13448.33559423211</v>
      </c>
      <c r="Y499" t="s">
        <v>17</v>
      </c>
      <c r="Z499" s="7">
        <f>+M501/100</f>
        <v>-2.7292201846066844E-2</v>
      </c>
    </row>
    <row r="500" spans="2:26" ht="15.5" x14ac:dyDescent="0.35">
      <c r="B500" t="s">
        <v>56</v>
      </c>
      <c r="C500" s="3">
        <f t="shared" ref="C500:M500" si="28">+C13+C40+C67+C94+C121+C148+C175+C202+C229+C256+C283+C310+C337+C364+C391+C418+C445+C472</f>
        <v>414949.33776538091</v>
      </c>
      <c r="D500" s="3">
        <f t="shared" si="28"/>
        <v>238199.85044795391</v>
      </c>
      <c r="E500" s="3">
        <f t="shared" si="28"/>
        <v>87932.605611030143</v>
      </c>
      <c r="F500" s="3">
        <f t="shared" si="28"/>
        <v>46033.973076968105</v>
      </c>
      <c r="G500" s="3">
        <f t="shared" si="28"/>
        <v>21441.237579953857</v>
      </c>
      <c r="H500" s="3">
        <f t="shared" si="28"/>
        <v>970078.77715538046</v>
      </c>
      <c r="I500" s="3">
        <f t="shared" si="28"/>
        <v>367478.09161202342</v>
      </c>
      <c r="J500" s="3">
        <f t="shared" si="28"/>
        <v>23981.513243689209</v>
      </c>
      <c r="K500" s="3">
        <f t="shared" si="28"/>
        <v>5396.1051403466745</v>
      </c>
      <c r="L500" s="3">
        <f t="shared" si="28"/>
        <v>58735.154783555154</v>
      </c>
      <c r="M500" s="3">
        <f t="shared" si="28"/>
        <v>2234226.6464162818</v>
      </c>
      <c r="N500" s="6"/>
      <c r="O500" s="6"/>
      <c r="Q500" s="3">
        <f>+M500+M499</f>
        <v>2296914.5005895295</v>
      </c>
      <c r="R500" s="3">
        <f>+M491-Q500</f>
        <v>0</v>
      </c>
      <c r="Y500" t="s">
        <v>263</v>
      </c>
      <c r="Z500" s="41">
        <f>+M505</f>
        <v>89787.67711978477</v>
      </c>
    </row>
    <row r="501" spans="2:26" ht="15.5" x14ac:dyDescent="0.35">
      <c r="B501" t="s">
        <v>57</v>
      </c>
      <c r="C501" s="2">
        <f>+(C500/C491-1)*100</f>
        <v>-3.9933666067011098</v>
      </c>
      <c r="D501" s="2">
        <f t="shared" ref="D501:M501" si="29">+(D500/D491-1)*100</f>
        <v>-3.6631508419077585</v>
      </c>
      <c r="E501" s="2">
        <f t="shared" si="29"/>
        <v>-1.1265164028650188</v>
      </c>
      <c r="F501" s="2">
        <f t="shared" si="29"/>
        <v>-0.92163555833324473</v>
      </c>
      <c r="G501" s="2">
        <f t="shared" si="29"/>
        <v>-4.0462530584282952</v>
      </c>
      <c r="H501" s="2">
        <f t="shared" si="29"/>
        <v>-1.6251727106503688</v>
      </c>
      <c r="I501" s="2">
        <f t="shared" si="29"/>
        <v>-3.6171578844462093</v>
      </c>
      <c r="J501" s="2">
        <f t="shared" si="29"/>
        <v>-3.6822586003993352</v>
      </c>
      <c r="K501" s="2">
        <f t="shared" si="29"/>
        <v>-2.9189630205144534</v>
      </c>
      <c r="L501" s="2">
        <f t="shared" si="29"/>
        <v>-5.0754283828031372</v>
      </c>
      <c r="M501" s="2">
        <f t="shared" si="29"/>
        <v>-2.7292201846066844</v>
      </c>
      <c r="N501" s="6"/>
      <c r="O501" s="6"/>
      <c r="Y501" t="s">
        <v>264</v>
      </c>
      <c r="Z501" s="41">
        <f>+M506</f>
        <v>63945.38853210771</v>
      </c>
    </row>
    <row r="502" spans="2:26" ht="15.5" x14ac:dyDescent="0.35">
      <c r="B502" t="s">
        <v>18</v>
      </c>
      <c r="N502" s="6"/>
      <c r="O502" s="6"/>
      <c r="Y502" t="s">
        <v>23</v>
      </c>
      <c r="Z502" s="41">
        <f>+M507</f>
        <v>25842.288587677063</v>
      </c>
    </row>
    <row r="503" spans="2:26" ht="15.5" x14ac:dyDescent="0.35">
      <c r="B503" t="s">
        <v>19</v>
      </c>
      <c r="N503" s="6"/>
      <c r="O503" s="6"/>
      <c r="Y503" t="s">
        <v>265</v>
      </c>
      <c r="Z503" s="7">
        <f>+M508</f>
        <v>-0.28781553790729147</v>
      </c>
    </row>
    <row r="504" spans="2:26" ht="15.5" x14ac:dyDescent="0.35">
      <c r="B504" t="s">
        <v>20</v>
      </c>
      <c r="N504" s="6"/>
      <c r="O504" s="6"/>
      <c r="Y504" t="str">
        <f>+B514</f>
        <v>Muutosprosentti turvepeltojen khk-päästöissä</v>
      </c>
      <c r="Z504" s="7">
        <f>+M514/100</f>
        <v>-0.16699551496941362</v>
      </c>
    </row>
    <row r="505" spans="2:26" ht="15.5" x14ac:dyDescent="0.35">
      <c r="B505" t="s">
        <v>21</v>
      </c>
      <c r="C505" s="3">
        <f t="shared" ref="C505:L505" si="30">+C18+C45+C72+C99+C126+C153+C180+C207+C234+C261+C288+C315+C342+C369+C396+C423+C450+C477</f>
        <v>26547.08544032769</v>
      </c>
      <c r="D505" s="3">
        <f t="shared" si="30"/>
        <v>13187.325177947179</v>
      </c>
      <c r="E505" s="3">
        <f t="shared" si="30"/>
        <v>4186.7972821399262</v>
      </c>
      <c r="F505" s="3">
        <f t="shared" si="30"/>
        <v>1660.9212333148746</v>
      </c>
      <c r="G505" s="3">
        <f t="shared" si="30"/>
        <v>517.51740485334676</v>
      </c>
      <c r="H505" s="3">
        <f t="shared" si="30"/>
        <v>34074.252453742913</v>
      </c>
      <c r="I505" s="3">
        <f t="shared" si="30"/>
        <v>9301.2257288182718</v>
      </c>
      <c r="J505" s="3">
        <f t="shared" si="30"/>
        <v>287.22395936174104</v>
      </c>
      <c r="K505" s="3">
        <f t="shared" si="30"/>
        <v>25.328439278831294</v>
      </c>
      <c r="L505" s="3">
        <f t="shared" si="30"/>
        <v>0</v>
      </c>
      <c r="M505" s="3">
        <f>SUM(C505:L505)</f>
        <v>89787.67711978477</v>
      </c>
      <c r="N505" s="6"/>
      <c r="O505" s="6"/>
      <c r="R505" s="3">
        <f>SUM(C505:L505)</f>
        <v>89787.67711978477</v>
      </c>
    </row>
    <row r="506" spans="2:26" ht="15.5" x14ac:dyDescent="0.35">
      <c r="B506" t="s">
        <v>22</v>
      </c>
      <c r="C506" s="3">
        <f t="shared" ref="C506:L506" si="31">+C19+C46+C73+C100+C127+C154+C181+C208+C235+C262+C289+C316+C343+C370+C397+C424+C451+C478</f>
        <v>18133.297151918574</v>
      </c>
      <c r="D506" s="3">
        <f t="shared" si="31"/>
        <v>9157.873368730925</v>
      </c>
      <c r="E506" s="3">
        <f t="shared" si="31"/>
        <v>3263.2020103266159</v>
      </c>
      <c r="F506" s="3">
        <f t="shared" si="31"/>
        <v>1338.4994534384302</v>
      </c>
      <c r="G506" s="3">
        <f t="shared" si="31"/>
        <v>376.46390634876991</v>
      </c>
      <c r="H506" s="3">
        <f t="shared" si="31"/>
        <v>24991.828381021016</v>
      </c>
      <c r="I506" s="3">
        <f t="shared" si="31"/>
        <v>6382.8081366780407</v>
      </c>
      <c r="J506" s="3">
        <f t="shared" si="31"/>
        <v>119.20728297725996</v>
      </c>
      <c r="K506" s="3">
        <f t="shared" si="31"/>
        <v>2.2945867586762732</v>
      </c>
      <c r="L506" s="3">
        <f t="shared" si="31"/>
        <v>179.91425390940606</v>
      </c>
      <c r="M506" s="3">
        <f t="shared" ref="M506:M507" si="32">SUM(C506:L506)</f>
        <v>63945.38853210771</v>
      </c>
      <c r="N506" s="6"/>
      <c r="O506" s="6"/>
      <c r="R506" s="3">
        <f t="shared" ref="R506:R507" si="33">SUM(C506:L506)</f>
        <v>63945.38853210771</v>
      </c>
    </row>
    <row r="507" spans="2:26" ht="15.5" x14ac:dyDescent="0.35">
      <c r="B507" t="s">
        <v>23</v>
      </c>
      <c r="C507" s="3">
        <f t="shared" ref="C507:L507" si="34">+C20+C47+C74+C101+C128+C155+C182+C209+C236+C263+C290+C317+C344+C371+C398+C425+C452+C479</f>
        <v>8413.7882884091159</v>
      </c>
      <c r="D507" s="3">
        <f t="shared" si="34"/>
        <v>4029.451809216253</v>
      </c>
      <c r="E507" s="3">
        <f t="shared" si="34"/>
        <v>923.59527181330998</v>
      </c>
      <c r="F507" s="3">
        <f t="shared" si="34"/>
        <v>322.42177987644448</v>
      </c>
      <c r="G507" s="3">
        <f t="shared" si="34"/>
        <v>141.05349850457674</v>
      </c>
      <c r="H507" s="3">
        <f t="shared" si="34"/>
        <v>9082.4240727219039</v>
      </c>
      <c r="I507" s="3">
        <f t="shared" si="34"/>
        <v>2918.4175921402298</v>
      </c>
      <c r="J507" s="3">
        <f t="shared" si="34"/>
        <v>168.01667638448109</v>
      </c>
      <c r="K507" s="3">
        <f t="shared" si="34"/>
        <v>23.033852520155026</v>
      </c>
      <c r="L507" s="3">
        <f t="shared" si="34"/>
        <v>-179.91425390940606</v>
      </c>
      <c r="M507" s="3">
        <f t="shared" si="32"/>
        <v>25842.288587677063</v>
      </c>
      <c r="N507" s="6">
        <f>10*M507/1000</f>
        <v>258.42288587677064</v>
      </c>
      <c r="O507" s="6">
        <f>5*M507/1000</f>
        <v>129.21144293838532</v>
      </c>
      <c r="R507" s="3">
        <f t="shared" si="33"/>
        <v>25842.288587677063</v>
      </c>
    </row>
    <row r="508" spans="2:26" ht="15.5" x14ac:dyDescent="0.35">
      <c r="B508" t="s">
        <v>54</v>
      </c>
      <c r="C508" s="7">
        <f>-C507/C505</f>
        <v>-0.3169383059892415</v>
      </c>
      <c r="D508" s="7">
        <f t="shared" ref="D508:M508" si="35">-D507/D505</f>
        <v>-0.30555489872613439</v>
      </c>
      <c r="E508" s="7">
        <f t="shared" si="35"/>
        <v>-0.22059708401770256</v>
      </c>
      <c r="F508" s="7">
        <f t="shared" si="35"/>
        <v>-0.19412225782251788</v>
      </c>
      <c r="G508" s="7">
        <f t="shared" si="35"/>
        <v>-0.27255798004426196</v>
      </c>
      <c r="H508" s="7">
        <f t="shared" si="35"/>
        <v>-0.26654800674062146</v>
      </c>
      <c r="I508" s="7">
        <f t="shared" si="35"/>
        <v>-0.31376698912897116</v>
      </c>
      <c r="J508" s="7">
        <f t="shared" si="35"/>
        <v>-0.58496748237104534</v>
      </c>
      <c r="K508" s="7">
        <f t="shared" si="35"/>
        <v>-0.90940670550537983</v>
      </c>
      <c r="L508" s="7">
        <v>0</v>
      </c>
      <c r="M508" s="7">
        <f t="shared" si="35"/>
        <v>-0.28781553790729147</v>
      </c>
      <c r="N508" s="6"/>
      <c r="O508" s="6"/>
    </row>
    <row r="509" spans="2:26" x14ac:dyDescent="0.35">
      <c r="N509" s="2">
        <f>+N497+N507</f>
        <v>660.07287683012635</v>
      </c>
      <c r="O509" s="2">
        <f>+O497+O507</f>
        <v>330.03643841506317</v>
      </c>
      <c r="P509" s="2">
        <f>+N509-O509</f>
        <v>330.03643841506317</v>
      </c>
    </row>
    <row r="510" spans="2:26" ht="15.5" x14ac:dyDescent="0.35">
      <c r="C510" t="s">
        <v>0</v>
      </c>
      <c r="D510" t="s">
        <v>1</v>
      </c>
      <c r="E510" t="s">
        <v>2</v>
      </c>
      <c r="F510" t="s">
        <v>3</v>
      </c>
      <c r="G510" t="s">
        <v>4</v>
      </c>
      <c r="H510" t="s">
        <v>5</v>
      </c>
      <c r="I510" t="s">
        <v>6</v>
      </c>
      <c r="J510" t="s">
        <v>7</v>
      </c>
      <c r="K510" t="s">
        <v>8</v>
      </c>
      <c r="L510" t="s">
        <v>9</v>
      </c>
      <c r="M510" t="s">
        <v>10</v>
      </c>
      <c r="N510" s="4" t="s">
        <v>52</v>
      </c>
      <c r="O510" s="4" t="s">
        <v>53</v>
      </c>
    </row>
    <row r="511" spans="2:26" x14ac:dyDescent="0.35">
      <c r="B511" t="s">
        <v>25</v>
      </c>
      <c r="C511" s="3">
        <f>+C24+C51+C78+C105+C132+C159+C186+C213+C240+C267+C294+C321+C348+C375+C402+C429+C456+C483</f>
        <v>2510.3329456007982</v>
      </c>
      <c r="D511" s="3">
        <f t="shared" ref="D511:K511" si="36">+D24+D51+D78+D105+D132+D159+D186+D213+D240+D267+D294+D321+D348+D375+D402+D429+D456+D483</f>
        <v>1344.2831018978611</v>
      </c>
      <c r="E511" s="3">
        <f t="shared" si="36"/>
        <v>183.31820745652661</v>
      </c>
      <c r="F511" s="3">
        <f t="shared" si="36"/>
        <v>76.66161914470878</v>
      </c>
      <c r="G511" s="3">
        <f t="shared" si="36"/>
        <v>104.94313553664213</v>
      </c>
      <c r="H511" s="3">
        <f t="shared" si="36"/>
        <v>1942.9749427426971</v>
      </c>
      <c r="I511" s="3">
        <f t="shared" si="36"/>
        <v>1247.4990439229437</v>
      </c>
      <c r="J511" s="3">
        <f t="shared" si="36"/>
        <v>74.113271471274743</v>
      </c>
      <c r="K511" s="3">
        <f t="shared" si="36"/>
        <v>17.500448797803564</v>
      </c>
      <c r="L511" s="3">
        <f>+L24+L51+L78+L105+L132+L159+L186+L213+L240+L267+L294+L321+L348+L375+L402+L429+L456+L483</f>
        <v>244.87725350246433</v>
      </c>
      <c r="M511" s="2">
        <f>SUM(C511:L511)</f>
        <v>7746.5039700737207</v>
      </c>
      <c r="N511" s="2">
        <f>+M511</f>
        <v>7746.5039700737207</v>
      </c>
      <c r="O511" s="3">
        <f>+M511</f>
        <v>7746.5039700737207</v>
      </c>
    </row>
    <row r="512" spans="2:26" x14ac:dyDescent="0.35">
      <c r="B512" t="s">
        <v>26</v>
      </c>
      <c r="C512" s="3">
        <f>+C25+C52+C79+C106+C133+C160+C187+C214+C241+C268+C295+C322+C349+C376+C403+C430+C457+C484</f>
        <v>2023.557026511869</v>
      </c>
      <c r="D512" s="3">
        <f t="shared" ref="D512:L512" si="37">+D25+D52+D79+D106+D133+D160+D187+D214+D241+D268+D295+D322+D349+D376+D403+D430+D457+D484</f>
        <v>1096.9481229328353</v>
      </c>
      <c r="E512" s="3">
        <f t="shared" si="37"/>
        <v>154.58918248197688</v>
      </c>
      <c r="F512" s="3">
        <f t="shared" si="37"/>
        <v>65.371589957367078</v>
      </c>
      <c r="G512" s="3">
        <f t="shared" si="37"/>
        <v>87.058637863066195</v>
      </c>
      <c r="H512" s="3">
        <f t="shared" si="37"/>
        <v>1669.8053924823682</v>
      </c>
      <c r="I512" s="3">
        <f t="shared" si="37"/>
        <v>1063.0467085199989</v>
      </c>
      <c r="J512" s="3">
        <f t="shared" si="37"/>
        <v>59.527878992038801</v>
      </c>
      <c r="K512" s="3">
        <f t="shared" si="37"/>
        <v>17.173204103909253</v>
      </c>
      <c r="L512" s="3">
        <f t="shared" si="37"/>
        <v>215.79480653322321</v>
      </c>
      <c r="M512" s="3">
        <f>SUM(C512:L512)</f>
        <v>6452.8725503786527</v>
      </c>
      <c r="N512" s="2">
        <f>+M512+P509</f>
        <v>6782.9089887937162</v>
      </c>
      <c r="O512" s="2">
        <f>+M512+N509</f>
        <v>7112.9454272087787</v>
      </c>
    </row>
    <row r="513" spans="2:15" x14ac:dyDescent="0.35">
      <c r="B513" t="s">
        <v>27</v>
      </c>
      <c r="C513" s="3">
        <f>+C512-C511</f>
        <v>-486.77591908892919</v>
      </c>
      <c r="D513" s="3">
        <f t="shared" ref="D513:L513" si="38">+D512-D511</f>
        <v>-247.33497896502581</v>
      </c>
      <c r="E513" s="3">
        <f t="shared" si="38"/>
        <v>-28.729024974549731</v>
      </c>
      <c r="F513" s="3">
        <f t="shared" si="38"/>
        <v>-11.290029187341702</v>
      </c>
      <c r="G513" s="3">
        <f t="shared" si="38"/>
        <v>-17.884497673575936</v>
      </c>
      <c r="H513" s="3">
        <f t="shared" si="38"/>
        <v>-273.16955026032883</v>
      </c>
      <c r="I513" s="3">
        <f t="shared" si="38"/>
        <v>-184.45233540294475</v>
      </c>
      <c r="J513" s="3">
        <f t="shared" si="38"/>
        <v>-14.585392479235942</v>
      </c>
      <c r="K513" s="3">
        <f t="shared" si="38"/>
        <v>-0.32724469389431121</v>
      </c>
      <c r="L513" s="3">
        <f t="shared" si="38"/>
        <v>-29.082446969241118</v>
      </c>
      <c r="M513" s="3">
        <f>+M512-M511</f>
        <v>-1293.631419695068</v>
      </c>
      <c r="N513" s="2">
        <f>+N512-N511</f>
        <v>-963.5949812800045</v>
      </c>
      <c r="O513" s="2">
        <f>+O512-O511</f>
        <v>-633.55854286494196</v>
      </c>
    </row>
    <row r="514" spans="2:15" x14ac:dyDescent="0.35">
      <c r="B514" t="s">
        <v>268</v>
      </c>
      <c r="C514" s="2">
        <f>100*C513/C511</f>
        <v>-19.390890755824785</v>
      </c>
      <c r="D514" s="2">
        <f t="shared" ref="D514:M514" si="39">100*D513/D511</f>
        <v>-18.399024626273874</v>
      </c>
      <c r="E514" s="2">
        <f t="shared" si="39"/>
        <v>-15.671670246591701</v>
      </c>
      <c r="F514" s="2">
        <f t="shared" si="39"/>
        <v>-14.727094618273458</v>
      </c>
      <c r="G514" s="2">
        <f t="shared" si="39"/>
        <v>-17.042084346080316</v>
      </c>
      <c r="H514" s="2">
        <f t="shared" si="39"/>
        <v>-14.059344989530517</v>
      </c>
      <c r="I514" s="2">
        <f t="shared" si="39"/>
        <v>-14.78576968066503</v>
      </c>
      <c r="J514" s="2">
        <f t="shared" si="39"/>
        <v>-19.679865953412992</v>
      </c>
      <c r="K514" s="2">
        <f t="shared" si="39"/>
        <v>-1.8699217241524848</v>
      </c>
      <c r="L514" s="2">
        <v>0</v>
      </c>
      <c r="M514" s="2">
        <f t="shared" si="39"/>
        <v>-16.699551496941361</v>
      </c>
      <c r="N514" s="2">
        <f>100*N513/N511</f>
        <v>-12.439094913041583</v>
      </c>
      <c r="O514" s="2">
        <f>100*O513/O511</f>
        <v>-8.178638329141819</v>
      </c>
    </row>
    <row r="518" spans="2:15" x14ac:dyDescent="0.35">
      <c r="D518" t="s">
        <v>25</v>
      </c>
      <c r="E518" t="s">
        <v>26</v>
      </c>
      <c r="F518" t="s">
        <v>27</v>
      </c>
      <c r="G518" t="s">
        <v>28</v>
      </c>
    </row>
    <row r="519" spans="2:15" x14ac:dyDescent="0.35">
      <c r="C519" t="s">
        <v>0</v>
      </c>
      <c r="D519" s="3">
        <v>2510.3329456007982</v>
      </c>
      <c r="E519" s="3">
        <v>2023.557026511869</v>
      </c>
      <c r="F519" s="3">
        <v>-486.77591908892919</v>
      </c>
      <c r="G519" s="2">
        <v>-19.390890755824785</v>
      </c>
    </row>
    <row r="520" spans="2:15" x14ac:dyDescent="0.35">
      <c r="C520" t="s">
        <v>1</v>
      </c>
      <c r="D520" s="3">
        <v>1344.2831018978611</v>
      </c>
      <c r="E520" s="3">
        <v>1096.9481229328353</v>
      </c>
      <c r="F520" s="3">
        <v>-247.33497896502581</v>
      </c>
      <c r="G520" s="2">
        <v>-18.399024626273874</v>
      </c>
    </row>
    <row r="521" spans="2:15" x14ac:dyDescent="0.35">
      <c r="C521" t="s">
        <v>2</v>
      </c>
      <c r="D521" s="3">
        <v>183.31820745652661</v>
      </c>
      <c r="E521" s="3">
        <v>154.58918248197688</v>
      </c>
      <c r="F521" s="3">
        <v>-28.729024974549731</v>
      </c>
      <c r="G521" s="2">
        <v>-15.671670246591701</v>
      </c>
    </row>
    <row r="522" spans="2:15" x14ac:dyDescent="0.35">
      <c r="C522" t="s">
        <v>3</v>
      </c>
      <c r="D522" s="3">
        <v>76.66161914470878</v>
      </c>
      <c r="E522" s="3">
        <v>65.371589957367078</v>
      </c>
      <c r="F522" s="3">
        <v>-11.290029187341702</v>
      </c>
      <c r="G522" s="2">
        <v>-14.727094618273458</v>
      </c>
    </row>
    <row r="523" spans="2:15" x14ac:dyDescent="0.35">
      <c r="C523" t="s">
        <v>4</v>
      </c>
      <c r="D523" s="3">
        <v>104.94313553664213</v>
      </c>
      <c r="E523" s="3">
        <v>87.058637863066195</v>
      </c>
      <c r="F523" s="3">
        <v>-17.884497673575936</v>
      </c>
      <c r="G523" s="2">
        <v>-17.042084346080316</v>
      </c>
    </row>
    <row r="524" spans="2:15" x14ac:dyDescent="0.35">
      <c r="C524" t="s">
        <v>5</v>
      </c>
      <c r="D524" s="3">
        <v>1942.9749427426971</v>
      </c>
      <c r="E524" s="3">
        <v>1669.8053924823682</v>
      </c>
      <c r="F524" s="3">
        <v>-273.16955026032883</v>
      </c>
      <c r="G524" s="2">
        <v>-14.059344989530517</v>
      </c>
    </row>
    <row r="525" spans="2:15" x14ac:dyDescent="0.35">
      <c r="C525" t="s">
        <v>6</v>
      </c>
      <c r="D525" s="3">
        <v>1247.4990439229437</v>
      </c>
      <c r="E525" s="3">
        <v>1063.0467085199989</v>
      </c>
      <c r="F525" s="3">
        <v>-184.45233540294475</v>
      </c>
      <c r="G525" s="2">
        <v>-14.78576968066503</v>
      </c>
    </row>
    <row r="526" spans="2:15" x14ac:dyDescent="0.35">
      <c r="C526" t="s">
        <v>7</v>
      </c>
      <c r="D526" s="3">
        <v>74.113271471274743</v>
      </c>
      <c r="E526" s="3">
        <v>59.527878992038801</v>
      </c>
      <c r="F526" s="3">
        <v>-14.585392479235942</v>
      </c>
      <c r="G526" s="2">
        <v>-19.679865953412992</v>
      </c>
    </row>
    <row r="527" spans="2:15" x14ac:dyDescent="0.35">
      <c r="C527" t="s">
        <v>8</v>
      </c>
      <c r="D527" s="3">
        <v>17.500448797803564</v>
      </c>
      <c r="E527" s="3">
        <v>17.173204103909253</v>
      </c>
      <c r="F527" s="3">
        <v>-0.32724469389431121</v>
      </c>
      <c r="G527" s="2">
        <v>-1.8699217241524848</v>
      </c>
    </row>
    <row r="528" spans="2:15" x14ac:dyDescent="0.35">
      <c r="C528" t="s">
        <v>9</v>
      </c>
      <c r="D528" s="3">
        <v>244.87725350246433</v>
      </c>
      <c r="E528" s="3">
        <v>215.79480653322321</v>
      </c>
      <c r="F528" s="3">
        <v>-29.082446969241118</v>
      </c>
      <c r="G528" s="2">
        <v>0</v>
      </c>
      <c r="J528" t="str">
        <f>+D518</f>
        <v>Kasvihuonekaasupäästöt turvepelloilta 2022, kt CO2 ekv.</v>
      </c>
      <c r="K528" t="str">
        <f t="shared" ref="K528:M528" si="40">+E518</f>
        <v>Kasvihuonekaasupäästöt turvepelloilta muutosten jälkeen, kt CO2 ekv.</v>
      </c>
      <c r="L528" t="str">
        <f t="shared" si="40"/>
        <v>Kasvihuonekaasupäästöjen muutos, kt CO2 ekv.</v>
      </c>
      <c r="M528" t="str">
        <f t="shared" si="40"/>
        <v>Muutosprosentti turvepeltojen päästöissä</v>
      </c>
    </row>
    <row r="529" spans="3:13" x14ac:dyDescent="0.35">
      <c r="C529" t="s">
        <v>10</v>
      </c>
      <c r="D529" s="3">
        <v>7746.5039700737207</v>
      </c>
      <c r="E529" s="3">
        <v>6452.8725503786527</v>
      </c>
      <c r="F529" s="3">
        <v>-1293.631419695068</v>
      </c>
      <c r="G529" s="2">
        <v>-16.699551496941361</v>
      </c>
      <c r="I529" t="str">
        <f>+C529</f>
        <v>Yhteensä</v>
      </c>
      <c r="J529" s="3">
        <f t="shared" ref="J529:L531" si="41">+D529</f>
        <v>7746.5039700737207</v>
      </c>
      <c r="K529" s="3">
        <f t="shared" si="41"/>
        <v>6452.8725503786527</v>
      </c>
      <c r="L529" s="3">
        <f t="shared" si="41"/>
        <v>-1293.631419695068</v>
      </c>
      <c r="M529" s="7">
        <f>+G529/100</f>
        <v>-0.16699551496941362</v>
      </c>
    </row>
    <row r="530" spans="3:13" x14ac:dyDescent="0.35">
      <c r="C530" t="s">
        <v>52</v>
      </c>
      <c r="D530" s="3">
        <v>7746.5039700737207</v>
      </c>
      <c r="E530" s="3">
        <v>6782.9089887937162</v>
      </c>
      <c r="F530" s="3">
        <v>-963.5949812800045</v>
      </c>
      <c r="G530" s="2">
        <v>-12.439094913041583</v>
      </c>
      <c r="I530" t="str">
        <f t="shared" ref="I530:I531" si="42">+C530</f>
        <v>hs1</v>
      </c>
      <c r="J530" s="3">
        <f t="shared" si="41"/>
        <v>7746.5039700737207</v>
      </c>
      <c r="K530" s="3">
        <f t="shared" si="41"/>
        <v>6782.9089887937162</v>
      </c>
      <c r="L530" s="3">
        <f t="shared" si="41"/>
        <v>-963.5949812800045</v>
      </c>
      <c r="M530" s="7">
        <f t="shared" ref="M530:M531" si="43">+G530/100</f>
        <v>-0.12439094913041583</v>
      </c>
    </row>
    <row r="531" spans="3:13" x14ac:dyDescent="0.35">
      <c r="C531" t="s">
        <v>53</v>
      </c>
      <c r="D531" s="3">
        <v>7746.5039700737207</v>
      </c>
      <c r="E531" s="3">
        <v>7112.9454272087787</v>
      </c>
      <c r="F531" s="3">
        <v>-633.55854286494196</v>
      </c>
      <c r="G531" s="2">
        <v>-8.178638329141819</v>
      </c>
      <c r="I531" t="str">
        <f t="shared" si="42"/>
        <v>hs2</v>
      </c>
      <c r="J531" s="3">
        <f t="shared" si="41"/>
        <v>7746.5039700737207</v>
      </c>
      <c r="K531" s="3">
        <f t="shared" si="41"/>
        <v>7112.9454272087787</v>
      </c>
      <c r="L531" s="3">
        <f t="shared" si="41"/>
        <v>-633.55854286494196</v>
      </c>
      <c r="M531" s="7">
        <f t="shared" si="43"/>
        <v>-8.1786383291418185E-2</v>
      </c>
    </row>
    <row r="532" spans="3:13" x14ac:dyDescent="0.35">
      <c r="D532" s="3"/>
      <c r="E532" s="3"/>
      <c r="F532" s="3"/>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4532B-75E2-4B60-92B5-45675B93703A}">
  <dimension ref="A2:BA152"/>
  <sheetViews>
    <sheetView zoomScale="50" zoomScaleNormal="50" workbookViewId="0">
      <selection activeCell="O3" sqref="O3"/>
    </sheetView>
  </sheetViews>
  <sheetFormatPr defaultRowHeight="14.5" x14ac:dyDescent="0.35"/>
  <cols>
    <col min="1" max="1" width="68.54296875" customWidth="1"/>
    <col min="27" max="27" width="63.4531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16259.513999999999</v>
      </c>
      <c r="F15" s="42">
        <v>9973.634</v>
      </c>
      <c r="G15" s="42">
        <v>1951.6980000000001</v>
      </c>
      <c r="H15" s="42">
        <v>2255.7600000000002</v>
      </c>
      <c r="I15" s="42">
        <v>716.88</v>
      </c>
      <c r="J15" s="42">
        <v>149.82599999999999</v>
      </c>
      <c r="K15" s="42">
        <v>278.23799999999989</v>
      </c>
      <c r="L15" s="42">
        <v>173.08199999999999</v>
      </c>
      <c r="M15" s="42">
        <v>13.2</v>
      </c>
      <c r="N15" s="43">
        <v>0</v>
      </c>
      <c r="O15" s="25">
        <v>31771.832000000002</v>
      </c>
    </row>
    <row r="16" spans="1:25" ht="15.5" x14ac:dyDescent="0.35">
      <c r="A16" s="44" t="s">
        <v>66</v>
      </c>
      <c r="B16" s="25"/>
      <c r="C16" s="25"/>
      <c r="D16" s="25"/>
      <c r="E16" s="25">
        <v>18037.215189177201</v>
      </c>
      <c r="F16" s="25">
        <v>10768.738512361848</v>
      </c>
      <c r="G16" s="25">
        <v>429.10321834758736</v>
      </c>
      <c r="H16" s="25">
        <v>611.64986700319878</v>
      </c>
      <c r="I16" s="25">
        <v>889.21423128110871</v>
      </c>
      <c r="J16" s="25">
        <v>12513.66823441998</v>
      </c>
      <c r="K16" s="25">
        <v>15529.470811627474</v>
      </c>
      <c r="L16" s="25">
        <v>1355.964916041215</v>
      </c>
      <c r="M16" s="25">
        <v>171.87144460830274</v>
      </c>
      <c r="N16" s="25">
        <v>5089.1681975030133</v>
      </c>
      <c r="O16" s="25">
        <v>65396.064622370934</v>
      </c>
    </row>
    <row r="17" spans="1:22" ht="15.5" x14ac:dyDescent="0.35">
      <c r="A17" s="45" t="s">
        <v>84</v>
      </c>
      <c r="B17" s="25"/>
      <c r="C17" s="25"/>
      <c r="D17" s="25"/>
      <c r="E17" s="25">
        <v>582.56064950610812</v>
      </c>
      <c r="F17" s="25">
        <v>372.27773320987632</v>
      </c>
      <c r="G17" s="25">
        <v>5.5825505791874699</v>
      </c>
      <c r="H17" s="25">
        <v>16.9665837866673</v>
      </c>
      <c r="I17" s="25">
        <v>19.064032531494021</v>
      </c>
      <c r="J17" s="25">
        <v>443.41112612261389</v>
      </c>
      <c r="K17" s="25">
        <v>405.57198102859701</v>
      </c>
      <c r="L17" s="25">
        <v>38.281095171755595</v>
      </c>
      <c r="M17" s="25">
        <v>7.3376288315821201</v>
      </c>
      <c r="N17" s="25">
        <v>173.3733066569113</v>
      </c>
      <c r="O17" s="25">
        <v>2064.4266874247933</v>
      </c>
    </row>
    <row r="18" spans="1:22" ht="15.5" x14ac:dyDescent="0.35">
      <c r="A18" s="45" t="s">
        <v>85</v>
      </c>
      <c r="B18" s="25"/>
      <c r="C18" s="25"/>
      <c r="D18" s="25"/>
      <c r="E18" s="25">
        <v>484.42278320629248</v>
      </c>
      <c r="F18" s="42">
        <v>291.64929775630412</v>
      </c>
      <c r="G18" s="25">
        <v>4.5166219072120191</v>
      </c>
      <c r="H18" s="25">
        <v>12.157657952171137</v>
      </c>
      <c r="I18" s="25">
        <v>11.274266633771848</v>
      </c>
      <c r="J18" s="25">
        <v>308.70242792638589</v>
      </c>
      <c r="K18" s="25">
        <v>314.90823977969183</v>
      </c>
      <c r="L18" s="25">
        <v>21.779583955198902</v>
      </c>
      <c r="M18" s="25">
        <v>7.6750737414764725</v>
      </c>
      <c r="N18" s="25">
        <v>151.02063411557648</v>
      </c>
      <c r="O18" s="25">
        <v>1608.1065869740812</v>
      </c>
    </row>
    <row r="19" spans="1:22" ht="15.5" x14ac:dyDescent="0.35">
      <c r="A19" s="45" t="s">
        <v>86</v>
      </c>
      <c r="B19" s="25"/>
      <c r="C19" s="25"/>
      <c r="D19" s="25"/>
      <c r="E19" s="25">
        <v>1385.2404158213812</v>
      </c>
      <c r="F19" s="42">
        <v>900.03270891841203</v>
      </c>
      <c r="G19" s="25">
        <v>27.895086850841565</v>
      </c>
      <c r="H19" s="25">
        <v>29.30506706942494</v>
      </c>
      <c r="I19" s="25">
        <v>25.281124872427895</v>
      </c>
      <c r="J19" s="25">
        <v>832.12997118931867</v>
      </c>
      <c r="K19" s="25">
        <v>931.84554265560905</v>
      </c>
      <c r="L19" s="25">
        <v>74.75471493539338</v>
      </c>
      <c r="M19" s="25">
        <v>13.405006037459254</v>
      </c>
      <c r="N19" s="25">
        <v>319.4722295196654</v>
      </c>
      <c r="O19" s="25">
        <v>4539.3618678699331</v>
      </c>
    </row>
    <row r="20" spans="1:22" ht="15.5" x14ac:dyDescent="0.35">
      <c r="A20" s="44" t="s">
        <v>67</v>
      </c>
      <c r="B20" s="25"/>
      <c r="C20" s="25"/>
      <c r="D20" s="25"/>
      <c r="E20" s="25">
        <f>E17*$N$2+E18+E19</f>
        <v>1869.6631990276737</v>
      </c>
      <c r="F20" s="25">
        <f t="shared" ref="F20:O20" si="0">F17*$N$2+F18+F19</f>
        <v>1191.6820066747161</v>
      </c>
      <c r="G20" s="25">
        <f t="shared" si="0"/>
        <v>32.411708758053585</v>
      </c>
      <c r="H20" s="25">
        <f t="shared" si="0"/>
        <v>41.462725021596079</v>
      </c>
      <c r="I20" s="25">
        <f t="shared" si="0"/>
        <v>36.55539150619974</v>
      </c>
      <c r="J20" s="25">
        <f t="shared" si="0"/>
        <v>1140.8323991157044</v>
      </c>
      <c r="K20" s="25">
        <f t="shared" si="0"/>
        <v>1246.7537824353008</v>
      </c>
      <c r="L20" s="25">
        <f t="shared" si="0"/>
        <v>96.534298890592282</v>
      </c>
      <c r="M20" s="25">
        <f t="shared" si="0"/>
        <v>21.080079778935726</v>
      </c>
      <c r="N20" s="25">
        <f t="shared" si="0"/>
        <v>470.49286363524186</v>
      </c>
      <c r="O20" s="25">
        <f t="shared" si="0"/>
        <v>6147.4684548440146</v>
      </c>
      <c r="P20" s="3">
        <f t="shared" ref="P20" si="1">SUM(E20:N20)</f>
        <v>6147.4684548440146</v>
      </c>
    </row>
    <row r="21" spans="1:22" ht="15.5" x14ac:dyDescent="0.35">
      <c r="A21" s="44" t="s">
        <v>68</v>
      </c>
      <c r="B21" s="25"/>
      <c r="C21" s="25"/>
      <c r="D21" s="25"/>
      <c r="E21" s="25">
        <v>605.72798500260205</v>
      </c>
      <c r="F21" s="25">
        <v>274.00968101769433</v>
      </c>
      <c r="G21" s="25">
        <v>17.994828920180954</v>
      </c>
      <c r="H21" s="25">
        <v>19.639728841529973</v>
      </c>
      <c r="I21" s="25">
        <v>4.7046037834477277</v>
      </c>
      <c r="J21" s="25">
        <v>537.76029729916502</v>
      </c>
      <c r="K21" s="25">
        <v>262.40362553546856</v>
      </c>
      <c r="L21" s="25">
        <v>8.4847962263217429</v>
      </c>
      <c r="M21" s="25">
        <v>2.6823496048100974</v>
      </c>
      <c r="N21" s="25">
        <v>0</v>
      </c>
      <c r="O21" s="25">
        <v>1733.4078962312203</v>
      </c>
      <c r="T21">
        <v>12</v>
      </c>
      <c r="U21">
        <v>270</v>
      </c>
      <c r="V21">
        <f>+T21*U21</f>
        <v>3240</v>
      </c>
    </row>
    <row r="22" spans="1:22" ht="15.5" x14ac:dyDescent="0.35">
      <c r="A22" s="44" t="s">
        <v>69</v>
      </c>
      <c r="B22" s="25"/>
      <c r="C22" s="25"/>
      <c r="D22" s="25"/>
      <c r="E22" s="25">
        <v>1143.2973523289675</v>
      </c>
      <c r="F22" s="25">
        <v>804.55829842532603</v>
      </c>
      <c r="G22" s="25">
        <v>9.5353542914757252</v>
      </c>
      <c r="H22" s="25">
        <v>18.616469865504325</v>
      </c>
      <c r="I22" s="25">
        <v>27.332904821744776</v>
      </c>
      <c r="J22" s="25">
        <v>425.89393391338803</v>
      </c>
      <c r="K22" s="25">
        <v>758.94726991226776</v>
      </c>
      <c r="L22" s="25">
        <v>63.066423591552855</v>
      </c>
      <c r="M22" s="25">
        <v>7.105201904860623</v>
      </c>
      <c r="N22" s="25">
        <v>0</v>
      </c>
      <c r="O22" s="25">
        <v>3258.3532090550875</v>
      </c>
    </row>
    <row r="23" spans="1:22" ht="15.5" x14ac:dyDescent="0.35">
      <c r="A23" s="44" t="s">
        <v>87</v>
      </c>
      <c r="B23" s="25"/>
      <c r="C23" s="25"/>
      <c r="D23" s="25"/>
      <c r="E23" s="25">
        <v>82.903674854639817</v>
      </c>
      <c r="F23" s="25">
        <v>88.31657770944895</v>
      </c>
      <c r="G23" s="25">
        <v>2.7243932920466918</v>
      </c>
      <c r="H23" s="25">
        <v>3.044675776536705</v>
      </c>
      <c r="I23" s="25">
        <v>0.49386920774945514</v>
      </c>
      <c r="J23" s="25">
        <v>111.74227050173148</v>
      </c>
      <c r="K23" s="25">
        <v>110.02901604395434</v>
      </c>
      <c r="L23" s="25">
        <v>5.8690091931216193</v>
      </c>
      <c r="M23" s="25">
        <v>0</v>
      </c>
      <c r="N23" s="25">
        <v>0</v>
      </c>
      <c r="O23" s="25">
        <v>405.12348657922905</v>
      </c>
    </row>
    <row r="24" spans="1:22" ht="15.5" x14ac:dyDescent="0.35">
      <c r="A24" s="46" t="s">
        <v>88</v>
      </c>
      <c r="B24" s="26"/>
      <c r="C24" s="26"/>
      <c r="D24" s="26"/>
      <c r="E24" s="26">
        <v>24.053409884109584</v>
      </c>
      <c r="F24" s="26">
        <v>22.759626961501013</v>
      </c>
      <c r="G24" s="26">
        <v>50.507184938511926</v>
      </c>
      <c r="H24" s="26">
        <v>8.8511586074618549</v>
      </c>
      <c r="I24" s="26">
        <v>0</v>
      </c>
      <c r="J24" s="26">
        <v>19.229067522081444</v>
      </c>
      <c r="K24" s="26">
        <v>16.57150321652238</v>
      </c>
      <c r="L24" s="26">
        <v>27.581221694859735</v>
      </c>
      <c r="M24" s="26">
        <v>0</v>
      </c>
      <c r="N24" s="26">
        <v>24.062245271045175</v>
      </c>
      <c r="O24" s="26">
        <v>21.294768616957228</v>
      </c>
    </row>
    <row r="25" spans="1:22" ht="15.5" x14ac:dyDescent="0.35">
      <c r="A25" s="21" t="s">
        <v>89</v>
      </c>
      <c r="B25" s="23"/>
      <c r="C25" s="23"/>
      <c r="D25" s="23"/>
      <c r="E25" s="42">
        <v>1050.8318114057695</v>
      </c>
      <c r="F25" s="42">
        <v>730.88293975647389</v>
      </c>
      <c r="G25" s="42">
        <v>18.109762704853903</v>
      </c>
      <c r="H25" s="42">
        <v>18.269274579796676</v>
      </c>
      <c r="I25" s="42">
        <v>21.669397978717456</v>
      </c>
      <c r="J25" s="42">
        <v>680.93488375186143</v>
      </c>
      <c r="K25" s="42">
        <v>695.64507754166164</v>
      </c>
      <c r="L25" s="42">
        <v>71.268994389539884</v>
      </c>
      <c r="M25" s="25">
        <v>0</v>
      </c>
      <c r="N25" s="25">
        <v>245.78056988670485</v>
      </c>
      <c r="O25" s="25">
        <v>3533.3927119953792</v>
      </c>
    </row>
    <row r="26" spans="1:22" ht="15.5" x14ac:dyDescent="0.35">
      <c r="A26" s="21" t="s">
        <v>90</v>
      </c>
      <c r="B26" s="23"/>
      <c r="C26" s="23"/>
      <c r="D26" s="23"/>
      <c r="E26" s="42">
        <v>333.1975550978608</v>
      </c>
      <c r="F26" s="42">
        <v>204.84408708132284</v>
      </c>
      <c r="G26" s="42">
        <v>14.089023104513073</v>
      </c>
      <c r="H26" s="42">
        <v>2.5938379663378752</v>
      </c>
      <c r="I26" s="42">
        <v>0</v>
      </c>
      <c r="J26" s="42">
        <v>160.01083403147095</v>
      </c>
      <c r="K26" s="42">
        <v>154.42081407419468</v>
      </c>
      <c r="L26" s="42">
        <v>20.618263653691272</v>
      </c>
      <c r="M26" s="42">
        <v>0</v>
      </c>
      <c r="N26" s="42">
        <v>76.872191439898273</v>
      </c>
      <c r="O26" s="25">
        <v>966.64660644928995</v>
      </c>
    </row>
    <row r="27" spans="1:22" ht="15.5" x14ac:dyDescent="0.35">
      <c r="A27" s="21" t="s">
        <v>91</v>
      </c>
      <c r="B27" s="23"/>
      <c r="C27" s="23"/>
      <c r="D27" s="23"/>
      <c r="E27" s="25">
        <v>1052.0428607235203</v>
      </c>
      <c r="F27" s="25">
        <v>695.18862183708916</v>
      </c>
      <c r="G27" s="25">
        <v>13.806063746328492</v>
      </c>
      <c r="H27" s="25">
        <v>26.711229103087064</v>
      </c>
      <c r="I27" s="25">
        <v>25.281124872427895</v>
      </c>
      <c r="J27" s="25">
        <v>672.11913715784772</v>
      </c>
      <c r="K27" s="25">
        <v>777.42472858141434</v>
      </c>
      <c r="L27" s="25">
        <v>54.136451281702108</v>
      </c>
      <c r="M27" s="25">
        <v>13.405006037459254</v>
      </c>
      <c r="N27" s="25"/>
      <c r="O27" s="25">
        <v>3330.1152233408766</v>
      </c>
    </row>
    <row r="28" spans="1:22" ht="15.5" x14ac:dyDescent="0.35">
      <c r="A28" s="44" t="s">
        <v>92</v>
      </c>
      <c r="B28" s="25"/>
      <c r="C28" s="25"/>
      <c r="D28" s="25"/>
      <c r="E28" s="47">
        <v>342.4</v>
      </c>
      <c r="F28" s="25">
        <v>222.8</v>
      </c>
      <c r="G28" s="25">
        <v>1.2</v>
      </c>
      <c r="H28" s="25">
        <v>0.7</v>
      </c>
      <c r="I28" s="25">
        <v>10.5</v>
      </c>
      <c r="J28" s="25">
        <v>321</v>
      </c>
      <c r="K28" s="25">
        <v>262.60000000000002</v>
      </c>
      <c r="L28" s="25">
        <v>21.4</v>
      </c>
      <c r="M28" s="25">
        <v>3</v>
      </c>
      <c r="N28" s="25">
        <v>82.7</v>
      </c>
      <c r="O28" s="25">
        <v>1268.3000000000004</v>
      </c>
    </row>
    <row r="29" spans="1:22" ht="15.5" x14ac:dyDescent="0.35">
      <c r="A29" s="21" t="s">
        <v>93</v>
      </c>
      <c r="B29" s="23"/>
      <c r="C29" s="23"/>
      <c r="D29" s="23"/>
      <c r="E29" s="48">
        <v>79.562274062200856</v>
      </c>
      <c r="F29" s="48">
        <v>176.17261523040855</v>
      </c>
      <c r="G29" s="48">
        <v>7.8070287381522085</v>
      </c>
      <c r="H29" s="48">
        <v>0</v>
      </c>
      <c r="I29" s="48">
        <v>14.054628471381998</v>
      </c>
      <c r="J29" s="48">
        <v>208.28316028765309</v>
      </c>
      <c r="K29" s="48">
        <v>129.31843883353235</v>
      </c>
      <c r="L29" s="48">
        <v>11.646767280437057</v>
      </c>
      <c r="M29" s="48">
        <v>0</v>
      </c>
      <c r="N29" s="48">
        <v>23.769044387427126</v>
      </c>
      <c r="O29" s="25">
        <v>650.61395729119329</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296</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16259.513999999999</v>
      </c>
      <c r="F34" s="9"/>
      <c r="G34" s="9">
        <f>+F15</f>
        <v>9973.634</v>
      </c>
      <c r="H34" s="9"/>
      <c r="I34" s="10">
        <f>+G15</f>
        <v>1951.6980000000001</v>
      </c>
      <c r="J34" s="9"/>
      <c r="K34" s="10">
        <f>+H15</f>
        <v>2255.7600000000002</v>
      </c>
      <c r="L34" s="9"/>
      <c r="M34" s="9">
        <f>+I15</f>
        <v>716.88</v>
      </c>
      <c r="N34" s="9"/>
      <c r="O34" s="9">
        <f>+J15</f>
        <v>149.82599999999999</v>
      </c>
      <c r="P34" s="9"/>
      <c r="Q34" s="9">
        <f>+K15</f>
        <v>278.23799999999989</v>
      </c>
      <c r="R34" s="9"/>
      <c r="S34" s="9">
        <f>+L15</f>
        <v>173.08199999999999</v>
      </c>
      <c r="T34" s="9"/>
      <c r="U34" s="9">
        <f>+M15</f>
        <v>13.2</v>
      </c>
      <c r="V34" s="9"/>
      <c r="W34" s="9">
        <f>+N15</f>
        <v>0</v>
      </c>
      <c r="X34">
        <f>SUM(E34:U34)</f>
        <v>31771.832000000002</v>
      </c>
      <c r="Y34" t="s">
        <v>97</v>
      </c>
      <c r="AA34" t="s">
        <v>98</v>
      </c>
      <c r="AB34" s="3">
        <f t="shared" ref="AB34:AB52" si="2">+E34</f>
        <v>16259.513999999999</v>
      </c>
      <c r="AC34" s="2">
        <f t="shared" ref="AC34:AC52" si="3">+G34</f>
        <v>9973.634</v>
      </c>
      <c r="AD34" s="3">
        <f t="shared" ref="AD34:AD52" si="4">+I34</f>
        <v>1951.6980000000001</v>
      </c>
      <c r="AE34" s="3">
        <f t="shared" ref="AE34:AE52" si="5">+K34</f>
        <v>2255.7600000000002</v>
      </c>
      <c r="AF34" s="3">
        <f t="shared" ref="AF34:AF52" si="6">+M34</f>
        <v>716.88</v>
      </c>
      <c r="AG34" s="3">
        <f t="shared" ref="AG34:AG52" si="7">+O34</f>
        <v>149.82599999999999</v>
      </c>
      <c r="AH34" s="3">
        <f t="shared" ref="AH34:AH52" si="8">+Q34</f>
        <v>278.23799999999989</v>
      </c>
      <c r="AI34" s="2">
        <f t="shared" ref="AI34:AI52" si="9">+S34</f>
        <v>173.08199999999999</v>
      </c>
      <c r="AJ34">
        <f t="shared" ref="AJ34:AJ52" si="10">+U34</f>
        <v>13.2</v>
      </c>
      <c r="AK34">
        <f t="shared" ref="AK34:AK52" si="11">+W34</f>
        <v>0</v>
      </c>
      <c r="AL34" s="3">
        <f>SUM(AB34:AK34)</f>
        <v>31771.832000000002</v>
      </c>
      <c r="AM34" t="s">
        <v>98</v>
      </c>
    </row>
    <row r="35" spans="1:39" ht="23.5" x14ac:dyDescent="0.55000000000000004">
      <c r="A35" s="13" t="s">
        <v>99</v>
      </c>
      <c r="E35" s="14">
        <f>+E34/E36</f>
        <v>0.81677868739249482</v>
      </c>
      <c r="F35" s="14"/>
      <c r="G35" s="14">
        <f>+G34/G36</f>
        <v>0.83388656645689541</v>
      </c>
      <c r="H35" s="14"/>
      <c r="I35" s="14">
        <f>+I34/I36</f>
        <v>4.2288946367129219</v>
      </c>
      <c r="J35" s="14"/>
      <c r="K35" s="14">
        <f>+K34/K36</f>
        <v>3.453860831264393</v>
      </c>
      <c r="L35" s="14"/>
      <c r="M35" s="14">
        <f>+M34/M36</f>
        <v>0.77436111787899964</v>
      </c>
      <c r="N35" s="14"/>
      <c r="O35" s="14">
        <f>+O34/O36</f>
        <v>1.0972645871210024E-2</v>
      </c>
      <c r="P35" s="14"/>
      <c r="Q35" s="14">
        <f>+Q34/Q36</f>
        <v>1.6585257215647332E-2</v>
      </c>
      <c r="R35" s="14"/>
      <c r="S35" s="14">
        <f>+S34/S36</f>
        <v>0.11916151018926777</v>
      </c>
      <c r="T35" s="14"/>
      <c r="U35" s="14">
        <f>+U34/U36</f>
        <v>6.8410965095609413E-2</v>
      </c>
      <c r="V35" s="14"/>
      <c r="W35" s="14">
        <f>+W34/W36</f>
        <v>0</v>
      </c>
      <c r="X35" s="4"/>
      <c r="AA35" t="s">
        <v>100</v>
      </c>
      <c r="AB35" s="1">
        <f t="shared" si="2"/>
        <v>0.81677868739249482</v>
      </c>
      <c r="AC35" s="1">
        <f t="shared" si="3"/>
        <v>0.83388656645689541</v>
      </c>
      <c r="AD35" s="1">
        <f t="shared" si="4"/>
        <v>4.2288946367129219</v>
      </c>
      <c r="AE35" s="1">
        <f t="shared" si="5"/>
        <v>3.453860831264393</v>
      </c>
      <c r="AF35" s="1">
        <f t="shared" si="6"/>
        <v>0.77436111787899964</v>
      </c>
      <c r="AG35" s="1">
        <f t="shared" si="7"/>
        <v>1.0972645871210024E-2</v>
      </c>
      <c r="AH35" s="1">
        <f t="shared" si="8"/>
        <v>1.6585257215647332E-2</v>
      </c>
      <c r="AI35" s="1">
        <f t="shared" si="9"/>
        <v>0.11916151018926777</v>
      </c>
      <c r="AJ35" s="1">
        <f t="shared" si="10"/>
        <v>6.8410965095609413E-2</v>
      </c>
      <c r="AK35" s="1">
        <f t="shared" si="11"/>
        <v>0</v>
      </c>
      <c r="AL35" s="1">
        <f>+AL34/AL36</f>
        <v>0.44409090009169028</v>
      </c>
      <c r="AM35" t="s">
        <v>100</v>
      </c>
    </row>
    <row r="36" spans="1:39" ht="23.5" x14ac:dyDescent="0.55000000000000004">
      <c r="A36" s="13" t="s">
        <v>101</v>
      </c>
      <c r="E36" s="11">
        <f>+E37+E42</f>
        <v>19906.878388204874</v>
      </c>
      <c r="F36" s="11"/>
      <c r="G36" s="11">
        <f>+G37+G42</f>
        <v>11960.420519036565</v>
      </c>
      <c r="H36" s="11"/>
      <c r="I36" s="11">
        <f>+I37+I42</f>
        <v>461.51492710564094</v>
      </c>
      <c r="J36" s="11"/>
      <c r="K36" s="11">
        <f>+K37+K42</f>
        <v>653.11259202479482</v>
      </c>
      <c r="L36" s="11"/>
      <c r="M36" s="11">
        <f>+M37+M42</f>
        <v>925.76962278730844</v>
      </c>
      <c r="N36" s="11"/>
      <c r="O36" s="11">
        <f>+O37+O42</f>
        <v>13654.500633535685</v>
      </c>
      <c r="P36" s="11"/>
      <c r="Q36" s="11">
        <f>+Q37+Q42</f>
        <v>16776.224594062776</v>
      </c>
      <c r="R36" s="11"/>
      <c r="S36" s="11">
        <f>+S37+S42</f>
        <v>1452.4992149318073</v>
      </c>
      <c r="T36" s="11"/>
      <c r="U36" s="11">
        <f>+U37+U42</f>
        <v>192.95152438723846</v>
      </c>
      <c r="V36" s="11"/>
      <c r="W36" s="11">
        <f>+W37+W42</f>
        <v>5559.6610611382548</v>
      </c>
      <c r="X36" s="11">
        <f>+W36+U36+S36+Q36+O36+M36+K36+I36+G36+E36</f>
        <v>71543.533077214946</v>
      </c>
      <c r="AA36" t="s">
        <v>101</v>
      </c>
      <c r="AB36" s="3">
        <f t="shared" si="2"/>
        <v>19906.878388204874</v>
      </c>
      <c r="AC36" s="3">
        <f t="shared" si="3"/>
        <v>11960.420519036565</v>
      </c>
      <c r="AD36" s="3">
        <f t="shared" si="4"/>
        <v>461.51492710564094</v>
      </c>
      <c r="AE36" s="3">
        <f t="shared" si="5"/>
        <v>653.11259202479482</v>
      </c>
      <c r="AF36" s="3">
        <f t="shared" si="6"/>
        <v>925.76962278730844</v>
      </c>
      <c r="AG36" s="3">
        <f t="shared" si="7"/>
        <v>13654.500633535685</v>
      </c>
      <c r="AH36" s="3">
        <f t="shared" si="8"/>
        <v>16776.224594062776</v>
      </c>
      <c r="AI36" s="3">
        <f t="shared" si="9"/>
        <v>1452.4992149318073</v>
      </c>
      <c r="AJ36" s="3">
        <f t="shared" si="10"/>
        <v>192.95152438723846</v>
      </c>
      <c r="AK36" s="3">
        <f t="shared" si="11"/>
        <v>5559.6610611382548</v>
      </c>
      <c r="AL36" s="3">
        <f>SUM(AB36:AK36)</f>
        <v>71543.533077214946</v>
      </c>
      <c r="AM36" t="s">
        <v>101</v>
      </c>
    </row>
    <row r="37" spans="1:39" ht="15.5" x14ac:dyDescent="0.35">
      <c r="A37" s="4" t="s">
        <v>66</v>
      </c>
      <c r="E37" s="3">
        <f>+E16</f>
        <v>18037.215189177201</v>
      </c>
      <c r="F37" s="3"/>
      <c r="G37" s="3">
        <f>+F16</f>
        <v>10768.738512361848</v>
      </c>
      <c r="H37" s="3"/>
      <c r="I37" s="3">
        <f>+G16</f>
        <v>429.10321834758736</v>
      </c>
      <c r="J37" s="3"/>
      <c r="K37" s="3">
        <f>+H16</f>
        <v>611.64986700319878</v>
      </c>
      <c r="L37" s="3"/>
      <c r="M37" s="3">
        <f>+I16</f>
        <v>889.21423128110871</v>
      </c>
      <c r="N37" s="3"/>
      <c r="O37" s="3">
        <f>+J16</f>
        <v>12513.66823441998</v>
      </c>
      <c r="P37" s="3"/>
      <c r="Q37" s="3">
        <f>+K16</f>
        <v>15529.470811627474</v>
      </c>
      <c r="R37" s="3"/>
      <c r="S37" s="3">
        <f>+L16</f>
        <v>1355.964916041215</v>
      </c>
      <c r="T37" s="3"/>
      <c r="U37" s="3">
        <f>+M16</f>
        <v>171.87144460830274</v>
      </c>
      <c r="V37" s="3"/>
      <c r="W37" s="3">
        <f>+N16</f>
        <v>5089.1681975030133</v>
      </c>
      <c r="X37" s="11">
        <f>+W37+U37+S37+Q37+O37+M37+K37+I37+G37+E37</f>
        <v>65396.064622370941</v>
      </c>
      <c r="AA37" s="4" t="s">
        <v>66</v>
      </c>
      <c r="AB37" s="3">
        <f t="shared" si="2"/>
        <v>18037.215189177201</v>
      </c>
      <c r="AC37" s="3">
        <f t="shared" si="3"/>
        <v>10768.738512361848</v>
      </c>
      <c r="AD37" s="3">
        <f t="shared" si="4"/>
        <v>429.10321834758736</v>
      </c>
      <c r="AE37" s="3">
        <f t="shared" si="5"/>
        <v>611.64986700319878</v>
      </c>
      <c r="AF37" s="3">
        <f t="shared" si="6"/>
        <v>889.21423128110871</v>
      </c>
      <c r="AG37" s="3">
        <f t="shared" si="7"/>
        <v>12513.66823441998</v>
      </c>
      <c r="AH37" s="3">
        <f t="shared" si="8"/>
        <v>15529.470811627474</v>
      </c>
      <c r="AI37" s="3">
        <f t="shared" si="9"/>
        <v>1355.964916041215</v>
      </c>
      <c r="AJ37" s="3">
        <f t="shared" si="10"/>
        <v>171.87144460830274</v>
      </c>
      <c r="AK37" s="3">
        <f t="shared" si="11"/>
        <v>5089.1681975030133</v>
      </c>
      <c r="AL37" s="3">
        <f>SUM(AB37:AK37)</f>
        <v>65396.064622370934</v>
      </c>
      <c r="AM37" s="4" t="s">
        <v>66</v>
      </c>
    </row>
    <row r="38" spans="1:39" ht="15.5" x14ac:dyDescent="0.35">
      <c r="A38" s="4" t="s">
        <v>102</v>
      </c>
      <c r="E38" s="15">
        <f>+E37/E36</f>
        <v>0.9060795388122993</v>
      </c>
      <c r="G38" s="15">
        <f>+G37/G36</f>
        <v>0.90036453945929407</v>
      </c>
      <c r="I38" s="15">
        <f>+I37/I36</f>
        <v>0.92977104996078597</v>
      </c>
      <c r="K38" s="15">
        <f>+K37/K36</f>
        <v>0.9365151958055925</v>
      </c>
      <c r="M38" s="15">
        <f>+M37/M36</f>
        <v>0.96051351156226239</v>
      </c>
      <c r="O38" s="15">
        <f>+O37/O36</f>
        <v>0.91645008266990002</v>
      </c>
      <c r="Q38" s="15">
        <f>+Q37/Q36</f>
        <v>0.92568329212303602</v>
      </c>
      <c r="S38" s="15">
        <f>+S37/S36</f>
        <v>0.93353917310370149</v>
      </c>
      <c r="U38" s="15">
        <f>+U37/U36</f>
        <v>0.890749348335649</v>
      </c>
      <c r="W38" s="15">
        <f>+W37/W36</f>
        <v>0.91537382252958499</v>
      </c>
      <c r="X38" s="15">
        <f>+X37/X36</f>
        <v>0.91407373678052473</v>
      </c>
      <c r="AA38" s="4" t="s">
        <v>102</v>
      </c>
      <c r="AB38" s="16">
        <f t="shared" si="2"/>
        <v>0.9060795388122993</v>
      </c>
      <c r="AC38" s="16">
        <f t="shared" si="3"/>
        <v>0.90036453945929407</v>
      </c>
      <c r="AD38" s="15">
        <f t="shared" si="4"/>
        <v>0.92977104996078597</v>
      </c>
      <c r="AE38" s="15">
        <f t="shared" si="5"/>
        <v>0.9365151958055925</v>
      </c>
      <c r="AF38" s="16">
        <f t="shared" si="6"/>
        <v>0.96051351156226239</v>
      </c>
      <c r="AG38" s="16">
        <f t="shared" si="7"/>
        <v>0.91645008266990002</v>
      </c>
      <c r="AH38" s="16">
        <f t="shared" si="8"/>
        <v>0.92568329212303602</v>
      </c>
      <c r="AI38" s="16">
        <f t="shared" si="9"/>
        <v>0.93353917310370149</v>
      </c>
      <c r="AJ38" s="16">
        <f t="shared" si="10"/>
        <v>0.890749348335649</v>
      </c>
      <c r="AK38" s="16">
        <f t="shared" si="11"/>
        <v>0.91537382252958499</v>
      </c>
      <c r="AL38" s="16">
        <f>+X38</f>
        <v>0.91407373678052473</v>
      </c>
      <c r="AM38" s="4" t="s">
        <v>102</v>
      </c>
    </row>
    <row r="39" spans="1:39" ht="15.5" x14ac:dyDescent="0.35">
      <c r="A39" s="5" t="s">
        <v>103</v>
      </c>
      <c r="E39" s="3">
        <f>+E17</f>
        <v>582.56064950610812</v>
      </c>
      <c r="F39" s="3"/>
      <c r="G39" s="3">
        <f>+F17</f>
        <v>372.27773320987632</v>
      </c>
      <c r="H39" s="3"/>
      <c r="I39" s="3">
        <f>+G17</f>
        <v>5.5825505791874699</v>
      </c>
      <c r="J39" s="3"/>
      <c r="K39" s="3">
        <f>+H17</f>
        <v>16.9665837866673</v>
      </c>
      <c r="L39" s="3"/>
      <c r="M39" s="3">
        <f>+I17</f>
        <v>19.064032531494021</v>
      </c>
      <c r="N39" s="3"/>
      <c r="O39" s="3">
        <f>+J17</f>
        <v>443.41112612261389</v>
      </c>
      <c r="P39" s="3"/>
      <c r="Q39" s="3">
        <f>+K17</f>
        <v>405.57198102859701</v>
      </c>
      <c r="R39" s="3"/>
      <c r="S39" s="3">
        <f>+L17</f>
        <v>38.281095171755595</v>
      </c>
      <c r="T39" s="3"/>
      <c r="U39" s="3">
        <f>+M17</f>
        <v>7.3376288315821201</v>
      </c>
      <c r="V39" s="3"/>
      <c r="W39" s="3">
        <f>+N17</f>
        <v>173.3733066569113</v>
      </c>
      <c r="X39" s="11">
        <f>+W39+U39+S39+Q39+O39+M39+K39+I39+G39+E39</f>
        <v>2064.4266874247933</v>
      </c>
      <c r="AA39" s="5" t="s">
        <v>104</v>
      </c>
      <c r="AB39" s="3">
        <f t="shared" si="2"/>
        <v>582.56064950610812</v>
      </c>
      <c r="AC39" s="3">
        <f t="shared" si="3"/>
        <v>372.27773320987632</v>
      </c>
      <c r="AD39" s="3">
        <f t="shared" si="4"/>
        <v>5.5825505791874699</v>
      </c>
      <c r="AE39" s="3">
        <f t="shared" si="5"/>
        <v>16.9665837866673</v>
      </c>
      <c r="AF39" s="3">
        <f t="shared" si="6"/>
        <v>19.064032531494021</v>
      </c>
      <c r="AG39" s="3">
        <f t="shared" si="7"/>
        <v>443.41112612261389</v>
      </c>
      <c r="AH39" s="3">
        <f t="shared" si="8"/>
        <v>405.57198102859701</v>
      </c>
      <c r="AI39" s="3">
        <f t="shared" si="9"/>
        <v>38.281095171755595</v>
      </c>
      <c r="AJ39" s="3">
        <f t="shared" si="10"/>
        <v>7.3376288315821201</v>
      </c>
      <c r="AK39" s="3">
        <f t="shared" si="11"/>
        <v>173.3733066569113</v>
      </c>
      <c r="AL39" s="3">
        <f>SUM(AB39:AK39)</f>
        <v>2064.4266874247933</v>
      </c>
      <c r="AM39" s="5" t="s">
        <v>104</v>
      </c>
    </row>
    <row r="40" spans="1:39" ht="15.5" x14ac:dyDescent="0.35">
      <c r="A40" s="17" t="s">
        <v>85</v>
      </c>
      <c r="E40" s="3">
        <f>+E18</f>
        <v>484.42278320629248</v>
      </c>
      <c r="F40" s="3"/>
      <c r="G40" s="3">
        <f>+F18</f>
        <v>291.64929775630412</v>
      </c>
      <c r="H40" s="3"/>
      <c r="I40" s="3">
        <f>+G18</f>
        <v>4.5166219072120191</v>
      </c>
      <c r="J40" s="3"/>
      <c r="K40" s="3">
        <f>+H18</f>
        <v>12.157657952171137</v>
      </c>
      <c r="L40" s="3"/>
      <c r="M40" s="3">
        <f>+I18</f>
        <v>11.274266633771848</v>
      </c>
      <c r="N40" s="3"/>
      <c r="O40" s="3">
        <f>+J18</f>
        <v>308.70242792638589</v>
      </c>
      <c r="P40" s="3"/>
      <c r="Q40" s="3">
        <f>+K18</f>
        <v>314.90823977969183</v>
      </c>
      <c r="R40" s="3"/>
      <c r="S40" s="3">
        <f>+L18</f>
        <v>21.779583955198902</v>
      </c>
      <c r="T40" s="3"/>
      <c r="U40" s="3">
        <f>+M18</f>
        <v>7.6750737414764725</v>
      </c>
      <c r="V40" s="3"/>
      <c r="W40" s="3">
        <f>+N18</f>
        <v>151.02063411557648</v>
      </c>
      <c r="X40" s="11">
        <f>+W40+U40+S40+Q40+O40+M40+K40+I40+G40+E40</f>
        <v>1608.106586974081</v>
      </c>
      <c r="AA40" s="5" t="s">
        <v>85</v>
      </c>
      <c r="AB40" s="3">
        <f t="shared" si="2"/>
        <v>484.42278320629248</v>
      </c>
      <c r="AC40" s="3">
        <f t="shared" si="3"/>
        <v>291.64929775630412</v>
      </c>
      <c r="AD40" s="3">
        <f t="shared" si="4"/>
        <v>4.5166219072120191</v>
      </c>
      <c r="AE40" s="3">
        <f t="shared" si="5"/>
        <v>12.157657952171137</v>
      </c>
      <c r="AF40" s="3">
        <f t="shared" si="6"/>
        <v>11.274266633771848</v>
      </c>
      <c r="AG40" s="3">
        <f t="shared" si="7"/>
        <v>308.70242792638589</v>
      </c>
      <c r="AH40" s="3">
        <f t="shared" si="8"/>
        <v>314.90823977969183</v>
      </c>
      <c r="AI40" s="3">
        <f t="shared" si="9"/>
        <v>21.779583955198902</v>
      </c>
      <c r="AJ40" s="3">
        <f t="shared" si="10"/>
        <v>7.6750737414764725</v>
      </c>
      <c r="AK40" s="3">
        <f t="shared" si="11"/>
        <v>151.02063411557648</v>
      </c>
      <c r="AL40" s="3">
        <f t="shared" ref="AL40:AL43" si="12">SUM(AB40:AK40)</f>
        <v>1608.1065869740812</v>
      </c>
      <c r="AM40" s="5" t="s">
        <v>85</v>
      </c>
    </row>
    <row r="41" spans="1:39" ht="15.5" x14ac:dyDescent="0.35">
      <c r="A41" s="17" t="s">
        <v>86</v>
      </c>
      <c r="B41">
        <f>+E41/E42</f>
        <v>0.74090371813585543</v>
      </c>
      <c r="D41" s="3"/>
      <c r="E41" s="3">
        <f>+E19</f>
        <v>1385.2404158213812</v>
      </c>
      <c r="F41" s="3"/>
      <c r="G41" s="3">
        <f>+F19</f>
        <v>900.03270891841203</v>
      </c>
      <c r="H41" s="3"/>
      <c r="I41" s="3">
        <f>+G19</f>
        <v>27.895086850841565</v>
      </c>
      <c r="J41" s="3"/>
      <c r="K41" s="3">
        <f>+H19</f>
        <v>29.30506706942494</v>
      </c>
      <c r="L41" s="3"/>
      <c r="M41" s="3">
        <f>+I19</f>
        <v>25.281124872427895</v>
      </c>
      <c r="N41" s="3"/>
      <c r="O41" s="3">
        <f>+J19</f>
        <v>832.12997118931867</v>
      </c>
      <c r="P41" s="3"/>
      <c r="Q41" s="3">
        <f>+K19</f>
        <v>931.84554265560905</v>
      </c>
      <c r="R41" s="3"/>
      <c r="S41" s="3">
        <f>+L19</f>
        <v>74.75471493539338</v>
      </c>
      <c r="T41" s="3"/>
      <c r="U41" s="3">
        <f>+M19</f>
        <v>13.405006037459254</v>
      </c>
      <c r="V41" s="3"/>
      <c r="W41" s="3">
        <f>+N19</f>
        <v>319.4722295196654</v>
      </c>
      <c r="X41" s="11">
        <f>+W41+U41+S41+Q41+O41+M41+K41+I41+G41+E41</f>
        <v>4539.3618678699331</v>
      </c>
      <c r="Y41" s="3">
        <f>SUM(E41:W41)</f>
        <v>4539.3618678699331</v>
      </c>
      <c r="Z41">
        <f>0.95*Y41</f>
        <v>4312.3937744764362</v>
      </c>
      <c r="AA41" s="5" t="s">
        <v>86</v>
      </c>
      <c r="AB41" s="3">
        <f t="shared" si="2"/>
        <v>1385.2404158213812</v>
      </c>
      <c r="AC41" s="3">
        <f t="shared" si="3"/>
        <v>900.03270891841203</v>
      </c>
      <c r="AD41" s="3">
        <f t="shared" si="4"/>
        <v>27.895086850841565</v>
      </c>
      <c r="AE41" s="3">
        <f t="shared" si="5"/>
        <v>29.30506706942494</v>
      </c>
      <c r="AF41" s="3">
        <f t="shared" si="6"/>
        <v>25.281124872427895</v>
      </c>
      <c r="AG41" s="3">
        <f t="shared" si="7"/>
        <v>832.12997118931867</v>
      </c>
      <c r="AH41" s="3">
        <f t="shared" si="8"/>
        <v>931.84554265560905</v>
      </c>
      <c r="AI41" s="3">
        <f t="shared" si="9"/>
        <v>74.75471493539338</v>
      </c>
      <c r="AJ41" s="3">
        <f t="shared" si="10"/>
        <v>13.405006037459254</v>
      </c>
      <c r="AK41" s="3">
        <f t="shared" si="11"/>
        <v>319.4722295196654</v>
      </c>
      <c r="AL41" s="3">
        <f t="shared" si="12"/>
        <v>4539.3618678699331</v>
      </c>
      <c r="AM41" s="5" t="s">
        <v>86</v>
      </c>
    </row>
    <row r="42" spans="1:39" ht="15.5" x14ac:dyDescent="0.35">
      <c r="A42" s="4" t="s">
        <v>67</v>
      </c>
      <c r="D42" s="3"/>
      <c r="E42" s="18">
        <f>+E39*$N$2+E40+E41</f>
        <v>1869.6631990276737</v>
      </c>
      <c r="F42" s="18"/>
      <c r="G42" s="18">
        <f>+G39*$N$2+G40+G41</f>
        <v>1191.6820066747161</v>
      </c>
      <c r="H42" s="18"/>
      <c r="I42" s="18">
        <f>+I39*$N$2+I40+I41</f>
        <v>32.411708758053585</v>
      </c>
      <c r="J42" s="18"/>
      <c r="K42" s="18">
        <f>+K39*$N$2+K40+K41</f>
        <v>41.462725021596079</v>
      </c>
      <c r="L42" s="18"/>
      <c r="M42" s="18">
        <f>+M39*$N$2+M40+M41</f>
        <v>36.55539150619974</v>
      </c>
      <c r="N42" s="18"/>
      <c r="O42" s="18">
        <f>+O39*$N$2+O40+O41</f>
        <v>1140.8323991157044</v>
      </c>
      <c r="P42" s="18"/>
      <c r="Q42" s="18">
        <f>+Q39*$N$2+Q40+Q41</f>
        <v>1246.7537824353008</v>
      </c>
      <c r="R42" s="18"/>
      <c r="S42" s="18">
        <f>+S39*$N$2+S40+S41</f>
        <v>96.534298890592282</v>
      </c>
      <c r="T42" s="18"/>
      <c r="U42" s="18">
        <f>+U39*$N$2+U40+U41</f>
        <v>21.080079778935726</v>
      </c>
      <c r="V42" s="18"/>
      <c r="W42" s="18">
        <f>+W39*$N$2+W40+W41</f>
        <v>470.49286363524186</v>
      </c>
      <c r="X42" s="18">
        <f>+X39*$N$2+X40+X41</f>
        <v>6147.4684548440146</v>
      </c>
      <c r="AA42" s="4" t="s">
        <v>67</v>
      </c>
      <c r="AB42" s="3">
        <f t="shared" si="2"/>
        <v>1869.6631990276737</v>
      </c>
      <c r="AC42" s="3">
        <f t="shared" si="3"/>
        <v>1191.6820066747161</v>
      </c>
      <c r="AD42" s="3">
        <f t="shared" si="4"/>
        <v>32.411708758053585</v>
      </c>
      <c r="AE42" s="3">
        <f t="shared" si="5"/>
        <v>41.462725021596079</v>
      </c>
      <c r="AF42" s="3">
        <f t="shared" si="6"/>
        <v>36.55539150619974</v>
      </c>
      <c r="AG42" s="3">
        <f t="shared" si="7"/>
        <v>1140.8323991157044</v>
      </c>
      <c r="AH42" s="3">
        <f t="shared" si="8"/>
        <v>1246.7537824353008</v>
      </c>
      <c r="AI42" s="3">
        <f t="shared" si="9"/>
        <v>96.534298890592282</v>
      </c>
      <c r="AJ42" s="3">
        <f t="shared" si="10"/>
        <v>21.080079778935726</v>
      </c>
      <c r="AK42" s="3">
        <f t="shared" si="11"/>
        <v>470.49286363524186</v>
      </c>
      <c r="AL42" s="3">
        <f t="shared" si="12"/>
        <v>6147.4684548440146</v>
      </c>
      <c r="AM42" s="4" t="s">
        <v>67</v>
      </c>
    </row>
    <row r="43" spans="1:39" ht="15.5" x14ac:dyDescent="0.35">
      <c r="A43" s="4" t="s">
        <v>68</v>
      </c>
      <c r="B43" s="20">
        <f>+E43/(E43+E45+E46)</f>
        <v>0.33065035870561993</v>
      </c>
      <c r="E43" s="3">
        <f>+E21</f>
        <v>605.72798500260205</v>
      </c>
      <c r="F43" s="3"/>
      <c r="G43" s="3">
        <f>+F21</f>
        <v>274.00968101769433</v>
      </c>
      <c r="H43" s="3"/>
      <c r="I43" s="3">
        <f>+G21</f>
        <v>17.994828920180954</v>
      </c>
      <c r="J43" s="3"/>
      <c r="K43" s="3">
        <f>+H21</f>
        <v>19.639728841529973</v>
      </c>
      <c r="L43" s="3"/>
      <c r="M43" s="3">
        <f>+I21</f>
        <v>4.7046037834477277</v>
      </c>
      <c r="N43" s="3"/>
      <c r="O43" s="3">
        <f>+J21</f>
        <v>537.76029729916502</v>
      </c>
      <c r="P43" s="3"/>
      <c r="Q43" s="3">
        <f>+K21</f>
        <v>262.40362553546856</v>
      </c>
      <c r="R43" s="3"/>
      <c r="S43" s="3">
        <f>+L21</f>
        <v>8.4847962263217429</v>
      </c>
      <c r="T43" s="3"/>
      <c r="U43" s="3">
        <f>+M21</f>
        <v>2.6823496048100974</v>
      </c>
      <c r="V43" s="3"/>
      <c r="W43" s="3">
        <f>+N21</f>
        <v>0</v>
      </c>
      <c r="X43" s="11">
        <f>+W43+U43+S43+Q43+O43+M43+K43+I43+G43+E43</f>
        <v>1733.4078962312205</v>
      </c>
      <c r="AA43" s="4" t="s">
        <v>68</v>
      </c>
      <c r="AB43" s="3">
        <f t="shared" si="2"/>
        <v>605.72798500260205</v>
      </c>
      <c r="AC43" s="3">
        <f t="shared" si="3"/>
        <v>274.00968101769433</v>
      </c>
      <c r="AD43" s="3">
        <f t="shared" si="4"/>
        <v>17.994828920180954</v>
      </c>
      <c r="AE43" s="3">
        <f t="shared" si="5"/>
        <v>19.639728841529973</v>
      </c>
      <c r="AF43" s="3">
        <f t="shared" si="6"/>
        <v>4.7046037834477277</v>
      </c>
      <c r="AG43" s="3">
        <f t="shared" si="7"/>
        <v>537.76029729916502</v>
      </c>
      <c r="AH43" s="3">
        <f t="shared" si="8"/>
        <v>262.40362553546856</v>
      </c>
      <c r="AI43" s="3">
        <f t="shared" si="9"/>
        <v>8.4847962263217429</v>
      </c>
      <c r="AJ43" s="3">
        <f t="shared" si="10"/>
        <v>2.6823496048100974</v>
      </c>
      <c r="AK43" s="3">
        <f t="shared" si="11"/>
        <v>0</v>
      </c>
      <c r="AL43" s="3">
        <f t="shared" si="12"/>
        <v>1733.4078962312203</v>
      </c>
      <c r="AM43" s="4" t="s">
        <v>68</v>
      </c>
    </row>
    <row r="44" spans="1:39" ht="15.5" x14ac:dyDescent="0.35">
      <c r="A44" s="21" t="s">
        <v>105</v>
      </c>
      <c r="B44" s="22"/>
      <c r="C44" s="23"/>
      <c r="D44" s="23"/>
      <c r="E44" s="24">
        <f>+E43/(E40+E41)</f>
        <v>0.32397705924661374</v>
      </c>
      <c r="F44" s="24"/>
      <c r="G44" s="24">
        <f t="shared" ref="G44:X44" si="13">+G43/(G40+G41)</f>
        <v>0.22993523396589183</v>
      </c>
      <c r="H44" s="24"/>
      <c r="I44" s="24">
        <f t="shared" si="13"/>
        <v>0.55519531705373726</v>
      </c>
      <c r="J44" s="24"/>
      <c r="K44" s="24">
        <f t="shared" si="13"/>
        <v>0.47367192656296747</v>
      </c>
      <c r="L44" s="24"/>
      <c r="M44" s="24">
        <f t="shared" si="13"/>
        <v>0.1286979454904712</v>
      </c>
      <c r="N44" s="24"/>
      <c r="O44" s="24">
        <f t="shared" si="13"/>
        <v>0.47137537268050955</v>
      </c>
      <c r="P44" s="24"/>
      <c r="Q44" s="24">
        <f t="shared" si="13"/>
        <v>0.21046948421757508</v>
      </c>
      <c r="R44" s="24"/>
      <c r="S44" s="24">
        <f t="shared" si="13"/>
        <v>8.7894109387359171E-2</v>
      </c>
      <c r="T44" s="24"/>
      <c r="U44" s="24">
        <f t="shared" si="13"/>
        <v>0.12724570461495291</v>
      </c>
      <c r="V44" s="24"/>
      <c r="W44" s="24">
        <f t="shared" si="13"/>
        <v>0</v>
      </c>
      <c r="X44" s="24">
        <f t="shared" si="13"/>
        <v>0.28197101115099643</v>
      </c>
      <c r="AA44" s="4" t="s">
        <v>105</v>
      </c>
      <c r="AB44" s="16">
        <f t="shared" si="2"/>
        <v>0.32397705924661374</v>
      </c>
      <c r="AC44" s="16">
        <f t="shared" si="3"/>
        <v>0.22993523396589183</v>
      </c>
      <c r="AD44" s="15">
        <f t="shared" si="4"/>
        <v>0.55519531705373726</v>
      </c>
      <c r="AE44" s="15">
        <f t="shared" si="5"/>
        <v>0.47367192656296747</v>
      </c>
      <c r="AF44" s="16">
        <f t="shared" si="6"/>
        <v>0.1286979454904712</v>
      </c>
      <c r="AG44" s="16">
        <f t="shared" si="7"/>
        <v>0.47137537268050955</v>
      </c>
      <c r="AH44" s="16">
        <f t="shared" si="8"/>
        <v>0.21046948421757508</v>
      </c>
      <c r="AI44" s="16">
        <f t="shared" si="9"/>
        <v>8.7894109387359171E-2</v>
      </c>
      <c r="AJ44" s="16">
        <f t="shared" si="10"/>
        <v>0.12724570461495291</v>
      </c>
      <c r="AK44" s="16">
        <f t="shared" si="11"/>
        <v>0</v>
      </c>
      <c r="AL44" s="16">
        <f>+X44</f>
        <v>0.28197101115099643</v>
      </c>
      <c r="AM44" s="4" t="s">
        <v>105</v>
      </c>
    </row>
    <row r="45" spans="1:39" ht="15.5" x14ac:dyDescent="0.35">
      <c r="A45" s="4" t="s">
        <v>106</v>
      </c>
      <c r="B45" s="20">
        <f>1-B43</f>
        <v>0.66934964129438002</v>
      </c>
      <c r="E45" s="3">
        <f t="shared" ref="E45:E52" si="14">+E22</f>
        <v>1143.2973523289675</v>
      </c>
      <c r="F45" s="3"/>
      <c r="G45" s="3">
        <f t="shared" ref="G45:G52" si="15">+F22</f>
        <v>804.55829842532603</v>
      </c>
      <c r="H45" s="3"/>
      <c r="I45" s="3">
        <f t="shared" ref="I45:I52" si="16">+G22</f>
        <v>9.5353542914757252</v>
      </c>
      <c r="J45" s="3"/>
      <c r="K45" s="3">
        <f t="shared" ref="K45:K52" si="17">+H22</f>
        <v>18.616469865504325</v>
      </c>
      <c r="L45" s="3"/>
      <c r="M45" s="3">
        <f t="shared" ref="M45:M52" si="18">+I22</f>
        <v>27.332904821744776</v>
      </c>
      <c r="N45" s="3"/>
      <c r="O45" s="3">
        <f t="shared" ref="O45:O52" si="19">+J22</f>
        <v>425.89393391338803</v>
      </c>
      <c r="P45" s="3"/>
      <c r="Q45" s="3">
        <f t="shared" ref="Q45:Q52" si="20">+K22</f>
        <v>758.94726991226776</v>
      </c>
      <c r="R45" s="3"/>
      <c r="S45" s="3">
        <f t="shared" ref="S45:S52" si="21">+L22</f>
        <v>63.066423591552855</v>
      </c>
      <c r="T45" s="3"/>
      <c r="U45" s="3">
        <f t="shared" ref="U45:U52" si="22">+M22</f>
        <v>7.105201904860623</v>
      </c>
      <c r="V45" s="3"/>
      <c r="W45" s="3">
        <f t="shared" ref="W45:W52" si="23">+N22</f>
        <v>0</v>
      </c>
      <c r="X45" s="11">
        <f>+W45+U45+S45+Q45+O45+M45+K45+I45+G45+E45</f>
        <v>3258.3532090550875</v>
      </c>
      <c r="AA45" s="4" t="s">
        <v>69</v>
      </c>
      <c r="AB45" s="3">
        <f t="shared" si="2"/>
        <v>1143.2973523289675</v>
      </c>
      <c r="AC45" s="3">
        <f t="shared" si="3"/>
        <v>804.55829842532603</v>
      </c>
      <c r="AD45" s="3">
        <f t="shared" si="4"/>
        <v>9.5353542914757252</v>
      </c>
      <c r="AE45" s="3">
        <f t="shared" si="5"/>
        <v>18.616469865504325</v>
      </c>
      <c r="AF45" s="3">
        <f t="shared" si="6"/>
        <v>27.332904821744776</v>
      </c>
      <c r="AG45" s="3">
        <f t="shared" si="7"/>
        <v>425.89393391338803</v>
      </c>
      <c r="AH45" s="3">
        <f t="shared" si="8"/>
        <v>758.94726991226776</v>
      </c>
      <c r="AI45" s="3">
        <f t="shared" si="9"/>
        <v>63.066423591552855</v>
      </c>
      <c r="AJ45" s="3">
        <f t="shared" si="10"/>
        <v>7.105201904860623</v>
      </c>
      <c r="AK45" s="3">
        <f t="shared" si="11"/>
        <v>0</v>
      </c>
      <c r="AL45" s="3">
        <f>SUM(AB45:AK45)</f>
        <v>3258.3532090550875</v>
      </c>
      <c r="AM45" s="4" t="s">
        <v>69</v>
      </c>
    </row>
    <row r="46" spans="1:39" ht="15.5" x14ac:dyDescent="0.35">
      <c r="A46" s="4" t="s">
        <v>87</v>
      </c>
      <c r="B46" s="3"/>
      <c r="E46" s="3">
        <f t="shared" si="14"/>
        <v>82.903674854639817</v>
      </c>
      <c r="F46" s="3"/>
      <c r="G46" s="3">
        <f t="shared" si="15"/>
        <v>88.31657770944895</v>
      </c>
      <c r="H46" s="3"/>
      <c r="I46" s="3">
        <f t="shared" si="16"/>
        <v>2.7243932920466918</v>
      </c>
      <c r="J46" s="3"/>
      <c r="K46" s="3">
        <f t="shared" si="17"/>
        <v>3.044675776536705</v>
      </c>
      <c r="L46" s="3"/>
      <c r="M46" s="3">
        <f t="shared" si="18"/>
        <v>0.49386920774945514</v>
      </c>
      <c r="N46" s="3"/>
      <c r="O46" s="3">
        <f t="shared" si="19"/>
        <v>111.74227050173148</v>
      </c>
      <c r="P46" s="3"/>
      <c r="Q46" s="3">
        <f t="shared" si="20"/>
        <v>110.02901604395434</v>
      </c>
      <c r="R46" s="3"/>
      <c r="S46" s="3">
        <f t="shared" si="21"/>
        <v>5.8690091931216193</v>
      </c>
      <c r="T46" s="3"/>
      <c r="U46" s="3">
        <f t="shared" si="22"/>
        <v>0</v>
      </c>
      <c r="V46" s="3"/>
      <c r="W46" s="3">
        <f t="shared" si="23"/>
        <v>0</v>
      </c>
      <c r="X46" s="11">
        <f>+W46+U46+S46+Q46+O46+M46+K46+I46+G46+E46</f>
        <v>405.12348657922905</v>
      </c>
      <c r="Y46">
        <f>+X46/X42</f>
        <v>6.5900864649415858E-2</v>
      </c>
      <c r="AA46" s="4" t="s">
        <v>87</v>
      </c>
      <c r="AB46" s="3">
        <f t="shared" si="2"/>
        <v>82.903674854639817</v>
      </c>
      <c r="AC46" s="3">
        <f t="shared" si="3"/>
        <v>88.31657770944895</v>
      </c>
      <c r="AD46" s="3">
        <f t="shared" si="4"/>
        <v>2.7243932920466918</v>
      </c>
      <c r="AE46" s="3">
        <f t="shared" si="5"/>
        <v>3.044675776536705</v>
      </c>
      <c r="AF46" s="3">
        <f t="shared" si="6"/>
        <v>0.49386920774945514</v>
      </c>
      <c r="AG46" s="3">
        <f t="shared" si="7"/>
        <v>111.74227050173148</v>
      </c>
      <c r="AH46" s="3">
        <f t="shared" si="8"/>
        <v>110.02901604395434</v>
      </c>
      <c r="AI46" s="3">
        <f t="shared" si="9"/>
        <v>5.8690091931216193</v>
      </c>
      <c r="AJ46" s="3">
        <f t="shared" si="10"/>
        <v>0</v>
      </c>
      <c r="AK46" s="3">
        <f t="shared" si="11"/>
        <v>0</v>
      </c>
      <c r="AL46" s="3">
        <f>SUM(AB46:AK46)</f>
        <v>405.12348657922905</v>
      </c>
      <c r="AM46" s="4" t="s">
        <v>70</v>
      </c>
    </row>
    <row r="47" spans="1:39" ht="15.5" x14ac:dyDescent="0.35">
      <c r="A47" s="21" t="s">
        <v>107</v>
      </c>
      <c r="E47" s="25">
        <f t="shared" si="14"/>
        <v>24.053409884109584</v>
      </c>
      <c r="F47" s="25"/>
      <c r="G47" s="25">
        <f t="shared" si="15"/>
        <v>22.759626961501013</v>
      </c>
      <c r="H47" s="25"/>
      <c r="I47" s="25">
        <f t="shared" si="16"/>
        <v>50.507184938511926</v>
      </c>
      <c r="J47" s="25"/>
      <c r="K47" s="25">
        <f t="shared" si="17"/>
        <v>8.8511586074618549</v>
      </c>
      <c r="L47" s="25"/>
      <c r="M47" s="25">
        <f t="shared" si="18"/>
        <v>0</v>
      </c>
      <c r="N47" s="25"/>
      <c r="O47" s="25">
        <f t="shared" si="19"/>
        <v>19.229067522081444</v>
      </c>
      <c r="P47" s="25"/>
      <c r="Q47" s="25">
        <f t="shared" si="20"/>
        <v>16.57150321652238</v>
      </c>
      <c r="R47" s="25"/>
      <c r="S47" s="25">
        <f t="shared" si="21"/>
        <v>27.581221694859735</v>
      </c>
      <c r="T47" s="25"/>
      <c r="U47" s="25">
        <f t="shared" si="22"/>
        <v>0</v>
      </c>
      <c r="V47" s="25"/>
      <c r="W47" s="25">
        <f t="shared" si="23"/>
        <v>24.062245271045175</v>
      </c>
      <c r="X47" s="26">
        <f>+O24</f>
        <v>21.294768616957228</v>
      </c>
      <c r="AA47" s="4" t="s">
        <v>107</v>
      </c>
      <c r="AB47" s="18">
        <f t="shared" si="2"/>
        <v>24.053409884109584</v>
      </c>
      <c r="AC47" s="18">
        <f t="shared" si="3"/>
        <v>22.759626961501013</v>
      </c>
      <c r="AD47" s="3">
        <f t="shared" si="4"/>
        <v>50.507184938511926</v>
      </c>
      <c r="AE47" s="3">
        <f t="shared" si="5"/>
        <v>8.8511586074618549</v>
      </c>
      <c r="AF47" s="18">
        <f t="shared" si="6"/>
        <v>0</v>
      </c>
      <c r="AG47" s="18">
        <f t="shared" si="7"/>
        <v>19.229067522081444</v>
      </c>
      <c r="AH47" s="18">
        <f t="shared" si="8"/>
        <v>16.57150321652238</v>
      </c>
      <c r="AI47" s="18">
        <f t="shared" si="9"/>
        <v>27.581221694859735</v>
      </c>
      <c r="AJ47" s="18">
        <f t="shared" si="10"/>
        <v>0</v>
      </c>
      <c r="AK47" s="18">
        <f t="shared" si="11"/>
        <v>24.062245271045175</v>
      </c>
      <c r="AL47" s="18">
        <f>+X47</f>
        <v>21.294768616957228</v>
      </c>
      <c r="AM47" s="4" t="s">
        <v>107</v>
      </c>
    </row>
    <row r="48" spans="1:39" ht="15.5" x14ac:dyDescent="0.35">
      <c r="A48" s="4" t="s">
        <v>89</v>
      </c>
      <c r="E48" s="3">
        <f t="shared" si="14"/>
        <v>1050.8318114057695</v>
      </c>
      <c r="F48" s="3"/>
      <c r="G48" s="3">
        <f t="shared" si="15"/>
        <v>730.88293975647389</v>
      </c>
      <c r="H48" s="3"/>
      <c r="I48" s="3">
        <f t="shared" si="16"/>
        <v>18.109762704853903</v>
      </c>
      <c r="J48" s="3"/>
      <c r="K48" s="3">
        <f t="shared" si="17"/>
        <v>18.269274579796676</v>
      </c>
      <c r="L48" s="3"/>
      <c r="M48" s="3">
        <f t="shared" si="18"/>
        <v>21.669397978717456</v>
      </c>
      <c r="N48" s="3"/>
      <c r="O48" s="3">
        <f t="shared" si="19"/>
        <v>680.93488375186143</v>
      </c>
      <c r="P48" s="3"/>
      <c r="Q48" s="3">
        <f t="shared" si="20"/>
        <v>695.64507754166164</v>
      </c>
      <c r="R48" s="3"/>
      <c r="S48" s="3">
        <f t="shared" si="21"/>
        <v>71.268994389539884</v>
      </c>
      <c r="T48" s="3"/>
      <c r="U48" s="3">
        <f t="shared" si="22"/>
        <v>0</v>
      </c>
      <c r="V48" s="3"/>
      <c r="W48" s="3">
        <f t="shared" si="23"/>
        <v>245.78056988670485</v>
      </c>
      <c r="X48" s="11">
        <f>+W48+U48+S48+Q48+O48+M48+K48+I48+G48+E48</f>
        <v>3533.3927119953787</v>
      </c>
      <c r="AA48" s="4" t="s">
        <v>89</v>
      </c>
      <c r="AB48" s="3">
        <f t="shared" si="2"/>
        <v>1050.8318114057695</v>
      </c>
      <c r="AC48" s="3">
        <f t="shared" si="3"/>
        <v>730.88293975647389</v>
      </c>
      <c r="AD48" s="3">
        <f t="shared" si="4"/>
        <v>18.109762704853903</v>
      </c>
      <c r="AE48" s="3">
        <f t="shared" si="5"/>
        <v>18.269274579796676</v>
      </c>
      <c r="AF48" s="3">
        <f t="shared" si="6"/>
        <v>21.669397978717456</v>
      </c>
      <c r="AG48" s="3">
        <f t="shared" si="7"/>
        <v>680.93488375186143</v>
      </c>
      <c r="AH48" s="3">
        <f t="shared" si="8"/>
        <v>695.64507754166164</v>
      </c>
      <c r="AI48" s="3">
        <f t="shared" si="9"/>
        <v>71.268994389539884</v>
      </c>
      <c r="AJ48" s="3">
        <f t="shared" si="10"/>
        <v>0</v>
      </c>
      <c r="AK48" s="3">
        <f t="shared" si="11"/>
        <v>245.78056988670485</v>
      </c>
      <c r="AL48" s="3">
        <f t="shared" ref="AL48:AL53" si="24">SUM(AB48:AK48)</f>
        <v>3533.3927119953792</v>
      </c>
      <c r="AM48" s="4" t="s">
        <v>89</v>
      </c>
    </row>
    <row r="49" spans="1:39" ht="15.5" x14ac:dyDescent="0.35">
      <c r="A49" s="21" t="s">
        <v>90</v>
      </c>
      <c r="E49" s="3">
        <f t="shared" si="14"/>
        <v>333.1975550978608</v>
      </c>
      <c r="F49" s="3"/>
      <c r="G49" s="3">
        <f t="shared" si="15"/>
        <v>204.84408708132284</v>
      </c>
      <c r="H49" s="3"/>
      <c r="I49" s="3">
        <f t="shared" si="16"/>
        <v>14.089023104513073</v>
      </c>
      <c r="J49" s="3"/>
      <c r="K49" s="3">
        <f t="shared" si="17"/>
        <v>2.5938379663378752</v>
      </c>
      <c r="L49" s="3"/>
      <c r="M49" s="3">
        <f t="shared" si="18"/>
        <v>0</v>
      </c>
      <c r="N49" s="3"/>
      <c r="O49" s="3">
        <f t="shared" si="19"/>
        <v>160.01083403147095</v>
      </c>
      <c r="P49" s="3"/>
      <c r="Q49" s="3">
        <f t="shared" si="20"/>
        <v>154.42081407419468</v>
      </c>
      <c r="R49" s="3"/>
      <c r="S49" s="3">
        <f t="shared" si="21"/>
        <v>20.618263653691272</v>
      </c>
      <c r="T49" s="3"/>
      <c r="U49" s="3">
        <f t="shared" si="22"/>
        <v>0</v>
      </c>
      <c r="V49" s="3"/>
      <c r="W49" s="3">
        <f t="shared" si="23"/>
        <v>76.872191439898273</v>
      </c>
      <c r="X49" s="11">
        <f>+W49+U49+S49+Q49+O49+M49+K49+I49+G49+E49</f>
        <v>966.64660644928972</v>
      </c>
      <c r="AA49" s="4" t="s">
        <v>90</v>
      </c>
      <c r="AB49" s="3">
        <f t="shared" si="2"/>
        <v>333.1975550978608</v>
      </c>
      <c r="AC49" s="3">
        <f t="shared" si="3"/>
        <v>204.84408708132284</v>
      </c>
      <c r="AD49" s="3">
        <f t="shared" si="4"/>
        <v>14.089023104513073</v>
      </c>
      <c r="AE49" s="3">
        <f t="shared" si="5"/>
        <v>2.5938379663378752</v>
      </c>
      <c r="AF49" s="3">
        <f t="shared" si="6"/>
        <v>0</v>
      </c>
      <c r="AG49" s="3">
        <f t="shared" si="7"/>
        <v>160.01083403147095</v>
      </c>
      <c r="AH49" s="3">
        <f t="shared" si="8"/>
        <v>154.42081407419468</v>
      </c>
      <c r="AI49" s="3">
        <f t="shared" si="9"/>
        <v>20.618263653691272</v>
      </c>
      <c r="AJ49" s="3">
        <f t="shared" si="10"/>
        <v>0</v>
      </c>
      <c r="AK49" s="3">
        <f t="shared" si="11"/>
        <v>76.872191439898273</v>
      </c>
      <c r="AL49" s="3">
        <f t="shared" si="24"/>
        <v>966.64660644928995</v>
      </c>
      <c r="AM49" s="4" t="s">
        <v>90</v>
      </c>
    </row>
    <row r="50" spans="1:39" ht="15.5" x14ac:dyDescent="0.35">
      <c r="A50" s="4" t="s">
        <v>91</v>
      </c>
      <c r="E50" s="3">
        <f t="shared" si="14"/>
        <v>1052.0428607235203</v>
      </c>
      <c r="F50" s="3"/>
      <c r="G50" s="3">
        <f t="shared" si="15"/>
        <v>695.18862183708916</v>
      </c>
      <c r="H50" s="3"/>
      <c r="I50" s="3">
        <f t="shared" si="16"/>
        <v>13.806063746328492</v>
      </c>
      <c r="J50" s="3"/>
      <c r="K50" s="3">
        <f t="shared" si="17"/>
        <v>26.711229103087064</v>
      </c>
      <c r="L50" s="3"/>
      <c r="M50" s="3">
        <f t="shared" si="18"/>
        <v>25.281124872427895</v>
      </c>
      <c r="N50" s="3"/>
      <c r="O50" s="3">
        <f t="shared" si="19"/>
        <v>672.11913715784772</v>
      </c>
      <c r="P50" s="3"/>
      <c r="Q50" s="3">
        <f t="shared" si="20"/>
        <v>777.42472858141434</v>
      </c>
      <c r="R50" s="3"/>
      <c r="S50" s="3">
        <f t="shared" si="21"/>
        <v>54.136451281702108</v>
      </c>
      <c r="T50" s="3"/>
      <c r="U50" s="3">
        <f t="shared" si="22"/>
        <v>13.405006037459254</v>
      </c>
      <c r="V50" s="3"/>
      <c r="W50" s="3">
        <f t="shared" si="23"/>
        <v>0</v>
      </c>
      <c r="X50" s="11">
        <f>+W50+U50+S50+Q50+O50+M50+K50+I50+G50+E50</f>
        <v>3330.1152233408761</v>
      </c>
      <c r="AA50" s="4" t="s">
        <v>91</v>
      </c>
      <c r="AB50" s="18">
        <f t="shared" si="2"/>
        <v>1052.0428607235203</v>
      </c>
      <c r="AC50" s="18">
        <f t="shared" si="3"/>
        <v>695.18862183708916</v>
      </c>
      <c r="AD50" s="3">
        <f t="shared" si="4"/>
        <v>13.806063746328492</v>
      </c>
      <c r="AE50" s="3">
        <f t="shared" si="5"/>
        <v>26.711229103087064</v>
      </c>
      <c r="AF50" s="18">
        <f t="shared" si="6"/>
        <v>25.281124872427895</v>
      </c>
      <c r="AG50" s="18">
        <f t="shared" si="7"/>
        <v>672.11913715784772</v>
      </c>
      <c r="AH50" s="18">
        <f t="shared" si="8"/>
        <v>777.42472858141434</v>
      </c>
      <c r="AI50" s="18">
        <f t="shared" si="9"/>
        <v>54.136451281702108</v>
      </c>
      <c r="AJ50" s="18">
        <f t="shared" si="10"/>
        <v>13.405006037459254</v>
      </c>
      <c r="AK50" s="18">
        <f t="shared" si="11"/>
        <v>0</v>
      </c>
      <c r="AL50" s="18">
        <f t="shared" si="24"/>
        <v>3330.1152233408766</v>
      </c>
      <c r="AM50" s="4" t="s">
        <v>91</v>
      </c>
    </row>
    <row r="51" spans="1:39" ht="15.5" x14ac:dyDescent="0.35">
      <c r="A51" s="4" t="s">
        <v>71</v>
      </c>
      <c r="E51" s="3">
        <f t="shared" si="14"/>
        <v>342.4</v>
      </c>
      <c r="F51" s="3"/>
      <c r="G51" s="3">
        <f t="shared" si="15"/>
        <v>222.8</v>
      </c>
      <c r="H51" s="3"/>
      <c r="I51" s="3">
        <f t="shared" si="16"/>
        <v>1.2</v>
      </c>
      <c r="J51" s="3"/>
      <c r="K51" s="3">
        <f t="shared" si="17"/>
        <v>0.7</v>
      </c>
      <c r="L51" s="3"/>
      <c r="M51" s="3">
        <f t="shared" si="18"/>
        <v>10.5</v>
      </c>
      <c r="N51" s="3"/>
      <c r="O51" s="3">
        <f t="shared" si="19"/>
        <v>321</v>
      </c>
      <c r="P51" s="3"/>
      <c r="Q51" s="3">
        <f t="shared" si="20"/>
        <v>262.60000000000002</v>
      </c>
      <c r="R51" s="3"/>
      <c r="S51" s="3">
        <f t="shared" si="21"/>
        <v>21.4</v>
      </c>
      <c r="T51" s="3"/>
      <c r="U51" s="3">
        <f t="shared" si="22"/>
        <v>3</v>
      </c>
      <c r="V51" s="3"/>
      <c r="W51" s="3">
        <f t="shared" si="23"/>
        <v>82.7</v>
      </c>
      <c r="X51" s="11">
        <f>+W51+U51+S51+Q51+O51+M51+K51+I51+G51+E51</f>
        <v>1268.3000000000002</v>
      </c>
      <c r="AA51" s="4" t="s">
        <v>71</v>
      </c>
      <c r="AB51" s="3">
        <f t="shared" si="2"/>
        <v>342.4</v>
      </c>
      <c r="AC51" s="3">
        <f t="shared" si="3"/>
        <v>222.8</v>
      </c>
      <c r="AD51" s="3">
        <f t="shared" si="4"/>
        <v>1.2</v>
      </c>
      <c r="AE51" s="3">
        <f t="shared" si="5"/>
        <v>0.7</v>
      </c>
      <c r="AF51" s="3">
        <f t="shared" si="6"/>
        <v>10.5</v>
      </c>
      <c r="AG51" s="3">
        <f t="shared" si="7"/>
        <v>321</v>
      </c>
      <c r="AH51" s="3">
        <f t="shared" si="8"/>
        <v>262.60000000000002</v>
      </c>
      <c r="AI51" s="3">
        <f t="shared" si="9"/>
        <v>21.4</v>
      </c>
      <c r="AJ51" s="3">
        <f t="shared" si="10"/>
        <v>3</v>
      </c>
      <c r="AK51" s="3">
        <f t="shared" si="11"/>
        <v>82.7</v>
      </c>
      <c r="AL51" s="3">
        <f t="shared" si="24"/>
        <v>1268.3000000000004</v>
      </c>
      <c r="AM51" s="4" t="s">
        <v>71</v>
      </c>
    </row>
    <row r="52" spans="1:39" ht="15.5" x14ac:dyDescent="0.35">
      <c r="A52" s="4" t="s">
        <v>72</v>
      </c>
      <c r="E52" s="3">
        <f t="shared" si="14"/>
        <v>79.562274062200856</v>
      </c>
      <c r="F52" s="3"/>
      <c r="G52" s="3">
        <f t="shared" si="15"/>
        <v>176.17261523040855</v>
      </c>
      <c r="H52" s="3"/>
      <c r="I52" s="3">
        <f t="shared" si="16"/>
        <v>7.8070287381522085</v>
      </c>
      <c r="J52" s="3"/>
      <c r="K52" s="3">
        <f t="shared" si="17"/>
        <v>0</v>
      </c>
      <c r="L52" s="3"/>
      <c r="M52" s="3">
        <f t="shared" si="18"/>
        <v>14.054628471381998</v>
      </c>
      <c r="N52" s="3"/>
      <c r="O52" s="3">
        <f t="shared" si="19"/>
        <v>208.28316028765309</v>
      </c>
      <c r="P52" s="3"/>
      <c r="Q52" s="3">
        <f t="shared" si="20"/>
        <v>129.31843883353235</v>
      </c>
      <c r="R52" s="3"/>
      <c r="S52" s="3">
        <f t="shared" si="21"/>
        <v>11.646767280437057</v>
      </c>
      <c r="T52" s="3"/>
      <c r="U52" s="3">
        <f t="shared" si="22"/>
        <v>0</v>
      </c>
      <c r="V52" s="3"/>
      <c r="W52" s="3">
        <f t="shared" si="23"/>
        <v>23.769044387427126</v>
      </c>
      <c r="X52" s="11">
        <f>+W52+U52+S52+Q52+O52+M52+K52+I52+G52+E52</f>
        <v>650.61395729119317</v>
      </c>
      <c r="AA52" s="4" t="s">
        <v>72</v>
      </c>
      <c r="AB52" s="3">
        <f t="shared" si="2"/>
        <v>79.562274062200856</v>
      </c>
      <c r="AC52" s="3">
        <f t="shared" si="3"/>
        <v>176.17261523040855</v>
      </c>
      <c r="AD52" s="3">
        <f t="shared" si="4"/>
        <v>7.8070287381522085</v>
      </c>
      <c r="AE52" s="3">
        <f t="shared" si="5"/>
        <v>0</v>
      </c>
      <c r="AF52" s="3">
        <f t="shared" si="6"/>
        <v>14.054628471381998</v>
      </c>
      <c r="AG52" s="3">
        <f t="shared" si="7"/>
        <v>208.28316028765309</v>
      </c>
      <c r="AH52" s="3">
        <f t="shared" si="8"/>
        <v>129.31843883353235</v>
      </c>
      <c r="AI52" s="3">
        <f t="shared" si="9"/>
        <v>11.646767280437057</v>
      </c>
      <c r="AJ52" s="3">
        <f t="shared" si="10"/>
        <v>0</v>
      </c>
      <c r="AK52" s="3">
        <f t="shared" si="11"/>
        <v>23.769044387427126</v>
      </c>
      <c r="AL52" s="3">
        <f t="shared" si="24"/>
        <v>650.61395729119329</v>
      </c>
      <c r="AM52" s="4" t="s">
        <v>72</v>
      </c>
    </row>
    <row r="53" spans="1:39" ht="15.5" x14ac:dyDescent="0.35">
      <c r="A53" s="4" t="s">
        <v>108</v>
      </c>
      <c r="E53" s="2">
        <f>0.001*(35*E43+25*E45+25*E46)</f>
        <v>51.855505154681254</v>
      </c>
      <c r="F53" s="2"/>
      <c r="G53" s="2">
        <f>0.001*(35*G43+25*G45+25*G46+35*G44*G39+25*(1-G44)*G39)</f>
        <v>42.075151746094633</v>
      </c>
      <c r="H53" s="2"/>
      <c r="I53" s="2">
        <f>0.001*(35*I43+25*I45+25*I46+35*I44*I39+25*(1-I44)*I39)</f>
        <v>1.1068705256618856</v>
      </c>
      <c r="J53" s="2"/>
      <c r="K53" s="2">
        <f>0.001*(35*K43+25*K45+25*K46+35*K44*K39+25*(1-K44)*K39)</f>
        <v>1.7334496894654845</v>
      </c>
      <c r="L53" s="2"/>
      <c r="M53" s="2">
        <f>0.001*(35*M43+25*M45+25*M46+35*M44*M39+25*(1-M44)*M39)</f>
        <v>1.3614663146410448</v>
      </c>
      <c r="N53" s="2"/>
      <c r="O53" s="2">
        <f>0.001*(35*O43+25*O45+25*O46+35*O44*O39+25*(1-O44)*O39)</f>
        <v>45.437924517181436</v>
      </c>
      <c r="P53" s="2"/>
      <c r="Q53" s="2">
        <f>0.001*(35*Q43+25*Q45+25*Q46+35*Q44*Q39+25*(1-Q44)*Q39)</f>
        <v>41.901438824963769</v>
      </c>
      <c r="R53" s="2"/>
      <c r="S53" s="2">
        <f>0.001*(35*S43+25*S45+25*S46+35*S44*S39+25*(1-S44)*S39)</f>
        <v>3.0110278944969546</v>
      </c>
      <c r="T53" s="2"/>
      <c r="U53" s="2">
        <f>0.001*(35*U43+25*U45+25*U46+35*U44*U39+25*(1-U44)*U39)</f>
        <v>0.46428982208819869</v>
      </c>
      <c r="V53" s="2"/>
      <c r="W53" s="2">
        <f>0.001*(35*W43+25*W45+25*W46+35*W44*W39+25*(1-W44)*W39)</f>
        <v>4.3343326664227826</v>
      </c>
      <c r="X53" s="2">
        <f>SUM(E53:W53)</f>
        <v>193.28145715569747</v>
      </c>
      <c r="AA53" s="4" t="s">
        <v>109</v>
      </c>
      <c r="AB53" s="2">
        <f>+E54</f>
        <v>52.798859825717869</v>
      </c>
      <c r="AC53" s="2">
        <f>+G54</f>
        <v>32.532146977044846</v>
      </c>
      <c r="AD53" s="2">
        <f>+I54</f>
        <v>0.99024100815314908</v>
      </c>
      <c r="AE53" s="2">
        <f>+K54</f>
        <v>1.2329654139552018</v>
      </c>
      <c r="AF53" s="2">
        <f>+M54</f>
        <v>0.96093082548947073</v>
      </c>
      <c r="AG53" s="2">
        <f>+O54</f>
        <v>33.898412950884257</v>
      </c>
      <c r="AH53" s="2">
        <f>+Q54</f>
        <v>33.792880816237201</v>
      </c>
      <c r="AI53" s="2">
        <f>+S54</f>
        <v>2.4982054345280242</v>
      </c>
      <c r="AJ53" s="2">
        <f>+U54</f>
        <v>0.55382549052149421</v>
      </c>
      <c r="AK53" s="2">
        <f>+W54</f>
        <v>11.762321590881047</v>
      </c>
      <c r="AL53" s="3">
        <f t="shared" si="24"/>
        <v>171.02079033341252</v>
      </c>
      <c r="AM53" s="4" t="s">
        <v>109</v>
      </c>
    </row>
    <row r="54" spans="1:39" ht="15.5" x14ac:dyDescent="0.35">
      <c r="A54" s="4" t="s">
        <v>110</v>
      </c>
      <c r="E54" s="2">
        <f>+(E44*E42*35+(1-E44)*E42*25)/1000</f>
        <v>52.798859825717869</v>
      </c>
      <c r="F54" s="3"/>
      <c r="G54" s="2">
        <f>+(G44*G42*35+(1-G44)*G42*25)/1000</f>
        <v>32.532146977044846</v>
      </c>
      <c r="H54" s="3"/>
      <c r="I54" s="2">
        <f>+(I44*I42*35+(1-I44)*I42*25)/1000</f>
        <v>0.99024100815314908</v>
      </c>
      <c r="J54" s="3"/>
      <c r="K54" s="2">
        <f>+(K44*K42*35+(1-K44)*K42*25)/1000</f>
        <v>1.2329654139552018</v>
      </c>
      <c r="L54" s="3"/>
      <c r="M54" s="2">
        <f>+(M44*M42*35+(1-M44)*M42*25)/1000</f>
        <v>0.96093082548947073</v>
      </c>
      <c r="N54" s="3"/>
      <c r="O54" s="2">
        <f>+(O44*O42*35+(1-O44)*O42*25)/1000</f>
        <v>33.898412950884257</v>
      </c>
      <c r="P54" s="3"/>
      <c r="Q54" s="2">
        <f>+(Q44*Q42*35+(1-Q44)*Q42*25)/1000</f>
        <v>33.792880816237201</v>
      </c>
      <c r="R54" s="3"/>
      <c r="S54" s="2">
        <f>+(S44*S42*35+(1-S44)*S42*25)/1000</f>
        <v>2.4982054345280242</v>
      </c>
      <c r="T54" s="3"/>
      <c r="U54" s="2">
        <f>+(U44*U42*35+(1-U44)*U42*25)/1000</f>
        <v>0.55382549052149421</v>
      </c>
      <c r="V54" s="3"/>
      <c r="W54" s="2">
        <f>+(W44*W42*35+(1-W44)*W42*25)/1000</f>
        <v>11.762321590881047</v>
      </c>
      <c r="X54" s="39">
        <f>+E54+G54+I54+K54+M54+O54+Q54+S54+U54+W54</f>
        <v>171.02079033341252</v>
      </c>
    </row>
    <row r="55" spans="1:39" ht="15.5" x14ac:dyDescent="0.35">
      <c r="A55" s="4" t="s">
        <v>111</v>
      </c>
    </row>
    <row r="56" spans="1:39" ht="15.5" x14ac:dyDescent="0.35">
      <c r="A56" s="4" t="s">
        <v>225</v>
      </c>
      <c r="E56" s="3">
        <f>0.0017*E41</f>
        <v>2.3549087068963481</v>
      </c>
      <c r="F56" s="3"/>
      <c r="G56" s="3">
        <f>0.0017*G41</f>
        <v>1.5300556051613003</v>
      </c>
      <c r="H56" s="3"/>
      <c r="I56" s="3">
        <f>0.0017*I41</f>
        <v>4.7421647646430656E-2</v>
      </c>
      <c r="J56" s="3"/>
      <c r="K56" s="3">
        <f>0.0017*K41</f>
        <v>4.9818614018022393E-2</v>
      </c>
      <c r="L56" s="3"/>
      <c r="M56" s="3">
        <f>0.0017*M41</f>
        <v>4.2977912283127417E-2</v>
      </c>
      <c r="N56" s="3"/>
      <c r="O56" s="3">
        <f>0.0017*O41</f>
        <v>1.4146209510218417</v>
      </c>
      <c r="P56" s="3"/>
      <c r="Q56" s="3">
        <f>0.0017*Q41</f>
        <v>1.5841374225145353</v>
      </c>
      <c r="R56" s="3"/>
      <c r="S56" s="3">
        <f>0.0017*S41</f>
        <v>0.12708301539016875</v>
      </c>
      <c r="T56" s="3"/>
      <c r="U56" s="3">
        <f>0.0017*U41</f>
        <v>2.2788510263680731E-2</v>
      </c>
      <c r="V56" s="3"/>
      <c r="W56" s="3">
        <f>0.0017*W41</f>
        <v>0.54310279018343111</v>
      </c>
      <c r="X56" s="3">
        <f>0.0017*X41</f>
        <v>7.7169151753788858</v>
      </c>
    </row>
    <row r="57" spans="1:39" ht="15.5" x14ac:dyDescent="0.35">
      <c r="A57" s="4" t="s">
        <v>113</v>
      </c>
      <c r="B57" s="20">
        <f>+E57/(E57+E58)</f>
        <v>0.24053409884109583</v>
      </c>
      <c r="E57" s="27">
        <f>E47/100*E56</f>
        <v>0.56643584366636335</v>
      </c>
      <c r="F57" s="27"/>
      <c r="G57" s="27">
        <f t="shared" ref="G57:W57" si="25">G47/100*G56</f>
        <v>0.34823494803824878</v>
      </c>
      <c r="H57" s="27"/>
      <c r="I57" s="27">
        <f t="shared" si="25"/>
        <v>2.3951339277672221E-2</v>
      </c>
      <c r="J57" s="27"/>
      <c r="K57" s="27">
        <f t="shared" si="25"/>
        <v>4.4095245427743877E-3</v>
      </c>
      <c r="L57" s="27"/>
      <c r="M57" s="27">
        <f t="shared" si="25"/>
        <v>0</v>
      </c>
      <c r="N57" s="27"/>
      <c r="O57" s="27">
        <f t="shared" si="25"/>
        <v>0.27201841785350062</v>
      </c>
      <c r="P57" s="27"/>
      <c r="Q57" s="27">
        <f t="shared" si="25"/>
        <v>0.26251538392613094</v>
      </c>
      <c r="R57" s="27"/>
      <c r="S57" s="27">
        <f>S47/100*S56</f>
        <v>3.5051048211275158E-2</v>
      </c>
      <c r="T57" s="27"/>
      <c r="U57" s="27">
        <f t="shared" si="25"/>
        <v>0</v>
      </c>
      <c r="V57" s="27"/>
      <c r="W57" s="27">
        <f t="shared" si="25"/>
        <v>0.13068272544782705</v>
      </c>
      <c r="X57" s="27">
        <f>+W57+U57+S57+Q57+O57+M57+K57+I57+G57+E57</f>
        <v>1.6432992309637924</v>
      </c>
      <c r="Y57" s="3"/>
    </row>
    <row r="58" spans="1:39" ht="15.5" x14ac:dyDescent="0.35">
      <c r="A58" s="28" t="s">
        <v>114</v>
      </c>
      <c r="B58" s="20">
        <f>1-B57</f>
        <v>0.75946590115890422</v>
      </c>
      <c r="E58" s="29">
        <f>E56-E57</f>
        <v>1.7884728632299849</v>
      </c>
      <c r="F58" s="29"/>
      <c r="G58" s="29">
        <f t="shared" ref="G58:W58" si="26">G56-G57</f>
        <v>1.1818206571230516</v>
      </c>
      <c r="H58" s="29"/>
      <c r="I58" s="29">
        <f t="shared" si="26"/>
        <v>2.3470308368758436E-2</v>
      </c>
      <c r="J58" s="29"/>
      <c r="K58" s="29">
        <f t="shared" si="26"/>
        <v>4.5409089475248007E-2</v>
      </c>
      <c r="L58" s="29"/>
      <c r="M58" s="29">
        <f t="shared" si="26"/>
        <v>4.2977912283127417E-2</v>
      </c>
      <c r="N58" s="29"/>
      <c r="O58" s="29">
        <f t="shared" si="26"/>
        <v>1.1426025331683412</v>
      </c>
      <c r="P58" s="29"/>
      <c r="Q58" s="29">
        <f t="shared" si="26"/>
        <v>1.3216220385884043</v>
      </c>
      <c r="R58" s="29"/>
      <c r="S58" s="29">
        <f t="shared" si="26"/>
        <v>9.2031967178893587E-2</v>
      </c>
      <c r="T58" s="29"/>
      <c r="U58" s="29">
        <f t="shared" si="26"/>
        <v>2.2788510263680731E-2</v>
      </c>
      <c r="V58" s="29"/>
      <c r="W58" s="29">
        <f t="shared" si="26"/>
        <v>0.41242006473560405</v>
      </c>
      <c r="X58" s="27">
        <f t="shared" ref="X58:X60" si="27">+W58+U58+S58+Q58+O58+M58+K58+I58+G58+E58</f>
        <v>6.0736159444150948</v>
      </c>
    </row>
    <row r="59" spans="1:39" ht="15.5" x14ac:dyDescent="0.35">
      <c r="A59" s="28" t="s">
        <v>115</v>
      </c>
      <c r="E59" s="3">
        <f t="shared" ref="E59:U59" si="28">+E41-E56</f>
        <v>1382.8855071144849</v>
      </c>
      <c r="F59" s="3"/>
      <c r="G59" s="3">
        <f t="shared" si="28"/>
        <v>898.50265331325068</v>
      </c>
      <c r="H59" s="3"/>
      <c r="I59" s="3">
        <f t="shared" si="28"/>
        <v>27.847665203195135</v>
      </c>
      <c r="J59" s="3"/>
      <c r="K59" s="3">
        <f t="shared" si="28"/>
        <v>29.255248455406917</v>
      </c>
      <c r="L59" s="3"/>
      <c r="M59" s="3">
        <f t="shared" si="28"/>
        <v>25.238146960144768</v>
      </c>
      <c r="N59" s="3"/>
      <c r="O59" s="3">
        <f t="shared" si="28"/>
        <v>830.71535023829688</v>
      </c>
      <c r="P59" s="3"/>
      <c r="Q59" s="3">
        <f t="shared" si="28"/>
        <v>930.26140523309448</v>
      </c>
      <c r="R59" s="3"/>
      <c r="S59" s="3">
        <f t="shared" si="28"/>
        <v>74.627631920003211</v>
      </c>
      <c r="T59" s="3"/>
      <c r="U59" s="3">
        <f t="shared" si="28"/>
        <v>13.382217527195573</v>
      </c>
      <c r="V59" s="3"/>
      <c r="W59" s="3">
        <f t="shared" ref="W59" si="29">+W41-W56</f>
        <v>318.92912672948199</v>
      </c>
      <c r="X59" s="27">
        <f t="shared" si="27"/>
        <v>4531.6449526945544</v>
      </c>
    </row>
    <row r="60" spans="1:39" ht="15.5" x14ac:dyDescent="0.35">
      <c r="A60" s="4" t="s">
        <v>116</v>
      </c>
      <c r="B60" s="20">
        <f>+E60/(E60+E61)</f>
        <v>0.24053409884109583</v>
      </c>
      <c r="E60" s="27">
        <f>E47/100*E59</f>
        <v>332.63111925419446</v>
      </c>
      <c r="F60" s="27"/>
      <c r="G60" s="27">
        <f t="shared" ref="G60:W60" si="30">G47/100*G59</f>
        <v>204.49585213328456</v>
      </c>
      <c r="H60" s="27"/>
      <c r="I60" s="27">
        <f t="shared" si="30"/>
        <v>14.0650717652354</v>
      </c>
      <c r="J60" s="27"/>
      <c r="K60" s="27">
        <f t="shared" si="30"/>
        <v>2.5894284417951008</v>
      </c>
      <c r="L60" s="27"/>
      <c r="M60" s="27">
        <f t="shared" si="30"/>
        <v>0</v>
      </c>
      <c r="N60" s="27"/>
      <c r="O60" s="27">
        <f t="shared" si="30"/>
        <v>159.73881561361748</v>
      </c>
      <c r="P60" s="27"/>
      <c r="Q60" s="27">
        <f t="shared" si="30"/>
        <v>154.15829869026854</v>
      </c>
      <c r="R60" s="27"/>
      <c r="S60" s="27">
        <f t="shared" si="30"/>
        <v>20.583212605479996</v>
      </c>
      <c r="T60" s="27"/>
      <c r="U60" s="27">
        <f t="shared" si="30"/>
        <v>0</v>
      </c>
      <c r="V60" s="27"/>
      <c r="W60" s="27">
        <f t="shared" si="30"/>
        <v>76.741508714450447</v>
      </c>
      <c r="X60" s="27">
        <f t="shared" si="27"/>
        <v>965.00330721832597</v>
      </c>
    </row>
    <row r="61" spans="1:39" ht="15.5" x14ac:dyDescent="0.35">
      <c r="A61" s="28" t="s">
        <v>114</v>
      </c>
      <c r="B61" s="20">
        <f>1-B60</f>
        <v>0.75946590115890422</v>
      </c>
      <c r="E61" s="29">
        <f>E59-E60</f>
        <v>1050.2543878602905</v>
      </c>
      <c r="F61" s="29"/>
      <c r="G61" s="29">
        <f t="shared" ref="G61:W61" si="31">G59-G60</f>
        <v>694.00680117996615</v>
      </c>
      <c r="H61" s="29"/>
      <c r="I61" s="29">
        <f t="shared" si="31"/>
        <v>13.782593437959735</v>
      </c>
      <c r="J61" s="29"/>
      <c r="K61" s="29">
        <f t="shared" si="31"/>
        <v>26.665820013611818</v>
      </c>
      <c r="L61" s="29"/>
      <c r="M61" s="29">
        <f t="shared" si="31"/>
        <v>25.238146960144768</v>
      </c>
      <c r="N61" s="29"/>
      <c r="O61" s="29">
        <f t="shared" si="31"/>
        <v>670.9765346246794</v>
      </c>
      <c r="P61" s="29"/>
      <c r="Q61" s="29">
        <f t="shared" si="31"/>
        <v>776.10310654282591</v>
      </c>
      <c r="R61" s="29"/>
      <c r="S61" s="29">
        <f t="shared" si="31"/>
        <v>54.044419314523211</v>
      </c>
      <c r="T61" s="29"/>
      <c r="U61" s="29">
        <f t="shared" si="31"/>
        <v>13.382217527195573</v>
      </c>
      <c r="V61" s="29"/>
      <c r="W61" s="29">
        <f t="shared" si="31"/>
        <v>242.18761801503155</v>
      </c>
      <c r="X61" s="29">
        <f>X59-X60</f>
        <v>3566.6416454762284</v>
      </c>
      <c r="Y61" s="3"/>
    </row>
    <row r="62" spans="1:39" ht="15.5" x14ac:dyDescent="0.35">
      <c r="A62" s="28" t="s">
        <v>226</v>
      </c>
      <c r="B62" s="20"/>
      <c r="E62" s="3">
        <f>0.0017*E40</f>
        <v>0.82351873145069721</v>
      </c>
      <c r="F62" s="3"/>
      <c r="G62" s="3">
        <f>0.0017*G40</f>
        <v>0.49580380618571696</v>
      </c>
      <c r="H62" s="3"/>
      <c r="I62" s="3">
        <f>0.0017*I40</f>
        <v>7.6782572422604322E-3</v>
      </c>
      <c r="J62" s="3"/>
      <c r="K62" s="3">
        <f>0.0017*K40</f>
        <v>2.066801851869093E-2</v>
      </c>
      <c r="L62" s="3"/>
      <c r="M62" s="3">
        <f>0.0017*M40</f>
        <v>1.916625327741214E-2</v>
      </c>
      <c r="N62" s="3"/>
      <c r="O62" s="3">
        <f>0.0017*O40</f>
        <v>0.52479412747485599</v>
      </c>
      <c r="P62" s="3"/>
      <c r="Q62" s="3">
        <f>0.0017*Q40</f>
        <v>0.53534400762547607</v>
      </c>
      <c r="R62" s="3"/>
      <c r="S62" s="3">
        <f>0.0017*S40</f>
        <v>3.702529272383813E-2</v>
      </c>
      <c r="T62" s="3"/>
      <c r="U62" s="3">
        <f>0.0017*U40</f>
        <v>1.3047625360510002E-2</v>
      </c>
      <c r="V62" s="3"/>
      <c r="W62" s="3">
        <f>0.0017*W40</f>
        <v>0.25673507799647999</v>
      </c>
      <c r="X62" s="3">
        <f>0.0017*X40</f>
        <v>2.7337811978559374</v>
      </c>
      <c r="Y62" s="3"/>
    </row>
    <row r="63" spans="1:39" ht="15.5" x14ac:dyDescent="0.35">
      <c r="A63" s="28" t="s">
        <v>227</v>
      </c>
      <c r="B63" s="20"/>
      <c r="E63" s="3">
        <f>0.0017*E39</f>
        <v>0.9903531041603838</v>
      </c>
      <c r="F63" s="3"/>
      <c r="G63" s="3">
        <f>0.0017*G39</f>
        <v>0.63287214645678969</v>
      </c>
      <c r="H63" s="3"/>
      <c r="I63" s="3">
        <f>0.0017*I39</f>
        <v>9.4903359846186981E-3</v>
      </c>
      <c r="J63" s="3"/>
      <c r="K63" s="3">
        <f>0.0017*K39</f>
        <v>2.8843192437334408E-2</v>
      </c>
      <c r="L63" s="3"/>
      <c r="M63" s="3">
        <f>0.0017*M39</f>
        <v>3.2408855303539832E-2</v>
      </c>
      <c r="N63" s="3"/>
      <c r="O63" s="3">
        <f>0.0017*O39</f>
        <v>0.7537989144084436</v>
      </c>
      <c r="P63" s="3"/>
      <c r="Q63" s="3">
        <f>0.0017*Q39</f>
        <v>0.68947236774861487</v>
      </c>
      <c r="R63" s="3"/>
      <c r="S63" s="3">
        <f>0.0017*S39</f>
        <v>6.5077861791984506E-2</v>
      </c>
      <c r="T63" s="3"/>
      <c r="U63" s="3">
        <f>0.0017*U39</f>
        <v>1.2473969013689603E-2</v>
      </c>
      <c r="V63" s="3"/>
      <c r="W63" s="3">
        <f>0.0017*W39</f>
        <v>0.29473462131674921</v>
      </c>
      <c r="X63" s="3">
        <f>0.0017*X39</f>
        <v>3.5095253686221484</v>
      </c>
      <c r="Y63" s="3"/>
    </row>
    <row r="64" spans="1:39" ht="15.5" x14ac:dyDescent="0.35">
      <c r="A64" s="28" t="s">
        <v>119</v>
      </c>
      <c r="B64" s="20"/>
      <c r="E64" s="3">
        <f>+E62+E56+E63</f>
        <v>4.1687805425074291</v>
      </c>
      <c r="F64" s="3"/>
      <c r="G64" s="3">
        <f>+G62+G56+G63</f>
        <v>2.6587315578038071</v>
      </c>
      <c r="H64" s="3"/>
      <c r="I64" s="3">
        <f>+I62+I56+I63</f>
        <v>6.4590240873309793E-2</v>
      </c>
      <c r="J64" s="3"/>
      <c r="K64" s="3">
        <f>+K62+K56+K63</f>
        <v>9.9329824974047728E-2</v>
      </c>
      <c r="L64" s="3"/>
      <c r="M64" s="3">
        <f>+M62+M56+M63</f>
        <v>9.4553020864079393E-2</v>
      </c>
      <c r="N64" s="3"/>
      <c r="O64" s="3">
        <f>+O62+O56+O63</f>
        <v>2.6932139929051413</v>
      </c>
      <c r="P64" s="3"/>
      <c r="Q64" s="3">
        <f>+Q62+Q56+Q63</f>
        <v>2.8089537978886261</v>
      </c>
      <c r="R64" s="3"/>
      <c r="S64" s="3">
        <f>+S62+S56+S63</f>
        <v>0.22918616990599139</v>
      </c>
      <c r="T64" s="3"/>
      <c r="U64" s="3">
        <f>+U62+U56+U63</f>
        <v>4.8310104637880338E-2</v>
      </c>
      <c r="V64" s="3"/>
      <c r="W64" s="3">
        <f>+W62+W56+W63</f>
        <v>1.0945724894966604</v>
      </c>
      <c r="X64" s="3">
        <f>+X62+X56+X63</f>
        <v>13.960221741856971</v>
      </c>
      <c r="Y64" s="1">
        <f>+X64/X42</f>
        <v>2.270889528657402E-3</v>
      </c>
    </row>
    <row r="65" spans="1:52" ht="15.5" x14ac:dyDescent="0.35">
      <c r="A65" s="28" t="s">
        <v>120</v>
      </c>
      <c r="B65" s="20"/>
      <c r="E65" s="15">
        <v>0.05</v>
      </c>
      <c r="F65" s="3"/>
      <c r="G65" s="15">
        <v>0.05</v>
      </c>
      <c r="H65" s="3"/>
      <c r="I65" s="15">
        <v>0.05</v>
      </c>
      <c r="J65" s="3"/>
      <c r="K65" s="15">
        <v>0.05</v>
      </c>
      <c r="L65" s="3"/>
      <c r="M65" s="15">
        <v>0.05</v>
      </c>
      <c r="N65" s="3"/>
      <c r="O65" s="15">
        <v>0.05</v>
      </c>
      <c r="P65" s="3"/>
      <c r="Q65" s="15">
        <v>0.05</v>
      </c>
      <c r="R65" s="3"/>
      <c r="S65" s="15">
        <v>0.05</v>
      </c>
      <c r="T65" s="3"/>
      <c r="U65" s="15">
        <v>0.05</v>
      </c>
      <c r="V65" s="3"/>
      <c r="W65" s="15">
        <v>0.05</v>
      </c>
      <c r="X65" s="15">
        <f>+X64/X42</f>
        <v>2.270889528657402E-3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247</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0.56643584366636335</v>
      </c>
      <c r="F73" s="15">
        <v>1</v>
      </c>
      <c r="G73" s="3">
        <f>+$D73*G57</f>
        <v>0.34823494803824878</v>
      </c>
      <c r="H73" s="15">
        <v>1</v>
      </c>
      <c r="I73" s="3">
        <f>+$D73*I57</f>
        <v>2.3951339277672221E-2</v>
      </c>
      <c r="J73" s="15">
        <v>1</v>
      </c>
      <c r="K73" s="3">
        <f>+$D73*K57</f>
        <v>4.4095245427743877E-3</v>
      </c>
      <c r="L73" s="15">
        <v>1</v>
      </c>
      <c r="M73" s="3">
        <f>+$D73*M57</f>
        <v>0</v>
      </c>
      <c r="N73" s="15">
        <v>1</v>
      </c>
      <c r="O73" s="3">
        <f>+$D73*O57</f>
        <v>0.27201841785350062</v>
      </c>
      <c r="P73" s="15">
        <v>1</v>
      </c>
      <c r="Q73" s="3">
        <f>+$D73*Q57</f>
        <v>0.26251538392613094</v>
      </c>
      <c r="R73" s="15">
        <v>1</v>
      </c>
      <c r="S73" s="3">
        <f>+$D73*S57</f>
        <v>3.5051048211275158E-2</v>
      </c>
      <c r="T73" s="15">
        <v>1</v>
      </c>
      <c r="U73" s="3">
        <f>+$D73*U57</f>
        <v>0</v>
      </c>
      <c r="V73" s="15">
        <v>1</v>
      </c>
      <c r="W73" s="3">
        <f>+$D73*W57</f>
        <v>0.13068272544782705</v>
      </c>
      <c r="X73" s="3">
        <f>+E73+G73+I73+K73+M73+O73+Q73+S73+U73+W73</f>
        <v>1.6432992309637926</v>
      </c>
      <c r="AA73" s="5" t="s">
        <v>131</v>
      </c>
      <c r="AB73" s="3">
        <f>+E73</f>
        <v>0.56643584366636335</v>
      </c>
      <c r="AC73" s="3">
        <f>+G73</f>
        <v>0.34823494803824878</v>
      </c>
      <c r="AD73" s="3">
        <f>+I73</f>
        <v>2.3951339277672221E-2</v>
      </c>
      <c r="AE73" s="3">
        <f>+K73</f>
        <v>4.4095245427743877E-3</v>
      </c>
      <c r="AF73" s="3">
        <f>+M73</f>
        <v>0</v>
      </c>
      <c r="AG73" s="3">
        <f>+O73</f>
        <v>0.27201841785350062</v>
      </c>
      <c r="AH73" s="3">
        <f>+Q73</f>
        <v>0.26251538392613094</v>
      </c>
      <c r="AI73" s="3">
        <f>+S73</f>
        <v>3.5051048211275158E-2</v>
      </c>
      <c r="AJ73" s="3">
        <f>+U73</f>
        <v>0</v>
      </c>
      <c r="AK73" s="3">
        <f>+W73</f>
        <v>0.13068272544782705</v>
      </c>
      <c r="AL73" s="3">
        <f>SUM(AB73:AK73)</f>
        <v>1.6432992309637926</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0.56643584366636335</v>
      </c>
      <c r="F77" s="15">
        <f t="shared" si="33"/>
        <v>1</v>
      </c>
      <c r="G77" s="27">
        <f>SUM(G73:G76)</f>
        <v>0.34823494803824878</v>
      </c>
      <c r="H77" s="15">
        <f t="shared" si="33"/>
        <v>1</v>
      </c>
      <c r="I77" s="27">
        <f>SUM(I73:I76)</f>
        <v>2.3951339277672221E-2</v>
      </c>
      <c r="J77" s="15">
        <f t="shared" si="33"/>
        <v>1</v>
      </c>
      <c r="K77" s="27">
        <f>SUM(K73:K76)</f>
        <v>4.4095245427743877E-3</v>
      </c>
      <c r="L77" s="15">
        <f t="shared" si="33"/>
        <v>1</v>
      </c>
      <c r="M77" s="27">
        <f>SUM(M73:M76)</f>
        <v>0</v>
      </c>
      <c r="N77" s="15">
        <f t="shared" si="33"/>
        <v>1</v>
      </c>
      <c r="O77" s="27">
        <f>SUM(O73:O76)</f>
        <v>0.27201841785350062</v>
      </c>
      <c r="P77" s="15">
        <f t="shared" si="33"/>
        <v>1</v>
      </c>
      <c r="Q77" s="27">
        <f>SUM(Q73:Q76)</f>
        <v>0.26251538392613094</v>
      </c>
      <c r="R77" s="15">
        <f t="shared" si="33"/>
        <v>1</v>
      </c>
      <c r="S77" s="27">
        <f>SUM(S73:S76)</f>
        <v>3.5051048211275158E-2</v>
      </c>
      <c r="T77" s="15">
        <f t="shared" si="33"/>
        <v>1</v>
      </c>
      <c r="U77" s="27">
        <f>SUM(U73:U76)</f>
        <v>0</v>
      </c>
      <c r="V77" s="15">
        <f t="shared" si="33"/>
        <v>1</v>
      </c>
      <c r="W77" s="27">
        <f>SUM(W73:W76)</f>
        <v>0.13068272544782705</v>
      </c>
      <c r="X77" s="3">
        <f t="shared" si="32"/>
        <v>1.6432992309637926</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332.63111925419446</v>
      </c>
      <c r="AC78" s="3">
        <f>+G60</f>
        <v>204.49585213328456</v>
      </c>
      <c r="AD78" s="3">
        <f>+I60</f>
        <v>14.0650717652354</v>
      </c>
      <c r="AE78" s="3">
        <f>+K60</f>
        <v>2.5894284417951008</v>
      </c>
      <c r="AF78" s="3">
        <f>+M60</f>
        <v>0</v>
      </c>
      <c r="AG78" s="3">
        <f>+O60</f>
        <v>159.73881561361748</v>
      </c>
      <c r="AH78" s="3">
        <f>+Q60</f>
        <v>154.15829869026854</v>
      </c>
      <c r="AI78" s="3">
        <f>+S60</f>
        <v>20.583212605479996</v>
      </c>
      <c r="AJ78" s="3">
        <f>+U60</f>
        <v>0</v>
      </c>
      <c r="AK78" s="3">
        <f>+W60</f>
        <v>76.741508714450447</v>
      </c>
      <c r="AL78" s="3">
        <f>+X60</f>
        <v>965.00330721832597</v>
      </c>
      <c r="AN78" t="s">
        <v>238</v>
      </c>
      <c r="AO78" s="3">
        <f>+AB78</f>
        <v>332.63111925419446</v>
      </c>
      <c r="AP78" s="3">
        <f t="shared" ref="AP78:AX78" si="34">+AC78</f>
        <v>204.49585213328456</v>
      </c>
      <c r="AQ78" s="3">
        <f t="shared" si="34"/>
        <v>14.0650717652354</v>
      </c>
      <c r="AR78" s="3">
        <f t="shared" si="34"/>
        <v>2.5894284417951008</v>
      </c>
      <c r="AS78" s="3">
        <f t="shared" si="34"/>
        <v>0</v>
      </c>
      <c r="AT78" s="3">
        <f t="shared" si="34"/>
        <v>159.73881561361748</v>
      </c>
      <c r="AU78" s="3">
        <f t="shared" si="34"/>
        <v>154.15829869026854</v>
      </c>
      <c r="AV78" s="3">
        <f t="shared" si="34"/>
        <v>20.583212605479996</v>
      </c>
      <c r="AW78" s="3">
        <f t="shared" si="34"/>
        <v>0</v>
      </c>
      <c r="AX78" s="3">
        <f t="shared" si="34"/>
        <v>76.741508714450447</v>
      </c>
      <c r="AY78" s="3">
        <f>SUM(AO78:AX78)</f>
        <v>965.00330721832597</v>
      </c>
      <c r="AZ78" t="s">
        <v>138</v>
      </c>
    </row>
    <row r="79" spans="1:52" ht="15.5" x14ac:dyDescent="0.35">
      <c r="A79" s="5" t="s">
        <v>139</v>
      </c>
      <c r="B79" t="s">
        <v>140</v>
      </c>
      <c r="C79">
        <v>3</v>
      </c>
      <c r="D79" s="15">
        <v>0.3</v>
      </c>
      <c r="E79" s="3">
        <f t="shared" ref="E79:E84" si="35">+$D79*E$60</f>
        <v>99.789335776258341</v>
      </c>
      <c r="F79" s="15">
        <v>0.3</v>
      </c>
      <c r="G79" s="3">
        <f>+$F79*G$60</f>
        <v>61.348755639985363</v>
      </c>
      <c r="H79" s="15">
        <v>0.2</v>
      </c>
      <c r="I79" s="3">
        <f t="shared" ref="I79:I84" si="36">+$H79*I$60</f>
        <v>2.8130143530470804</v>
      </c>
      <c r="J79" s="15">
        <v>0.2</v>
      </c>
      <c r="K79" s="3">
        <f t="shared" ref="K79:K84" si="37">+$J79*K$60</f>
        <v>0.51788568835902016</v>
      </c>
      <c r="L79" s="15">
        <v>0.3</v>
      </c>
      <c r="M79" s="3">
        <f t="shared" ref="M79:M84" si="38">+$L79*M$60</f>
        <v>0</v>
      </c>
      <c r="N79" s="15">
        <v>0.2</v>
      </c>
      <c r="O79" s="3">
        <f t="shared" ref="O79:O84" si="39">+$N79*O$60</f>
        <v>31.947763122723497</v>
      </c>
      <c r="P79" s="15">
        <v>0.3</v>
      </c>
      <c r="Q79" s="3">
        <f t="shared" ref="Q79:Q84" si="40">+$P79*Q$60</f>
        <v>46.24748960708056</v>
      </c>
      <c r="R79" s="15">
        <v>0.3</v>
      </c>
      <c r="S79" s="3">
        <f t="shared" ref="S79:S84" si="41">+$R79*S$60</f>
        <v>6.1749637816439984</v>
      </c>
      <c r="T79" s="15">
        <v>0.3</v>
      </c>
      <c r="U79" s="3">
        <f t="shared" ref="U79:U84" si="42">+$T79*U$60</f>
        <v>0</v>
      </c>
      <c r="V79" s="15">
        <v>0.3</v>
      </c>
      <c r="W79" s="3">
        <f t="shared" ref="W79:W84" si="43">+$V79*W$60</f>
        <v>23.022452614335133</v>
      </c>
      <c r="X79" s="3">
        <f t="shared" ref="X79:X85" si="44">+E79+G79+I79+K79+M79+O79+Q79+S79+U79+W79</f>
        <v>271.86166058343304</v>
      </c>
      <c r="AA79" t="s">
        <v>139</v>
      </c>
      <c r="AB79" s="15">
        <f t="shared" ref="AB79:AB84" si="45">+D79</f>
        <v>0.3</v>
      </c>
      <c r="AC79" s="15">
        <f t="shared" ref="AC79:AC84" si="46">+F79</f>
        <v>0.3</v>
      </c>
      <c r="AD79" s="15">
        <f t="shared" ref="AD79:AD84" si="47">+H79</f>
        <v>0.2</v>
      </c>
      <c r="AE79" s="15">
        <f t="shared" ref="AE79:AE84" si="48">+J79</f>
        <v>0.2</v>
      </c>
      <c r="AF79" s="15">
        <f t="shared" ref="AF79:AF84" si="49">+L79</f>
        <v>0.3</v>
      </c>
      <c r="AG79" s="15">
        <f t="shared" ref="AG79:AG84" si="50">+N79</f>
        <v>0.2</v>
      </c>
      <c r="AH79" s="15">
        <f t="shared" ref="AH79:AH84" si="51">+P79</f>
        <v>0.3</v>
      </c>
      <c r="AI79" s="15">
        <f t="shared" ref="AI79:AI84" si="52">+R79</f>
        <v>0.3</v>
      </c>
      <c r="AJ79" s="15">
        <f t="shared" ref="AJ79:AJ84" si="53">+T79</f>
        <v>0.3</v>
      </c>
      <c r="AK79" s="15">
        <f t="shared" ref="AK79:AK84" si="54">+V79</f>
        <v>0.3</v>
      </c>
      <c r="AN79" t="s">
        <v>141</v>
      </c>
      <c r="AO79" s="3">
        <f t="shared" ref="AO79:AX84" si="55">+AB79*AO$78</f>
        <v>99.789335776258341</v>
      </c>
      <c r="AP79" s="3">
        <f t="shared" si="55"/>
        <v>61.348755639985363</v>
      </c>
      <c r="AQ79" s="3">
        <f t="shared" si="55"/>
        <v>2.8130143530470804</v>
      </c>
      <c r="AR79" s="3">
        <f t="shared" si="55"/>
        <v>0.51788568835902016</v>
      </c>
      <c r="AS79" s="3">
        <f t="shared" si="55"/>
        <v>0</v>
      </c>
      <c r="AT79" s="3">
        <f t="shared" si="55"/>
        <v>31.947763122723497</v>
      </c>
      <c r="AU79" s="3">
        <f t="shared" si="55"/>
        <v>46.24748960708056</v>
      </c>
      <c r="AV79" s="3">
        <f t="shared" si="55"/>
        <v>6.1749637816439984</v>
      </c>
      <c r="AW79" s="3">
        <f t="shared" si="55"/>
        <v>0</v>
      </c>
      <c r="AX79" s="3">
        <f t="shared" si="55"/>
        <v>23.022452614335133</v>
      </c>
      <c r="AY79" s="3">
        <f t="shared" ref="AY79:AY84" si="56">SUM(AO79:AX79)</f>
        <v>271.86166058343304</v>
      </c>
      <c r="AZ79" t="s">
        <v>141</v>
      </c>
    </row>
    <row r="80" spans="1:52" ht="15.5" x14ac:dyDescent="0.35">
      <c r="A80" s="5" t="s">
        <v>142</v>
      </c>
      <c r="B80" t="s">
        <v>143</v>
      </c>
      <c r="C80">
        <v>15</v>
      </c>
      <c r="D80" s="15">
        <v>0.5</v>
      </c>
      <c r="E80" s="3">
        <f t="shared" si="35"/>
        <v>166.31555962709723</v>
      </c>
      <c r="F80" s="15">
        <v>0.5</v>
      </c>
      <c r="G80" s="3">
        <f>+$F80*G$60</f>
        <v>102.24792606664228</v>
      </c>
      <c r="H80" s="15">
        <v>0</v>
      </c>
      <c r="I80" s="3">
        <f t="shared" si="36"/>
        <v>0</v>
      </c>
      <c r="J80" s="15">
        <v>0</v>
      </c>
      <c r="K80" s="3">
        <f t="shared" si="37"/>
        <v>0</v>
      </c>
      <c r="L80" s="15">
        <v>0.5</v>
      </c>
      <c r="M80" s="3">
        <f t="shared" si="38"/>
        <v>0</v>
      </c>
      <c r="N80" s="15">
        <v>0</v>
      </c>
      <c r="O80" s="3">
        <f t="shared" si="39"/>
        <v>0</v>
      </c>
      <c r="P80" s="15">
        <v>0</v>
      </c>
      <c r="Q80" s="3">
        <f t="shared" si="40"/>
        <v>0</v>
      </c>
      <c r="R80" s="15">
        <v>0</v>
      </c>
      <c r="S80" s="3">
        <f t="shared" si="41"/>
        <v>0</v>
      </c>
      <c r="T80" s="15">
        <v>0</v>
      </c>
      <c r="U80" s="3">
        <f t="shared" si="42"/>
        <v>0</v>
      </c>
      <c r="V80" s="15">
        <v>0</v>
      </c>
      <c r="W80" s="3">
        <f t="shared" si="43"/>
        <v>0</v>
      </c>
      <c r="X80" s="3">
        <f t="shared" si="44"/>
        <v>268.56348569373949</v>
      </c>
      <c r="AA80" t="s">
        <v>142</v>
      </c>
      <c r="AB80" s="15">
        <f t="shared" si="45"/>
        <v>0.5</v>
      </c>
      <c r="AC80" s="15">
        <f t="shared" si="46"/>
        <v>0.5</v>
      </c>
      <c r="AD80" s="15">
        <f t="shared" si="47"/>
        <v>0</v>
      </c>
      <c r="AE80" s="15">
        <f t="shared" si="48"/>
        <v>0</v>
      </c>
      <c r="AF80" s="15">
        <f t="shared" si="49"/>
        <v>0.5</v>
      </c>
      <c r="AG80" s="15">
        <f t="shared" si="50"/>
        <v>0</v>
      </c>
      <c r="AH80" s="15">
        <f t="shared" si="51"/>
        <v>0</v>
      </c>
      <c r="AI80" s="15">
        <f t="shared" si="52"/>
        <v>0</v>
      </c>
      <c r="AJ80" s="15">
        <f t="shared" si="53"/>
        <v>0</v>
      </c>
      <c r="AK80" s="15">
        <f t="shared" si="54"/>
        <v>0</v>
      </c>
      <c r="AN80" t="s">
        <v>144</v>
      </c>
      <c r="AO80" s="3">
        <f t="shared" si="55"/>
        <v>166.31555962709723</v>
      </c>
      <c r="AP80" s="3">
        <f t="shared" si="55"/>
        <v>102.24792606664228</v>
      </c>
      <c r="AQ80" s="3">
        <f t="shared" si="55"/>
        <v>0</v>
      </c>
      <c r="AR80" s="3">
        <f t="shared" si="55"/>
        <v>0</v>
      </c>
      <c r="AS80" s="3">
        <f t="shared" si="55"/>
        <v>0</v>
      </c>
      <c r="AT80" s="3">
        <f t="shared" si="55"/>
        <v>0</v>
      </c>
      <c r="AU80" s="3">
        <f t="shared" si="55"/>
        <v>0</v>
      </c>
      <c r="AV80" s="3">
        <f t="shared" si="55"/>
        <v>0</v>
      </c>
      <c r="AW80" s="3">
        <f t="shared" si="55"/>
        <v>0</v>
      </c>
      <c r="AX80" s="3">
        <f t="shared" si="55"/>
        <v>0</v>
      </c>
      <c r="AY80" s="3">
        <f t="shared" si="56"/>
        <v>268.56348569373949</v>
      </c>
      <c r="AZ80" t="s">
        <v>144</v>
      </c>
    </row>
    <row r="81" spans="1:52" ht="15.5" x14ac:dyDescent="0.35">
      <c r="A81" s="5" t="s">
        <v>145</v>
      </c>
      <c r="B81" t="s">
        <v>146</v>
      </c>
      <c r="C81">
        <v>20</v>
      </c>
      <c r="D81" s="15">
        <v>0</v>
      </c>
      <c r="E81" s="3">
        <f t="shared" si="35"/>
        <v>0</v>
      </c>
      <c r="F81" s="15">
        <v>0</v>
      </c>
      <c r="G81" s="3">
        <f>+$F81*G$60</f>
        <v>0</v>
      </c>
      <c r="H81" s="15">
        <v>0.5</v>
      </c>
      <c r="I81" s="3">
        <f t="shared" si="36"/>
        <v>7.0325358826177</v>
      </c>
      <c r="J81" s="15">
        <v>0.5</v>
      </c>
      <c r="K81" s="3">
        <f t="shared" si="37"/>
        <v>1.2947142208975504</v>
      </c>
      <c r="L81" s="15">
        <v>0</v>
      </c>
      <c r="M81" s="3">
        <f t="shared" si="38"/>
        <v>0</v>
      </c>
      <c r="N81" s="15">
        <v>0.5</v>
      </c>
      <c r="O81" s="3">
        <f t="shared" si="39"/>
        <v>79.869407806808738</v>
      </c>
      <c r="P81" s="15">
        <v>0.2</v>
      </c>
      <c r="Q81" s="3">
        <f t="shared" si="40"/>
        <v>30.831659738053709</v>
      </c>
      <c r="R81" s="15">
        <v>0.2</v>
      </c>
      <c r="S81" s="3">
        <f t="shared" si="41"/>
        <v>4.1166425210959998</v>
      </c>
      <c r="T81" s="15">
        <v>0.2</v>
      </c>
      <c r="U81" s="3">
        <f t="shared" si="42"/>
        <v>0</v>
      </c>
      <c r="V81" s="15">
        <v>0.2</v>
      </c>
      <c r="W81" s="3">
        <f t="shared" si="43"/>
        <v>15.34830174289009</v>
      </c>
      <c r="X81" s="3">
        <f t="shared" si="44"/>
        <v>138.49326191236381</v>
      </c>
      <c r="AA81" t="s">
        <v>145</v>
      </c>
      <c r="AB81" s="15">
        <f t="shared" si="45"/>
        <v>0</v>
      </c>
      <c r="AC81" s="15">
        <f t="shared" si="46"/>
        <v>0</v>
      </c>
      <c r="AD81" s="15">
        <f t="shared" si="47"/>
        <v>0.5</v>
      </c>
      <c r="AE81" s="15">
        <f t="shared" si="48"/>
        <v>0.5</v>
      </c>
      <c r="AF81" s="15">
        <f t="shared" si="49"/>
        <v>0</v>
      </c>
      <c r="AG81" s="15">
        <f t="shared" si="50"/>
        <v>0.5</v>
      </c>
      <c r="AH81" s="15">
        <f t="shared" si="51"/>
        <v>0.2</v>
      </c>
      <c r="AI81" s="15">
        <f t="shared" si="52"/>
        <v>0.2</v>
      </c>
      <c r="AJ81" s="15">
        <f t="shared" si="53"/>
        <v>0.2</v>
      </c>
      <c r="AK81" s="15">
        <f t="shared" si="54"/>
        <v>0.2</v>
      </c>
      <c r="AN81" t="s">
        <v>145</v>
      </c>
      <c r="AO81" s="3">
        <f t="shared" si="55"/>
        <v>0</v>
      </c>
      <c r="AP81" s="3">
        <f t="shared" si="55"/>
        <v>0</v>
      </c>
      <c r="AQ81" s="3">
        <f t="shared" si="55"/>
        <v>7.0325358826177</v>
      </c>
      <c r="AR81" s="3">
        <f t="shared" si="55"/>
        <v>1.2947142208975504</v>
      </c>
      <c r="AS81" s="3">
        <f t="shared" si="55"/>
        <v>0</v>
      </c>
      <c r="AT81" s="3">
        <f t="shared" si="55"/>
        <v>79.869407806808738</v>
      </c>
      <c r="AU81" s="3">
        <f t="shared" si="55"/>
        <v>30.831659738053709</v>
      </c>
      <c r="AV81" s="3">
        <f t="shared" si="55"/>
        <v>4.1166425210959998</v>
      </c>
      <c r="AW81" s="3">
        <f t="shared" si="55"/>
        <v>0</v>
      </c>
      <c r="AX81" s="3">
        <f t="shared" si="55"/>
        <v>15.34830174289009</v>
      </c>
      <c r="AY81" s="3">
        <f t="shared" si="56"/>
        <v>138.49326191236381</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0.2</v>
      </c>
      <c r="I83" s="3">
        <f t="shared" si="36"/>
        <v>2.8130143530470804</v>
      </c>
      <c r="J83" s="15">
        <v>0.2</v>
      </c>
      <c r="K83" s="3">
        <f t="shared" si="37"/>
        <v>0.51788568835902016</v>
      </c>
      <c r="L83" s="15">
        <v>0</v>
      </c>
      <c r="M83" s="3">
        <f t="shared" si="38"/>
        <v>0</v>
      </c>
      <c r="N83" s="15">
        <v>0.2</v>
      </c>
      <c r="O83" s="3">
        <f t="shared" si="39"/>
        <v>31.947763122723497</v>
      </c>
      <c r="P83" s="15">
        <v>0.1</v>
      </c>
      <c r="Q83" s="3">
        <f t="shared" si="40"/>
        <v>15.415829869026854</v>
      </c>
      <c r="R83" s="15">
        <v>0.05</v>
      </c>
      <c r="S83" s="3">
        <f t="shared" si="41"/>
        <v>1.029160630274</v>
      </c>
      <c r="T83" s="15">
        <v>0.1</v>
      </c>
      <c r="U83" s="3">
        <f t="shared" si="42"/>
        <v>0</v>
      </c>
      <c r="V83" s="15">
        <v>0.1</v>
      </c>
      <c r="W83" s="3">
        <f t="shared" si="43"/>
        <v>7.674150871445045</v>
      </c>
      <c r="X83" s="3">
        <f t="shared" si="44"/>
        <v>59.39780453487549</v>
      </c>
      <c r="AA83" t="s">
        <v>148</v>
      </c>
      <c r="AB83" s="15">
        <f t="shared" si="45"/>
        <v>0</v>
      </c>
      <c r="AC83" s="15">
        <f t="shared" si="46"/>
        <v>0</v>
      </c>
      <c r="AD83" s="15">
        <f t="shared" si="47"/>
        <v>0.2</v>
      </c>
      <c r="AE83" s="15">
        <f t="shared" si="48"/>
        <v>0.2</v>
      </c>
      <c r="AF83" s="15">
        <f t="shared" si="49"/>
        <v>0</v>
      </c>
      <c r="AG83" s="15">
        <f t="shared" si="50"/>
        <v>0.2</v>
      </c>
      <c r="AH83" s="15">
        <f t="shared" si="51"/>
        <v>0.1</v>
      </c>
      <c r="AI83" s="15">
        <f t="shared" si="52"/>
        <v>0.05</v>
      </c>
      <c r="AJ83" s="15">
        <f t="shared" si="53"/>
        <v>0.1</v>
      </c>
      <c r="AK83" s="15">
        <f t="shared" si="54"/>
        <v>0.1</v>
      </c>
      <c r="AN83" t="s">
        <v>148</v>
      </c>
      <c r="AO83" s="3">
        <f t="shared" si="55"/>
        <v>0</v>
      </c>
      <c r="AP83" s="3">
        <f t="shared" si="55"/>
        <v>0</v>
      </c>
      <c r="AQ83" s="3">
        <f t="shared" si="55"/>
        <v>2.8130143530470804</v>
      </c>
      <c r="AR83" s="3">
        <f t="shared" si="55"/>
        <v>0.51788568835902016</v>
      </c>
      <c r="AS83" s="3">
        <f t="shared" si="55"/>
        <v>0</v>
      </c>
      <c r="AT83" s="3">
        <f t="shared" si="55"/>
        <v>31.947763122723497</v>
      </c>
      <c r="AU83" s="3">
        <f t="shared" si="55"/>
        <v>15.415829869026854</v>
      </c>
      <c r="AV83" s="3">
        <f t="shared" si="55"/>
        <v>1.029160630274</v>
      </c>
      <c r="AW83" s="3">
        <f t="shared" si="55"/>
        <v>0</v>
      </c>
      <c r="AX83" s="3">
        <f t="shared" si="55"/>
        <v>7.674150871445045</v>
      </c>
      <c r="AY83" s="3">
        <f t="shared" si="56"/>
        <v>59.39780453487549</v>
      </c>
      <c r="AZ83" t="s">
        <v>148</v>
      </c>
    </row>
    <row r="84" spans="1:52" ht="15.5" x14ac:dyDescent="0.35">
      <c r="A84" s="5" t="s">
        <v>149</v>
      </c>
      <c r="B84" t="s">
        <v>143</v>
      </c>
      <c r="C84">
        <v>25</v>
      </c>
      <c r="D84" s="15">
        <v>0.2</v>
      </c>
      <c r="E84" s="3">
        <f t="shared" si="35"/>
        <v>66.526223850838889</v>
      </c>
      <c r="F84" s="15">
        <v>0.2</v>
      </c>
      <c r="G84" s="3">
        <f t="shared" ref="G84" si="57">+$F84*G$60</f>
        <v>40.899170426656916</v>
      </c>
      <c r="H84" s="15">
        <v>0.1</v>
      </c>
      <c r="I84" s="3">
        <f t="shared" si="36"/>
        <v>1.4065071765235402</v>
      </c>
      <c r="J84" s="15">
        <v>0.1</v>
      </c>
      <c r="K84" s="3">
        <f t="shared" si="37"/>
        <v>0.25894284417951008</v>
      </c>
      <c r="L84" s="15">
        <v>0.2</v>
      </c>
      <c r="M84" s="3">
        <f t="shared" si="38"/>
        <v>0</v>
      </c>
      <c r="N84" s="15">
        <v>0.1</v>
      </c>
      <c r="O84" s="3">
        <f t="shared" si="39"/>
        <v>15.973881561361749</v>
      </c>
      <c r="P84" s="15">
        <v>0.4</v>
      </c>
      <c r="Q84" s="3">
        <f t="shared" si="40"/>
        <v>61.663319476107418</v>
      </c>
      <c r="R84" s="15">
        <v>0.45</v>
      </c>
      <c r="S84" s="3">
        <f t="shared" si="41"/>
        <v>9.2624456724659989</v>
      </c>
      <c r="T84" s="15">
        <v>0.4</v>
      </c>
      <c r="U84" s="3">
        <f t="shared" si="42"/>
        <v>0</v>
      </c>
      <c r="V84" s="15">
        <v>0.4</v>
      </c>
      <c r="W84" s="3">
        <f t="shared" si="43"/>
        <v>30.69660348578018</v>
      </c>
      <c r="X84" s="3">
        <f t="shared" si="44"/>
        <v>226.68709449391417</v>
      </c>
      <c r="AA84" t="s">
        <v>149</v>
      </c>
      <c r="AB84" s="15">
        <f t="shared" si="45"/>
        <v>0.2</v>
      </c>
      <c r="AC84" s="15">
        <f t="shared" si="46"/>
        <v>0.2</v>
      </c>
      <c r="AD84" s="15">
        <f t="shared" si="47"/>
        <v>0.1</v>
      </c>
      <c r="AE84" s="15">
        <f t="shared" si="48"/>
        <v>0.1</v>
      </c>
      <c r="AF84" s="15">
        <f t="shared" si="49"/>
        <v>0.2</v>
      </c>
      <c r="AG84" s="15">
        <f t="shared" si="50"/>
        <v>0.1</v>
      </c>
      <c r="AH84" s="15">
        <f t="shared" si="51"/>
        <v>0.4</v>
      </c>
      <c r="AI84" s="15">
        <f t="shared" si="52"/>
        <v>0.45</v>
      </c>
      <c r="AJ84" s="15">
        <f t="shared" si="53"/>
        <v>0.4</v>
      </c>
      <c r="AK84" s="15">
        <f t="shared" si="54"/>
        <v>0.4</v>
      </c>
      <c r="AN84" t="s">
        <v>149</v>
      </c>
      <c r="AO84" s="3">
        <f t="shared" si="55"/>
        <v>66.526223850838889</v>
      </c>
      <c r="AP84" s="3">
        <f t="shared" si="55"/>
        <v>40.899170426656916</v>
      </c>
      <c r="AQ84" s="3">
        <f t="shared" si="55"/>
        <v>1.4065071765235402</v>
      </c>
      <c r="AR84" s="3">
        <f t="shared" si="55"/>
        <v>0.25894284417951008</v>
      </c>
      <c r="AS84" s="3">
        <f t="shared" si="55"/>
        <v>0</v>
      </c>
      <c r="AT84" s="3">
        <f t="shared" si="55"/>
        <v>15.973881561361749</v>
      </c>
      <c r="AU84" s="3">
        <f t="shared" si="55"/>
        <v>61.663319476107418</v>
      </c>
      <c r="AV84" s="3">
        <f t="shared" si="55"/>
        <v>9.2624456724659989</v>
      </c>
      <c r="AW84" s="3">
        <f t="shared" si="55"/>
        <v>0</v>
      </c>
      <c r="AX84" s="3">
        <f t="shared" si="55"/>
        <v>30.69660348578018</v>
      </c>
      <c r="AY84" s="3">
        <f t="shared" si="56"/>
        <v>226.68709449391417</v>
      </c>
      <c r="AZ84" t="s">
        <v>149</v>
      </c>
    </row>
    <row r="85" spans="1:52" ht="15.5" x14ac:dyDescent="0.35">
      <c r="A85" s="5" t="s">
        <v>150</v>
      </c>
      <c r="D85" s="15">
        <f>SUM(D79:D84)</f>
        <v>1</v>
      </c>
      <c r="E85" s="27">
        <f>SUM(E79:E84)</f>
        <v>332.63111925419446</v>
      </c>
      <c r="F85" s="15">
        <f>SUM(F79:F84)</f>
        <v>1</v>
      </c>
      <c r="G85" s="27">
        <f t="shared" ref="G85:U85" si="58">SUM(G79:G84)</f>
        <v>204.49585213328456</v>
      </c>
      <c r="H85" s="15">
        <f>SUM(H79:H84)</f>
        <v>0.99999999999999989</v>
      </c>
      <c r="I85" s="27">
        <f t="shared" si="58"/>
        <v>14.065071765235402</v>
      </c>
      <c r="J85" s="15">
        <f>SUM(J79:J84)</f>
        <v>0.99999999999999989</v>
      </c>
      <c r="K85" s="27">
        <f t="shared" si="58"/>
        <v>2.5894284417951008</v>
      </c>
      <c r="L85" s="15">
        <f>SUM(L79:L84)</f>
        <v>1</v>
      </c>
      <c r="M85" s="27">
        <f>SUM(M79:M84)</f>
        <v>0</v>
      </c>
      <c r="N85" s="15">
        <f>SUM(N79:N84)</f>
        <v>0.99999999999999989</v>
      </c>
      <c r="O85" s="27">
        <f t="shared" si="58"/>
        <v>159.73881561361748</v>
      </c>
      <c r="P85" s="15">
        <f>SUM(P79:P84)</f>
        <v>1</v>
      </c>
      <c r="Q85" s="27">
        <f t="shared" si="58"/>
        <v>154.15829869026854</v>
      </c>
      <c r="R85" s="15">
        <f>SUM(R79:R84)</f>
        <v>1</v>
      </c>
      <c r="S85" s="27">
        <f t="shared" si="58"/>
        <v>20.583212605479996</v>
      </c>
      <c r="T85" s="15">
        <f>SUM(T79:T84)</f>
        <v>1</v>
      </c>
      <c r="U85" s="27">
        <f t="shared" si="58"/>
        <v>0</v>
      </c>
      <c r="V85" s="15">
        <f>SUM(V79:V84)</f>
        <v>1</v>
      </c>
      <c r="W85" s="27">
        <f t="shared" ref="W85" si="59">SUM(W79:W84)</f>
        <v>76.741508714450447</v>
      </c>
      <c r="X85" s="3">
        <f t="shared" si="44"/>
        <v>965.00330721832597</v>
      </c>
      <c r="AA85" t="s">
        <v>150</v>
      </c>
      <c r="AB85" s="15">
        <f>SUM(AB79:AB84)</f>
        <v>1</v>
      </c>
      <c r="AC85" s="15">
        <f t="shared" ref="AC85:AK85" si="60">SUM(AC79:AC84)</f>
        <v>1</v>
      </c>
      <c r="AD85" s="15">
        <f t="shared" si="60"/>
        <v>0.99999999999999989</v>
      </c>
      <c r="AE85" s="15">
        <f t="shared" si="60"/>
        <v>0.99999999999999989</v>
      </c>
      <c r="AF85" s="15">
        <f t="shared" si="60"/>
        <v>1</v>
      </c>
      <c r="AG85" s="15">
        <f t="shared" si="60"/>
        <v>0.99999999999999989</v>
      </c>
      <c r="AH85" s="15">
        <f t="shared" si="60"/>
        <v>1</v>
      </c>
      <c r="AI85" s="15">
        <f t="shared" si="60"/>
        <v>1</v>
      </c>
      <c r="AJ85" s="15">
        <f t="shared" si="60"/>
        <v>1</v>
      </c>
      <c r="AK85" s="15">
        <f t="shared" si="60"/>
        <v>1</v>
      </c>
      <c r="AN85" t="s">
        <v>150</v>
      </c>
      <c r="AO85" s="3">
        <f>SUM(AO79:AO84)</f>
        <v>332.63111925419446</v>
      </c>
      <c r="AP85" s="3">
        <f t="shared" ref="AP85:AX85" si="61">SUM(AP79:AP84)</f>
        <v>204.49585213328456</v>
      </c>
      <c r="AQ85" s="3">
        <f t="shared" si="61"/>
        <v>14.065071765235402</v>
      </c>
      <c r="AR85" s="3">
        <f t="shared" si="61"/>
        <v>2.5894284417951008</v>
      </c>
      <c r="AS85" s="3">
        <f t="shared" si="61"/>
        <v>0</v>
      </c>
      <c r="AT85" s="3">
        <f t="shared" si="61"/>
        <v>159.73881561361748</v>
      </c>
      <c r="AU85" s="3">
        <f t="shared" si="61"/>
        <v>154.15829869026854</v>
      </c>
      <c r="AV85" s="3">
        <f t="shared" si="61"/>
        <v>20.583212605479996</v>
      </c>
      <c r="AW85" s="3">
        <f t="shared" si="61"/>
        <v>0</v>
      </c>
      <c r="AX85" s="3">
        <f t="shared" si="61"/>
        <v>76.741508714450447</v>
      </c>
      <c r="AY85" s="3">
        <f>SUM(AO85:AX85)</f>
        <v>965.00330721832597</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1.4307782905839881</v>
      </c>
      <c r="F88" s="15">
        <v>0.8</v>
      </c>
      <c r="G88" s="3">
        <f>+$F88*G$58</f>
        <v>0.9454565256984413</v>
      </c>
      <c r="H88" s="15">
        <v>0.8</v>
      </c>
      <c r="I88" s="3">
        <f>+$H88*I$58</f>
        <v>1.877624669500675E-2</v>
      </c>
      <c r="J88" s="15">
        <v>0.8</v>
      </c>
      <c r="K88" s="3">
        <f>+$J88*K$58</f>
        <v>3.6327271580198404E-2</v>
      </c>
      <c r="L88" s="15">
        <v>0.8</v>
      </c>
      <c r="M88" s="3">
        <f>+$L88*M$58</f>
        <v>3.4382329826501933E-2</v>
      </c>
      <c r="N88" s="15">
        <v>0.8</v>
      </c>
      <c r="O88" s="3">
        <f>+$N88*O$58</f>
        <v>0.91408202653467296</v>
      </c>
      <c r="P88" s="15">
        <v>0.8</v>
      </c>
      <c r="Q88" s="3">
        <f>+$P88*Q$58</f>
        <v>1.0572976308707236</v>
      </c>
      <c r="R88" s="15">
        <v>0.8</v>
      </c>
      <c r="S88" s="3">
        <f>+$R88*S$58</f>
        <v>7.3625573743114875E-2</v>
      </c>
      <c r="T88" s="15">
        <v>0.8</v>
      </c>
      <c r="U88" s="3">
        <f>+$T88*U$58</f>
        <v>1.8230808210944586E-2</v>
      </c>
      <c r="V88" s="15">
        <v>0.8</v>
      </c>
      <c r="W88" s="3">
        <f>+$V88*W$58</f>
        <v>0.32993605178848329</v>
      </c>
      <c r="X88" s="3">
        <f>+E88+G88+I88+K88+M88+O88+Q88+S88+U88+W88</f>
        <v>4.8588927555320751</v>
      </c>
    </row>
    <row r="89" spans="1:52" ht="15.5" x14ac:dyDescent="0.35">
      <c r="A89" s="5" t="s">
        <v>153</v>
      </c>
      <c r="C89">
        <v>18</v>
      </c>
      <c r="D89" s="15">
        <v>0.2</v>
      </c>
      <c r="E89" s="3">
        <f>+$D89*E$58</f>
        <v>0.35769457264599702</v>
      </c>
      <c r="F89" s="15">
        <v>0.2</v>
      </c>
      <c r="G89" s="3">
        <f>+$F89*G$58</f>
        <v>0.23636413142461032</v>
      </c>
      <c r="H89" s="15">
        <v>0.2</v>
      </c>
      <c r="I89" s="3">
        <f>+$H89*I$58</f>
        <v>4.6940616737516875E-3</v>
      </c>
      <c r="J89" s="15">
        <v>0.2</v>
      </c>
      <c r="K89" s="3">
        <f>+$J89*K$58</f>
        <v>9.0818178950496011E-3</v>
      </c>
      <c r="L89" s="15">
        <v>0.2</v>
      </c>
      <c r="M89" s="3">
        <f>+$L89*M$58</f>
        <v>8.5955824566254831E-3</v>
      </c>
      <c r="N89" s="15">
        <v>0.2</v>
      </c>
      <c r="O89" s="3">
        <f>+$N89*O$58</f>
        <v>0.22852050663366824</v>
      </c>
      <c r="P89" s="15">
        <v>0.2</v>
      </c>
      <c r="Q89" s="3">
        <f>+$P89*Q$58</f>
        <v>0.2643244077176809</v>
      </c>
      <c r="R89" s="15">
        <v>0.2</v>
      </c>
      <c r="S89" s="3">
        <f>+$R89*S$58</f>
        <v>1.8406393435778719E-2</v>
      </c>
      <c r="T89" s="15">
        <v>0.2</v>
      </c>
      <c r="U89" s="3">
        <f>+$T89*U$58</f>
        <v>4.5577020527361465E-3</v>
      </c>
      <c r="V89" s="15">
        <v>0.2</v>
      </c>
      <c r="W89" s="3">
        <f>+$V89*W$58</f>
        <v>8.2484012947120822E-2</v>
      </c>
      <c r="X89" s="3">
        <f>+E89+G89+I89+K89+M89+O89+Q89+S89+U89+W89</f>
        <v>1.2147231888830188</v>
      </c>
    </row>
    <row r="90" spans="1:52" ht="15.5" x14ac:dyDescent="0.35">
      <c r="A90" s="5" t="s">
        <v>10</v>
      </c>
      <c r="D90" s="15">
        <f>SUM(D88:D89)</f>
        <v>1</v>
      </c>
      <c r="E90" s="29">
        <f>SUM(E88:E89)</f>
        <v>1.7884728632299851</v>
      </c>
      <c r="F90" s="31">
        <f>SUM(F88:F89)</f>
        <v>1</v>
      </c>
      <c r="G90" s="29">
        <f t="shared" ref="G90:U90" si="62">SUM(G88:G89)</f>
        <v>1.1818206571230516</v>
      </c>
      <c r="H90" s="31">
        <f>SUM(H88:H89)</f>
        <v>1</v>
      </c>
      <c r="I90" s="29">
        <f t="shared" si="62"/>
        <v>2.3470308368758436E-2</v>
      </c>
      <c r="J90" s="31">
        <f>SUM(J88:J89)</f>
        <v>1</v>
      </c>
      <c r="K90" s="29">
        <f t="shared" si="62"/>
        <v>4.5409089475248007E-2</v>
      </c>
      <c r="L90" s="31">
        <f>SUM(L88:L89)</f>
        <v>1</v>
      </c>
      <c r="M90" s="29">
        <f t="shared" si="62"/>
        <v>4.2977912283127417E-2</v>
      </c>
      <c r="N90" s="31">
        <f>SUM(N88:N89)</f>
        <v>1</v>
      </c>
      <c r="O90" s="29">
        <f t="shared" si="62"/>
        <v>1.1426025331683412</v>
      </c>
      <c r="P90" s="31">
        <f>SUM(P88:P89)</f>
        <v>1</v>
      </c>
      <c r="Q90" s="29">
        <f t="shared" si="62"/>
        <v>1.3216220385884045</v>
      </c>
      <c r="R90" s="31">
        <f>SUM(R88:R89)</f>
        <v>1</v>
      </c>
      <c r="S90" s="29">
        <f t="shared" si="62"/>
        <v>9.2031967178893587E-2</v>
      </c>
      <c r="T90" s="31">
        <f>SUM(T88:T89)</f>
        <v>1</v>
      </c>
      <c r="U90" s="29">
        <f t="shared" si="62"/>
        <v>2.2788510263680731E-2</v>
      </c>
      <c r="V90" s="31">
        <f>SUM(V88:V89)</f>
        <v>1</v>
      </c>
      <c r="W90" s="29">
        <f t="shared" ref="W90" si="63">SUM(W88:W89)</f>
        <v>0.41242006473560411</v>
      </c>
      <c r="X90" s="3">
        <f>+E90+G90+I90+K90+M90+O90+Q90+S90+U90+W90</f>
        <v>6.0736159444150957</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1050.2543878602905</v>
      </c>
      <c r="AC91" s="3">
        <f>+G61</f>
        <v>694.00680117996615</v>
      </c>
      <c r="AD91" s="3">
        <f>+I61</f>
        <v>13.782593437959735</v>
      </c>
      <c r="AE91" s="3">
        <f>+K61</f>
        <v>26.665820013611818</v>
      </c>
      <c r="AF91" s="3">
        <f>+M61</f>
        <v>25.238146960144768</v>
      </c>
      <c r="AG91" s="3">
        <f>+O61</f>
        <v>670.9765346246794</v>
      </c>
      <c r="AH91" s="3">
        <f>+Q61</f>
        <v>776.10310654282591</v>
      </c>
      <c r="AI91" s="3">
        <f>+S61</f>
        <v>54.044419314523211</v>
      </c>
      <c r="AJ91" s="3">
        <f>+U61</f>
        <v>13.382217527195573</v>
      </c>
      <c r="AK91" s="3">
        <f>+W61</f>
        <v>242.18761801503155</v>
      </c>
      <c r="AL91" s="3">
        <f>SUM(AB91:AK91)</f>
        <v>3566.6416454762293</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105.02543878602906</v>
      </c>
      <c r="F92" s="15">
        <v>0.1</v>
      </c>
      <c r="G92" s="3">
        <f>+$F92*G$61</f>
        <v>69.400680117996615</v>
      </c>
      <c r="H92" s="15">
        <v>0</v>
      </c>
      <c r="I92" s="3">
        <f t="shared" ref="I92:I97" si="65">+$H92*I$61</f>
        <v>0</v>
      </c>
      <c r="J92" s="15">
        <v>0</v>
      </c>
      <c r="K92" s="3">
        <f>+$J92*K$61</f>
        <v>0</v>
      </c>
      <c r="L92" s="15">
        <v>0.1</v>
      </c>
      <c r="M92" s="3">
        <f>+$L92*M$61</f>
        <v>2.5238146960144769</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176.94993360004014</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105.02543878602906</v>
      </c>
      <c r="AP92" s="3">
        <f t="shared" ref="AP92:AP98" si="78">+G92</f>
        <v>69.400680117996615</v>
      </c>
      <c r="AQ92" s="3">
        <f t="shared" ref="AQ92:AQ98" si="79">+I92</f>
        <v>0</v>
      </c>
      <c r="AR92" s="3">
        <f t="shared" ref="AR92:AR98" si="80">+K92</f>
        <v>0</v>
      </c>
      <c r="AS92" s="3">
        <f t="shared" ref="AS92:AS98" si="81">+M92</f>
        <v>2.5238146960144769</v>
      </c>
      <c r="AT92" s="3">
        <f t="shared" ref="AT92:AT98" si="82">+O92</f>
        <v>0</v>
      </c>
      <c r="AU92" s="3">
        <f t="shared" ref="AU92:AU98" si="83">+Q92</f>
        <v>0</v>
      </c>
      <c r="AV92" s="3">
        <f t="shared" ref="AV92:AV98" si="84">+S92</f>
        <v>0</v>
      </c>
      <c r="AW92" s="3">
        <f t="shared" ref="AW92:AW98" si="85">+U92</f>
        <v>0</v>
      </c>
      <c r="AX92" s="3">
        <f t="shared" ref="AX92:AX98" si="86">+W92</f>
        <v>0</v>
      </c>
      <c r="AY92" s="3">
        <f>SUM(AO92:AX92)</f>
        <v>176.94993360004014</v>
      </c>
    </row>
    <row r="93" spans="1:52" ht="15.5" x14ac:dyDescent="0.35">
      <c r="A93" s="5" t="s">
        <v>156</v>
      </c>
      <c r="B93" t="s">
        <v>140</v>
      </c>
      <c r="C93">
        <v>25</v>
      </c>
      <c r="D93" s="15">
        <v>0.1</v>
      </c>
      <c r="E93" s="3">
        <f t="shared" si="64"/>
        <v>105.02543878602906</v>
      </c>
      <c r="F93" s="15">
        <v>0.1</v>
      </c>
      <c r="G93" s="3">
        <f t="shared" ref="G93:G97" si="87">+$F93*G$61</f>
        <v>69.400680117996615</v>
      </c>
      <c r="H93" s="15">
        <v>0.15</v>
      </c>
      <c r="I93" s="3">
        <f t="shared" si="65"/>
        <v>2.0673890156939603</v>
      </c>
      <c r="J93" s="15">
        <v>0.15</v>
      </c>
      <c r="K93" s="3">
        <f>+$J93*K$61</f>
        <v>3.9998730020417725</v>
      </c>
      <c r="L93" s="15">
        <v>0.1</v>
      </c>
      <c r="M93" s="3">
        <f t="shared" ref="M93:M97" si="88">+$L93*M$61</f>
        <v>2.5238146960144769</v>
      </c>
      <c r="N93" s="15">
        <v>0.3</v>
      </c>
      <c r="O93" s="3">
        <f t="shared" ref="O93:O97" si="89">+$N93*O$61</f>
        <v>201.29296038740381</v>
      </c>
      <c r="P93" s="15">
        <v>0.3</v>
      </c>
      <c r="Q93" s="3">
        <f t="shared" ref="Q93:Q97" si="90">+$P93*Q$61</f>
        <v>232.83093196284776</v>
      </c>
      <c r="R93" s="15">
        <v>0.25</v>
      </c>
      <c r="S93" s="3">
        <f t="shared" ref="S93:S97" si="91">+$R93*S$61</f>
        <v>13.511104828630803</v>
      </c>
      <c r="T93" s="15">
        <v>0.25</v>
      </c>
      <c r="U93" s="3">
        <f t="shared" ref="U93:U97" si="92">+$T93*U$61</f>
        <v>3.3455543817988933</v>
      </c>
      <c r="V93" s="15">
        <v>0.25</v>
      </c>
      <c r="W93" s="3">
        <f t="shared" ref="W93:W97" si="93">+$V93*W$61</f>
        <v>60.546904503757887</v>
      </c>
      <c r="X93" s="3">
        <f t="shared" si="66"/>
        <v>694.54465168221509</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105.02543878602906</v>
      </c>
      <c r="AP93" s="3">
        <f t="shared" si="78"/>
        <v>69.400680117996615</v>
      </c>
      <c r="AQ93" s="3">
        <f t="shared" si="79"/>
        <v>2.0673890156939603</v>
      </c>
      <c r="AR93" s="3">
        <f t="shared" si="80"/>
        <v>3.9998730020417725</v>
      </c>
      <c r="AS93" s="3">
        <f t="shared" si="81"/>
        <v>2.5238146960144769</v>
      </c>
      <c r="AT93" s="3">
        <f t="shared" si="82"/>
        <v>201.29296038740381</v>
      </c>
      <c r="AU93" s="3">
        <f t="shared" si="83"/>
        <v>232.83093196284776</v>
      </c>
      <c r="AV93" s="3">
        <f t="shared" si="84"/>
        <v>13.511104828630803</v>
      </c>
      <c r="AW93" s="3">
        <f t="shared" si="85"/>
        <v>3.3455543817988933</v>
      </c>
      <c r="AX93" s="3">
        <f t="shared" si="86"/>
        <v>60.546904503757887</v>
      </c>
      <c r="AY93" s="3">
        <f t="shared" ref="AY93:AY98" si="94">SUM(AO93:AX93)</f>
        <v>694.54465168221509</v>
      </c>
    </row>
    <row r="94" spans="1:52" ht="15.5" x14ac:dyDescent="0.35">
      <c r="A94" s="5" t="s">
        <v>157</v>
      </c>
      <c r="B94" t="s">
        <v>143</v>
      </c>
      <c r="C94">
        <v>25</v>
      </c>
      <c r="D94" s="15">
        <v>0.15</v>
      </c>
      <c r="E94" s="3">
        <f t="shared" si="64"/>
        <v>157.53815817904356</v>
      </c>
      <c r="F94" s="15">
        <v>0.15</v>
      </c>
      <c r="G94" s="3">
        <f t="shared" si="87"/>
        <v>104.10102017699492</v>
      </c>
      <c r="H94" s="15">
        <v>0</v>
      </c>
      <c r="I94" s="3">
        <f t="shared" si="65"/>
        <v>0</v>
      </c>
      <c r="J94" s="15">
        <v>0</v>
      </c>
      <c r="K94" s="3">
        <f t="shared" ref="K94:K97" si="95">+$J94*K$61</f>
        <v>0</v>
      </c>
      <c r="L94" s="15">
        <v>0.15</v>
      </c>
      <c r="M94" s="3">
        <f t="shared" si="88"/>
        <v>3.785722044021715</v>
      </c>
      <c r="N94" s="15">
        <v>0.15</v>
      </c>
      <c r="O94" s="3">
        <f t="shared" si="89"/>
        <v>100.6464801937019</v>
      </c>
      <c r="P94" s="15">
        <v>0.25</v>
      </c>
      <c r="Q94" s="3">
        <f t="shared" si="90"/>
        <v>194.02577663570648</v>
      </c>
      <c r="R94" s="15">
        <v>0.3</v>
      </c>
      <c r="S94" s="3">
        <f t="shared" si="91"/>
        <v>16.213325794356962</v>
      </c>
      <c r="T94" s="15">
        <v>0.3</v>
      </c>
      <c r="U94" s="3">
        <f t="shared" si="92"/>
        <v>4.0146652581586721</v>
      </c>
      <c r="V94" s="15">
        <v>0.3</v>
      </c>
      <c r="W94" s="3">
        <f t="shared" si="93"/>
        <v>72.656285404509461</v>
      </c>
      <c r="X94" s="3">
        <f t="shared" si="66"/>
        <v>652.98143368649369</v>
      </c>
      <c r="AA94" s="5" t="s">
        <v>157</v>
      </c>
      <c r="AB94" s="15">
        <f t="shared" si="67"/>
        <v>0.15</v>
      </c>
      <c r="AC94" s="15">
        <f t="shared" si="68"/>
        <v>0.15</v>
      </c>
      <c r="AD94" s="15">
        <f t="shared" si="69"/>
        <v>0</v>
      </c>
      <c r="AE94" s="15">
        <f t="shared" si="70"/>
        <v>0</v>
      </c>
      <c r="AF94" s="15">
        <f t="shared" si="71"/>
        <v>0.15</v>
      </c>
      <c r="AG94" s="15">
        <f t="shared" si="72"/>
        <v>0.15</v>
      </c>
      <c r="AH94" s="15">
        <f t="shared" si="73"/>
        <v>0.25</v>
      </c>
      <c r="AI94" s="15">
        <f t="shared" si="74"/>
        <v>0.3</v>
      </c>
      <c r="AJ94" s="15">
        <f t="shared" si="75"/>
        <v>0.3</v>
      </c>
      <c r="AK94" s="15">
        <f t="shared" si="76"/>
        <v>0.3</v>
      </c>
      <c r="AN94" s="5" t="s">
        <v>157</v>
      </c>
      <c r="AO94" s="3">
        <f t="shared" si="77"/>
        <v>157.53815817904356</v>
      </c>
      <c r="AP94" s="3">
        <f t="shared" si="78"/>
        <v>104.10102017699492</v>
      </c>
      <c r="AQ94" s="3">
        <f t="shared" si="79"/>
        <v>0</v>
      </c>
      <c r="AR94" s="3">
        <f t="shared" si="80"/>
        <v>0</v>
      </c>
      <c r="AS94" s="3">
        <f t="shared" si="81"/>
        <v>3.785722044021715</v>
      </c>
      <c r="AT94" s="3">
        <f t="shared" si="82"/>
        <v>100.6464801937019</v>
      </c>
      <c r="AU94" s="3">
        <f t="shared" si="83"/>
        <v>194.02577663570648</v>
      </c>
      <c r="AV94" s="3">
        <f t="shared" si="84"/>
        <v>16.213325794356962</v>
      </c>
      <c r="AW94" s="3">
        <f t="shared" si="85"/>
        <v>4.0146652581586721</v>
      </c>
      <c r="AX94" s="3">
        <f t="shared" si="86"/>
        <v>72.656285404509461</v>
      </c>
      <c r="AY94" s="3">
        <f t="shared" si="94"/>
        <v>652.98143368649369</v>
      </c>
    </row>
    <row r="95" spans="1:52" ht="15.5" x14ac:dyDescent="0.35">
      <c r="A95" s="5" t="s">
        <v>158</v>
      </c>
      <c r="B95" t="s">
        <v>143</v>
      </c>
      <c r="C95">
        <v>25</v>
      </c>
      <c r="D95" s="15">
        <v>0.05</v>
      </c>
      <c r="E95" s="3">
        <f t="shared" si="64"/>
        <v>52.512719393014528</v>
      </c>
      <c r="F95" s="15">
        <v>0.1</v>
      </c>
      <c r="G95" s="3">
        <f t="shared" si="87"/>
        <v>69.400680117996615</v>
      </c>
      <c r="H95" s="15">
        <v>0</v>
      </c>
      <c r="I95" s="3">
        <f t="shared" si="65"/>
        <v>0</v>
      </c>
      <c r="J95" s="15">
        <v>0</v>
      </c>
      <c r="K95" s="3">
        <f t="shared" si="95"/>
        <v>0</v>
      </c>
      <c r="L95" s="15">
        <v>0</v>
      </c>
      <c r="M95" s="3">
        <f t="shared" si="88"/>
        <v>0</v>
      </c>
      <c r="N95" s="15">
        <v>0.02</v>
      </c>
      <c r="O95" s="3">
        <f t="shared" si="89"/>
        <v>13.419530692493588</v>
      </c>
      <c r="P95" s="15">
        <v>0.02</v>
      </c>
      <c r="Q95" s="3">
        <f t="shared" si="90"/>
        <v>15.522062130856519</v>
      </c>
      <c r="R95" s="15">
        <v>0.05</v>
      </c>
      <c r="S95" s="3">
        <f t="shared" si="91"/>
        <v>2.7022209657261609</v>
      </c>
      <c r="T95" s="15">
        <v>0.05</v>
      </c>
      <c r="U95" s="3">
        <f t="shared" si="92"/>
        <v>0.66911087635977873</v>
      </c>
      <c r="V95" s="15">
        <v>0.05</v>
      </c>
      <c r="W95" s="3">
        <f t="shared" si="93"/>
        <v>12.109380900751578</v>
      </c>
      <c r="X95" s="3">
        <f t="shared" si="66"/>
        <v>166.33570507719875</v>
      </c>
      <c r="AA95" s="5" t="s">
        <v>158</v>
      </c>
      <c r="AB95" s="15">
        <f t="shared" si="67"/>
        <v>0.05</v>
      </c>
      <c r="AC95" s="15">
        <f t="shared" si="68"/>
        <v>0.1</v>
      </c>
      <c r="AD95" s="15">
        <f t="shared" si="69"/>
        <v>0</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52.512719393014528</v>
      </c>
      <c r="AP95" s="3">
        <f t="shared" si="78"/>
        <v>69.400680117996615</v>
      </c>
      <c r="AQ95" s="3">
        <f t="shared" si="79"/>
        <v>0</v>
      </c>
      <c r="AR95" s="3">
        <f t="shared" si="80"/>
        <v>0</v>
      </c>
      <c r="AS95" s="3">
        <f t="shared" si="81"/>
        <v>0</v>
      </c>
      <c r="AT95" s="3">
        <f t="shared" si="82"/>
        <v>13.419530692493588</v>
      </c>
      <c r="AU95" s="3">
        <f t="shared" si="83"/>
        <v>15.522062130856519</v>
      </c>
      <c r="AV95" s="3">
        <f t="shared" si="84"/>
        <v>2.7022209657261609</v>
      </c>
      <c r="AW95" s="3">
        <f t="shared" si="85"/>
        <v>0.66911087635977873</v>
      </c>
      <c r="AX95" s="3">
        <f t="shared" si="86"/>
        <v>12.109380900751578</v>
      </c>
      <c r="AY95" s="3">
        <f t="shared" si="94"/>
        <v>166.33570507719875</v>
      </c>
    </row>
    <row r="96" spans="1:52" ht="15.5" x14ac:dyDescent="0.35">
      <c r="A96" s="5" t="s">
        <v>148</v>
      </c>
      <c r="B96" t="s">
        <v>146</v>
      </c>
      <c r="C96">
        <v>35</v>
      </c>
      <c r="D96" s="15">
        <v>0.15</v>
      </c>
      <c r="E96" s="3">
        <f t="shared" si="64"/>
        <v>157.53815817904356</v>
      </c>
      <c r="F96" s="15">
        <v>0.15</v>
      </c>
      <c r="G96" s="3">
        <f t="shared" si="87"/>
        <v>104.10102017699492</v>
      </c>
      <c r="H96" s="15">
        <v>0.35</v>
      </c>
      <c r="I96" s="3">
        <f t="shared" si="65"/>
        <v>4.823907703285907</v>
      </c>
      <c r="J96" s="15">
        <v>0.35</v>
      </c>
      <c r="K96" s="3">
        <f t="shared" si="95"/>
        <v>9.3330370047641349</v>
      </c>
      <c r="L96" s="15">
        <v>0.15</v>
      </c>
      <c r="M96" s="3">
        <f t="shared" si="88"/>
        <v>3.785722044021715</v>
      </c>
      <c r="N96" s="15">
        <v>0.3</v>
      </c>
      <c r="O96" s="3">
        <f t="shared" si="89"/>
        <v>201.29296038740381</v>
      </c>
      <c r="P96" s="15">
        <v>0.2</v>
      </c>
      <c r="Q96" s="3">
        <f t="shared" si="90"/>
        <v>155.2206213085652</v>
      </c>
      <c r="R96" s="15">
        <v>0</v>
      </c>
      <c r="S96" s="3">
        <f t="shared" si="91"/>
        <v>0</v>
      </c>
      <c r="T96" s="15">
        <v>0</v>
      </c>
      <c r="U96" s="3">
        <f t="shared" si="92"/>
        <v>0</v>
      </c>
      <c r="V96" s="15">
        <v>0</v>
      </c>
      <c r="W96" s="3">
        <f t="shared" si="93"/>
        <v>0</v>
      </c>
      <c r="X96" s="3">
        <f t="shared" si="66"/>
        <v>636.09542680407924</v>
      </c>
      <c r="AA96" s="5" t="s">
        <v>148</v>
      </c>
      <c r="AB96" s="15">
        <f t="shared" si="67"/>
        <v>0.15</v>
      </c>
      <c r="AC96" s="15">
        <f t="shared" si="68"/>
        <v>0.15</v>
      </c>
      <c r="AD96" s="15">
        <f t="shared" si="69"/>
        <v>0.35</v>
      </c>
      <c r="AE96" s="15">
        <f t="shared" si="70"/>
        <v>0.35</v>
      </c>
      <c r="AF96" s="15">
        <f t="shared" si="71"/>
        <v>0.15</v>
      </c>
      <c r="AG96" s="15">
        <f t="shared" si="72"/>
        <v>0.3</v>
      </c>
      <c r="AH96" s="15">
        <f t="shared" si="73"/>
        <v>0.2</v>
      </c>
      <c r="AI96" s="15">
        <f t="shared" si="74"/>
        <v>0</v>
      </c>
      <c r="AJ96" s="15">
        <f t="shared" si="75"/>
        <v>0</v>
      </c>
      <c r="AK96" s="15">
        <f t="shared" si="76"/>
        <v>0</v>
      </c>
      <c r="AN96" s="5" t="s">
        <v>148</v>
      </c>
      <c r="AO96" s="3">
        <f t="shared" si="77"/>
        <v>157.53815817904356</v>
      </c>
      <c r="AP96" s="3">
        <f t="shared" si="78"/>
        <v>104.10102017699492</v>
      </c>
      <c r="AQ96" s="3">
        <f t="shared" si="79"/>
        <v>4.823907703285907</v>
      </c>
      <c r="AR96" s="3">
        <f t="shared" si="80"/>
        <v>9.3330370047641349</v>
      </c>
      <c r="AS96" s="3">
        <f t="shared" si="81"/>
        <v>3.785722044021715</v>
      </c>
      <c r="AT96" s="3">
        <f t="shared" si="82"/>
        <v>201.29296038740381</v>
      </c>
      <c r="AU96" s="3">
        <f t="shared" si="83"/>
        <v>155.2206213085652</v>
      </c>
      <c r="AV96" s="3">
        <f t="shared" si="84"/>
        <v>0</v>
      </c>
      <c r="AW96" s="3">
        <f t="shared" si="85"/>
        <v>0</v>
      </c>
      <c r="AX96" s="3">
        <f t="shared" si="86"/>
        <v>0</v>
      </c>
      <c r="AY96" s="3">
        <f t="shared" si="94"/>
        <v>636.09542680407924</v>
      </c>
    </row>
    <row r="97" spans="1:51" ht="15.5" x14ac:dyDescent="0.35">
      <c r="A97" s="5" t="s">
        <v>149</v>
      </c>
      <c r="B97" t="s">
        <v>143</v>
      </c>
      <c r="C97">
        <v>25</v>
      </c>
      <c r="D97" s="15">
        <v>0.45</v>
      </c>
      <c r="E97" s="3">
        <f t="shared" si="64"/>
        <v>472.61447453713077</v>
      </c>
      <c r="F97" s="15">
        <v>0.4</v>
      </c>
      <c r="G97" s="3">
        <f t="shared" si="87"/>
        <v>277.60272047198646</v>
      </c>
      <c r="H97" s="15">
        <v>0.5</v>
      </c>
      <c r="I97" s="3">
        <f t="shared" si="65"/>
        <v>6.8912967189798673</v>
      </c>
      <c r="J97" s="15">
        <v>0.5</v>
      </c>
      <c r="K97" s="3">
        <f t="shared" si="95"/>
        <v>13.332910006805909</v>
      </c>
      <c r="L97" s="15">
        <v>0.5</v>
      </c>
      <c r="M97" s="3">
        <f t="shared" si="88"/>
        <v>12.619073480072384</v>
      </c>
      <c r="N97" s="15">
        <v>0.23</v>
      </c>
      <c r="O97" s="3">
        <f t="shared" si="89"/>
        <v>154.32460296367626</v>
      </c>
      <c r="P97" s="15">
        <v>0.23</v>
      </c>
      <c r="Q97" s="3">
        <f t="shared" si="90"/>
        <v>178.50371450484997</v>
      </c>
      <c r="R97" s="15">
        <v>0.4</v>
      </c>
      <c r="S97" s="3">
        <f t="shared" si="91"/>
        <v>21.617767725809287</v>
      </c>
      <c r="T97" s="15">
        <v>0.4</v>
      </c>
      <c r="U97" s="3">
        <f t="shared" si="92"/>
        <v>5.3528870108782298</v>
      </c>
      <c r="V97" s="15">
        <v>0.4</v>
      </c>
      <c r="W97" s="3">
        <f t="shared" si="93"/>
        <v>96.875047206012624</v>
      </c>
      <c r="X97" s="3">
        <f t="shared" si="66"/>
        <v>1239.7344946262017</v>
      </c>
      <c r="AA97" s="5" t="s">
        <v>149</v>
      </c>
      <c r="AB97" s="15">
        <f t="shared" si="67"/>
        <v>0.45</v>
      </c>
      <c r="AC97" s="15">
        <f t="shared" si="68"/>
        <v>0.4</v>
      </c>
      <c r="AD97" s="15">
        <f t="shared" si="69"/>
        <v>0.5</v>
      </c>
      <c r="AE97" s="15">
        <f t="shared" si="70"/>
        <v>0.5</v>
      </c>
      <c r="AF97" s="15">
        <f t="shared" si="71"/>
        <v>0.5</v>
      </c>
      <c r="AG97" s="15">
        <f t="shared" si="72"/>
        <v>0.23</v>
      </c>
      <c r="AH97" s="15">
        <f t="shared" si="73"/>
        <v>0.23</v>
      </c>
      <c r="AI97" s="15">
        <f t="shared" si="74"/>
        <v>0.4</v>
      </c>
      <c r="AJ97" s="15">
        <f t="shared" si="75"/>
        <v>0.4</v>
      </c>
      <c r="AK97" s="15">
        <f t="shared" si="76"/>
        <v>0.4</v>
      </c>
      <c r="AN97" s="5" t="s">
        <v>149</v>
      </c>
      <c r="AO97" s="3">
        <f t="shared" si="77"/>
        <v>472.61447453713077</v>
      </c>
      <c r="AP97" s="3">
        <f t="shared" si="78"/>
        <v>277.60272047198646</v>
      </c>
      <c r="AQ97" s="3">
        <f t="shared" si="79"/>
        <v>6.8912967189798673</v>
      </c>
      <c r="AR97" s="3">
        <f t="shared" si="80"/>
        <v>13.332910006805909</v>
      </c>
      <c r="AS97" s="3">
        <f t="shared" si="81"/>
        <v>12.619073480072384</v>
      </c>
      <c r="AT97" s="3">
        <f t="shared" si="82"/>
        <v>154.32460296367626</v>
      </c>
      <c r="AU97" s="3">
        <f t="shared" si="83"/>
        <v>178.50371450484997</v>
      </c>
      <c r="AV97" s="3">
        <f t="shared" si="84"/>
        <v>21.617767725809287</v>
      </c>
      <c r="AW97" s="3">
        <f t="shared" si="85"/>
        <v>5.3528870108782298</v>
      </c>
      <c r="AX97" s="3">
        <f t="shared" si="86"/>
        <v>96.875047206012624</v>
      </c>
      <c r="AY97" s="3">
        <f t="shared" si="94"/>
        <v>1239.7344946262017</v>
      </c>
    </row>
    <row r="98" spans="1:51" ht="15.5" x14ac:dyDescent="0.35">
      <c r="A98" s="5" t="s">
        <v>10</v>
      </c>
      <c r="D98" s="15">
        <f>SUM(D92:D97)</f>
        <v>1</v>
      </c>
      <c r="E98" s="29">
        <f t="shared" ref="E98:U98" si="96">SUM(E92:E97)</f>
        <v>1050.2543878602905</v>
      </c>
      <c r="F98" s="15">
        <f>SUM(F92:F97)</f>
        <v>1</v>
      </c>
      <c r="G98" s="29">
        <f t="shared" si="96"/>
        <v>694.00680117996615</v>
      </c>
      <c r="H98" s="15">
        <f>SUM(H92:H97)</f>
        <v>1</v>
      </c>
      <c r="I98" s="29">
        <f t="shared" si="96"/>
        <v>13.782593437959735</v>
      </c>
      <c r="J98" s="15">
        <f>SUM(J92:J97)</f>
        <v>1</v>
      </c>
      <c r="K98" s="29">
        <f t="shared" si="96"/>
        <v>26.665820013611814</v>
      </c>
      <c r="L98" s="15">
        <f>SUM(L92:L97)</f>
        <v>1</v>
      </c>
      <c r="M98" s="29">
        <f t="shared" si="96"/>
        <v>25.238146960144768</v>
      </c>
      <c r="N98" s="15">
        <f>SUM(N92:N97)</f>
        <v>1</v>
      </c>
      <c r="O98" s="29">
        <f t="shared" si="96"/>
        <v>670.9765346246794</v>
      </c>
      <c r="P98" s="15">
        <f>SUM(P92:P97)</f>
        <v>1</v>
      </c>
      <c r="Q98" s="29">
        <f t="shared" si="96"/>
        <v>776.10310654282591</v>
      </c>
      <c r="R98" s="15">
        <f>SUM(R92:R97)</f>
        <v>1</v>
      </c>
      <c r="S98" s="29">
        <f t="shared" si="96"/>
        <v>54.044419314523211</v>
      </c>
      <c r="T98" s="15">
        <f>SUM(T92:T97)</f>
        <v>1</v>
      </c>
      <c r="U98" s="29">
        <f t="shared" si="96"/>
        <v>13.382217527195575</v>
      </c>
      <c r="V98" s="15">
        <f>SUM(V92:V97)</f>
        <v>1</v>
      </c>
      <c r="W98" s="29">
        <f t="shared" ref="W98" si="97">SUM(W92:W97)</f>
        <v>242.18761801503155</v>
      </c>
      <c r="X98" s="3">
        <f t="shared" si="66"/>
        <v>3566.6416454762293</v>
      </c>
      <c r="AA98" s="5" t="s">
        <v>10</v>
      </c>
      <c r="AB98" s="15">
        <f t="shared" si="67"/>
        <v>1</v>
      </c>
      <c r="AC98" s="15">
        <f t="shared" si="68"/>
        <v>1</v>
      </c>
      <c r="AD98" s="15">
        <v>1</v>
      </c>
      <c r="AE98" s="15">
        <f>+H98</f>
        <v>1</v>
      </c>
      <c r="AF98" s="15">
        <f t="shared" si="71"/>
        <v>1</v>
      </c>
      <c r="AG98" s="15">
        <f t="shared" si="72"/>
        <v>1</v>
      </c>
      <c r="AH98" s="15">
        <f t="shared" si="73"/>
        <v>1</v>
      </c>
      <c r="AI98" s="15">
        <f t="shared" si="74"/>
        <v>1</v>
      </c>
      <c r="AJ98" s="15">
        <f t="shared" si="75"/>
        <v>1</v>
      </c>
      <c r="AK98" s="15">
        <f t="shared" si="76"/>
        <v>1</v>
      </c>
      <c r="AN98" s="5" t="s">
        <v>10</v>
      </c>
      <c r="AO98" s="3">
        <f t="shared" si="77"/>
        <v>1050.2543878602905</v>
      </c>
      <c r="AP98" s="3">
        <f t="shared" si="78"/>
        <v>694.00680117996615</v>
      </c>
      <c r="AQ98" s="3">
        <f t="shared" si="79"/>
        <v>13.782593437959735</v>
      </c>
      <c r="AR98" s="3">
        <f t="shared" si="80"/>
        <v>26.665820013611814</v>
      </c>
      <c r="AS98" s="3">
        <f t="shared" si="81"/>
        <v>25.238146960144768</v>
      </c>
      <c r="AT98" s="3">
        <f t="shared" si="82"/>
        <v>670.9765346246794</v>
      </c>
      <c r="AU98" s="3">
        <f t="shared" si="83"/>
        <v>776.10310654282591</v>
      </c>
      <c r="AV98" s="3">
        <f t="shared" si="84"/>
        <v>54.044419314523211</v>
      </c>
      <c r="AW98" s="3">
        <f t="shared" si="85"/>
        <v>13.382217527195575</v>
      </c>
      <c r="AX98" s="3">
        <f t="shared" si="86"/>
        <v>242.18761801503155</v>
      </c>
      <c r="AY98" s="3">
        <f t="shared" si="94"/>
        <v>3566.6416454762293</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0.65881498516055781</v>
      </c>
      <c r="F101" s="15">
        <v>0.8</v>
      </c>
      <c r="G101" s="3">
        <f>+F101*G$62</f>
        <v>0.39664304494857361</v>
      </c>
      <c r="H101" s="15">
        <v>0.8</v>
      </c>
      <c r="I101" s="3">
        <f>+H101*I$62</f>
        <v>6.1426057938083461E-3</v>
      </c>
      <c r="J101" s="15">
        <v>0.8</v>
      </c>
      <c r="K101" s="3">
        <f>+J101*K$62</f>
        <v>1.6534414814952745E-2</v>
      </c>
      <c r="L101" s="15">
        <v>0.8</v>
      </c>
      <c r="M101" s="3">
        <f>+L101*M$62</f>
        <v>1.5333002621929713E-2</v>
      </c>
      <c r="N101" s="15">
        <v>0.8</v>
      </c>
      <c r="O101" s="3">
        <f>+N101*O$62</f>
        <v>0.41983530197988483</v>
      </c>
      <c r="P101" s="15">
        <v>0.8</v>
      </c>
      <c r="Q101" s="3">
        <f>+P101*Q$62</f>
        <v>0.42827520610038089</v>
      </c>
      <c r="R101" s="15">
        <v>0.2</v>
      </c>
      <c r="S101" s="3">
        <f>+R101*S$62</f>
        <v>7.4050585447676259E-3</v>
      </c>
      <c r="T101" s="15">
        <v>0.8</v>
      </c>
      <c r="U101" s="3">
        <f>+T101*U$62</f>
        <v>1.0438100288408003E-2</v>
      </c>
      <c r="V101" s="15">
        <v>0.8</v>
      </c>
      <c r="W101" s="3">
        <f>+V101*W$62</f>
        <v>0.20538806239718399</v>
      </c>
      <c r="X101" s="3">
        <f>+W101+U101+S101+Q101+O101+M101+K101+I101+G101+E101</f>
        <v>2.1648097826504475</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0.16470374629013945</v>
      </c>
      <c r="F102" s="15">
        <v>0.2</v>
      </c>
      <c r="G102" s="3">
        <f>+F102*G$62</f>
        <v>9.9160761237143402E-2</v>
      </c>
      <c r="H102" s="15">
        <v>0.2</v>
      </c>
      <c r="I102" s="3">
        <f>+H102*I$62</f>
        <v>1.5356514484520865E-3</v>
      </c>
      <c r="J102" s="15">
        <v>0.2</v>
      </c>
      <c r="K102" s="3">
        <f>+J102*K$62</f>
        <v>4.1336037037381862E-3</v>
      </c>
      <c r="L102" s="15">
        <v>0.2</v>
      </c>
      <c r="M102" s="3">
        <f>+L102*M$62</f>
        <v>3.8332506554824282E-3</v>
      </c>
      <c r="N102" s="15">
        <v>0.2</v>
      </c>
      <c r="O102" s="3">
        <f>+N102*O$62</f>
        <v>0.10495882549497121</v>
      </c>
      <c r="P102" s="15">
        <v>0.2</v>
      </c>
      <c r="Q102" s="3">
        <f>+P102*Q$62</f>
        <v>0.10706880152509522</v>
      </c>
      <c r="R102" s="15">
        <v>0.8</v>
      </c>
      <c r="S102" s="3">
        <f>+R102*S$62</f>
        <v>2.9620234179070504E-2</v>
      </c>
      <c r="T102" s="15">
        <v>0.2</v>
      </c>
      <c r="U102" s="3">
        <f>+T102*U$62</f>
        <v>2.6095250721020007E-3</v>
      </c>
      <c r="V102" s="15">
        <v>0.2</v>
      </c>
      <c r="W102" s="3">
        <f>+V102*W$62</f>
        <v>5.1347015599295998E-2</v>
      </c>
      <c r="X102" s="3">
        <f>+W102+U102+S102+Q102+O102+M102+K102+I102+G102+E102</f>
        <v>0.56897141520549044</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0.82351873145069732</v>
      </c>
      <c r="F103" s="15">
        <f t="shared" si="98"/>
        <v>1</v>
      </c>
      <c r="G103" s="3">
        <f t="shared" si="98"/>
        <v>0.49580380618571701</v>
      </c>
      <c r="H103" s="15">
        <f t="shared" si="98"/>
        <v>1</v>
      </c>
      <c r="I103" s="3">
        <f t="shared" si="98"/>
        <v>7.678257242260433E-3</v>
      </c>
      <c r="J103" s="15">
        <f t="shared" si="98"/>
        <v>1</v>
      </c>
      <c r="K103" s="3">
        <f t="shared" si="98"/>
        <v>2.066801851869093E-2</v>
      </c>
      <c r="L103" s="15">
        <f t="shared" si="98"/>
        <v>1</v>
      </c>
      <c r="M103" s="3">
        <f t="shared" si="98"/>
        <v>1.916625327741214E-2</v>
      </c>
      <c r="N103" s="15">
        <f t="shared" si="98"/>
        <v>1</v>
      </c>
      <c r="O103" s="3">
        <f t="shared" si="98"/>
        <v>0.52479412747485599</v>
      </c>
      <c r="P103" s="15">
        <f t="shared" si="98"/>
        <v>1</v>
      </c>
      <c r="Q103" s="3">
        <f t="shared" si="98"/>
        <v>0.53534400762547607</v>
      </c>
      <c r="R103" s="15">
        <f t="shared" ref="R103" si="99">SUM(R101:R102)</f>
        <v>1</v>
      </c>
      <c r="S103" s="3">
        <f t="shared" si="98"/>
        <v>3.702529272383813E-2</v>
      </c>
      <c r="T103" s="15">
        <f t="shared" ref="T103" si="100">SUM(T101:T102)</f>
        <v>1</v>
      </c>
      <c r="U103" s="3">
        <f t="shared" si="98"/>
        <v>1.3047625360510004E-2</v>
      </c>
      <c r="V103" s="15">
        <f t="shared" ref="V103" si="101">SUM(V101:V102)</f>
        <v>1</v>
      </c>
      <c r="W103" s="3">
        <f t="shared" si="98"/>
        <v>0.25673507799647999</v>
      </c>
      <c r="X103" s="3">
        <f t="shared" si="98"/>
        <v>2.7337811978559379</v>
      </c>
      <c r="AA103" s="5" t="s">
        <v>10</v>
      </c>
      <c r="AB103" s="15">
        <f>+D103</f>
        <v>1</v>
      </c>
      <c r="AC103" s="15">
        <f>+F103</f>
        <v>1</v>
      </c>
      <c r="AD103" s="15">
        <f>+G103</f>
        <v>0.49580380618571701</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0.25</v>
      </c>
      <c r="E106" s="3">
        <f>+D106*(E$40-E$103)</f>
        <v>120.89981611871045</v>
      </c>
      <c r="F106" s="15">
        <v>0.25</v>
      </c>
      <c r="G106" s="3">
        <f t="shared" ref="G106:G113" si="102">+F106*(G$40-G$103)</f>
        <v>72.788373487529597</v>
      </c>
      <c r="H106" s="15">
        <v>0.1</v>
      </c>
      <c r="I106" s="3">
        <f t="shared" ref="I106:I113" si="103">+H106*(I$40-I$103)</f>
        <v>0.45089436499697588</v>
      </c>
      <c r="J106" s="15">
        <v>0.1</v>
      </c>
      <c r="K106" s="3">
        <f t="shared" ref="K106:K113" si="104">+J106*(K$40-K$103)</f>
        <v>1.2136989933652447</v>
      </c>
      <c r="L106" s="15">
        <v>0.3</v>
      </c>
      <c r="M106" s="3">
        <f t="shared" ref="M106:M113" si="105">+L106*(M$40-M$103)</f>
        <v>3.376530114148331</v>
      </c>
      <c r="N106" s="15">
        <v>0.05</v>
      </c>
      <c r="O106" s="3">
        <f t="shared" ref="O106:O113" si="106">+N106*(O$40-O$103)</f>
        <v>15.408881689945552</v>
      </c>
      <c r="P106" s="15">
        <v>0.05</v>
      </c>
      <c r="Q106" s="3">
        <f t="shared" ref="Q106:Q113" si="107">+P106*(Q$40-Q$103)</f>
        <v>15.718644788603317</v>
      </c>
      <c r="R106" s="15">
        <v>0.05</v>
      </c>
      <c r="S106" s="3">
        <f t="shared" ref="S106:S113" si="108">+R106*(S$40-S$103)</f>
        <v>1.0871279331237531</v>
      </c>
      <c r="T106" s="15">
        <v>0</v>
      </c>
      <c r="U106" s="3">
        <f t="shared" ref="U106:U113" si="109">+T106*(U$40-U$103)</f>
        <v>0</v>
      </c>
      <c r="V106" s="15">
        <v>0</v>
      </c>
      <c r="W106" s="3">
        <f t="shared" ref="W106:W113" si="110">+V106*(W$40-W$103)</f>
        <v>0</v>
      </c>
      <c r="X106" s="3">
        <f>+W106+U106+S106+Q106+O106+M106+K106+I106+G106+E106</f>
        <v>230.94396749042323</v>
      </c>
      <c r="AA106" s="5" t="s">
        <v>164</v>
      </c>
      <c r="AB106" s="15">
        <f t="shared" ref="AB106:AB113" si="111">+D106</f>
        <v>0.25</v>
      </c>
      <c r="AC106" s="15">
        <f t="shared" ref="AC106:AC113" si="112">+F106</f>
        <v>0.25</v>
      </c>
      <c r="AD106" s="15">
        <f t="shared" ref="AD106:AD113" si="113">+H106</f>
        <v>0.1</v>
      </c>
      <c r="AE106" s="15">
        <f t="shared" ref="AE106:AE111" si="114">+J106</f>
        <v>0.1</v>
      </c>
      <c r="AF106" s="15">
        <f t="shared" ref="AF106:AF113" si="115">+L106</f>
        <v>0.3</v>
      </c>
      <c r="AG106" s="15">
        <f t="shared" ref="AG106:AG113" si="116">+N106</f>
        <v>0.05</v>
      </c>
      <c r="AH106" s="15">
        <f t="shared" ref="AH106:AH113" si="117">+P106</f>
        <v>0.05</v>
      </c>
      <c r="AI106" s="15">
        <f t="shared" ref="AI106:AI113" si="118">+R106</f>
        <v>0.05</v>
      </c>
      <c r="AJ106" s="15">
        <f t="shared" ref="AJ106:AJ113" si="119">+T106</f>
        <v>0</v>
      </c>
      <c r="AK106" s="15">
        <f t="shared" ref="AK106:AK113" si="120">+V106</f>
        <v>0</v>
      </c>
      <c r="AN106" s="5" t="s">
        <v>164</v>
      </c>
      <c r="AO106" s="3">
        <f t="shared" ref="AO106:AO113" si="121">+E106</f>
        <v>120.89981611871045</v>
      </c>
      <c r="AP106" s="3">
        <f t="shared" ref="AP106:AP113" si="122">+G106</f>
        <v>72.788373487529597</v>
      </c>
      <c r="AQ106" s="3">
        <f t="shared" ref="AQ106:AQ113" si="123">+I106</f>
        <v>0.45089436499697588</v>
      </c>
      <c r="AR106" s="3">
        <f t="shared" ref="AR106:AR113" si="124">+K106</f>
        <v>1.2136989933652447</v>
      </c>
      <c r="AS106" s="3">
        <f t="shared" ref="AS106:AS113" si="125">+M106</f>
        <v>3.376530114148331</v>
      </c>
      <c r="AT106" s="3">
        <f t="shared" ref="AT106:AT113" si="126">+O106</f>
        <v>15.408881689945552</v>
      </c>
      <c r="AU106" s="3">
        <f t="shared" ref="AU106:AU113" si="127">+Q106</f>
        <v>15.718644788603317</v>
      </c>
      <c r="AV106" s="3">
        <f t="shared" ref="AV106:AV113" si="128">+S106</f>
        <v>1.0871279331237531</v>
      </c>
      <c r="AW106" s="3">
        <f t="shared" ref="AW106:AW113" si="129">+U106</f>
        <v>0</v>
      </c>
      <c r="AX106" s="3">
        <f t="shared" ref="AX106:AX113" si="130">+W106</f>
        <v>0</v>
      </c>
      <c r="AY106" s="3">
        <f>SUM(AO106:AX106)</f>
        <v>230.9439674904232</v>
      </c>
    </row>
    <row r="107" spans="1:51" ht="15.5" x14ac:dyDescent="0.35">
      <c r="A107" s="5" t="s">
        <v>166</v>
      </c>
      <c r="B107" t="s">
        <v>167</v>
      </c>
      <c r="C107">
        <v>25</v>
      </c>
      <c r="D107" s="15">
        <v>0</v>
      </c>
      <c r="E107" s="3">
        <f t="shared" ref="E107:E113" si="131">+D107*(E$40-E$103)</f>
        <v>0</v>
      </c>
      <c r="F107" s="15">
        <v>0</v>
      </c>
      <c r="G107" s="3">
        <f t="shared" si="102"/>
        <v>0</v>
      </c>
      <c r="H107" s="15">
        <v>0.1</v>
      </c>
      <c r="I107" s="3">
        <f t="shared" si="103"/>
        <v>0.45089436499697588</v>
      </c>
      <c r="J107" s="15">
        <v>0.1</v>
      </c>
      <c r="K107" s="3">
        <f t="shared" si="104"/>
        <v>1.2136989933652447</v>
      </c>
      <c r="L107" s="15">
        <v>0</v>
      </c>
      <c r="M107" s="3">
        <f t="shared" si="105"/>
        <v>0</v>
      </c>
      <c r="N107" s="15">
        <v>0.05</v>
      </c>
      <c r="O107" s="3">
        <f t="shared" si="106"/>
        <v>15.408881689945552</v>
      </c>
      <c r="P107" s="15">
        <v>0.05</v>
      </c>
      <c r="Q107" s="3">
        <f t="shared" si="107"/>
        <v>15.718644788603317</v>
      </c>
      <c r="R107" s="15">
        <v>0.05</v>
      </c>
      <c r="S107" s="3">
        <f t="shared" si="108"/>
        <v>1.0871279331237531</v>
      </c>
      <c r="T107" s="15">
        <v>0</v>
      </c>
      <c r="U107" s="3">
        <f t="shared" si="109"/>
        <v>0</v>
      </c>
      <c r="V107" s="15">
        <v>0</v>
      </c>
      <c r="W107" s="3">
        <f t="shared" si="110"/>
        <v>0</v>
      </c>
      <c r="X107" s="3">
        <f>+W107+U107+S107+Q107+O107+M107+K107+I107+G107+E107</f>
        <v>33.879247770034844</v>
      </c>
      <c r="Y107" s="3">
        <f>+X106+X107</f>
        <v>264.82321526045808</v>
      </c>
      <c r="Z107" s="23">
        <f>+Y107/(X$48-X$49-X77-X85)</f>
        <v>0.16550421733769782</v>
      </c>
      <c r="AA107" s="5" t="s">
        <v>166</v>
      </c>
      <c r="AB107" s="15">
        <f t="shared" si="111"/>
        <v>0</v>
      </c>
      <c r="AC107" s="15">
        <f t="shared" si="112"/>
        <v>0</v>
      </c>
      <c r="AD107" s="15">
        <f t="shared" si="113"/>
        <v>0.1</v>
      </c>
      <c r="AE107" s="15">
        <f t="shared" si="114"/>
        <v>0.1</v>
      </c>
      <c r="AF107" s="15">
        <f t="shared" si="115"/>
        <v>0</v>
      </c>
      <c r="AG107" s="15">
        <f t="shared" si="116"/>
        <v>0.05</v>
      </c>
      <c r="AH107" s="15">
        <f t="shared" si="117"/>
        <v>0.05</v>
      </c>
      <c r="AI107" s="15">
        <f t="shared" si="118"/>
        <v>0.05</v>
      </c>
      <c r="AJ107" s="15">
        <f t="shared" si="119"/>
        <v>0</v>
      </c>
      <c r="AK107" s="15">
        <f t="shared" si="120"/>
        <v>0</v>
      </c>
      <c r="AN107" s="5" t="s">
        <v>166</v>
      </c>
      <c r="AO107" s="3">
        <f t="shared" si="121"/>
        <v>0</v>
      </c>
      <c r="AP107" s="3">
        <f t="shared" si="122"/>
        <v>0</v>
      </c>
      <c r="AQ107" s="3">
        <f t="shared" si="123"/>
        <v>0.45089436499697588</v>
      </c>
      <c r="AR107" s="3">
        <f t="shared" si="124"/>
        <v>1.2136989933652447</v>
      </c>
      <c r="AS107" s="3">
        <f t="shared" si="125"/>
        <v>0</v>
      </c>
      <c r="AT107" s="3">
        <f t="shared" si="126"/>
        <v>15.408881689945552</v>
      </c>
      <c r="AU107" s="3">
        <f t="shared" si="127"/>
        <v>15.718644788603317</v>
      </c>
      <c r="AV107" s="3">
        <f t="shared" si="128"/>
        <v>1.0871279331237531</v>
      </c>
      <c r="AW107" s="3">
        <f t="shared" si="129"/>
        <v>0</v>
      </c>
      <c r="AX107" s="3">
        <f t="shared" si="130"/>
        <v>0</v>
      </c>
      <c r="AY107" s="3">
        <f t="shared" ref="AY107:AY113" si="132">SUM(AO107:AX107)</f>
        <v>33.879247770034844</v>
      </c>
    </row>
    <row r="108" spans="1:51" ht="15.5" x14ac:dyDescent="0.35">
      <c r="A108" s="5" t="s">
        <v>155</v>
      </c>
      <c r="B108" t="s">
        <v>143</v>
      </c>
      <c r="C108">
        <v>25</v>
      </c>
      <c r="D108" s="15">
        <v>0.05</v>
      </c>
      <c r="E108" s="3">
        <f t="shared" si="131"/>
        <v>24.179963223742092</v>
      </c>
      <c r="F108" s="15">
        <v>0.1</v>
      </c>
      <c r="G108" s="3">
        <f t="shared" si="102"/>
        <v>29.11534939501184</v>
      </c>
      <c r="H108" s="15">
        <v>0</v>
      </c>
      <c r="I108" s="3">
        <f t="shared" si="103"/>
        <v>0</v>
      </c>
      <c r="J108" s="15">
        <v>0</v>
      </c>
      <c r="K108" s="3">
        <f t="shared" si="104"/>
        <v>0</v>
      </c>
      <c r="L108" s="15">
        <v>0.1</v>
      </c>
      <c r="M108" s="3">
        <f t="shared" si="105"/>
        <v>1.1255100380494436</v>
      </c>
      <c r="N108" s="15">
        <v>0</v>
      </c>
      <c r="O108" s="3">
        <f t="shared" si="106"/>
        <v>0</v>
      </c>
      <c r="P108" s="15">
        <v>0.1</v>
      </c>
      <c r="Q108" s="3">
        <f t="shared" si="107"/>
        <v>31.437289577206634</v>
      </c>
      <c r="R108" s="15">
        <v>0.05</v>
      </c>
      <c r="S108" s="3">
        <f t="shared" si="108"/>
        <v>1.0871279331237531</v>
      </c>
      <c r="T108" s="15">
        <v>0.2</v>
      </c>
      <c r="U108" s="3">
        <f t="shared" si="109"/>
        <v>1.5324052232231926</v>
      </c>
      <c r="V108" s="15">
        <v>0.2</v>
      </c>
      <c r="W108" s="3">
        <f t="shared" si="110"/>
        <v>30.152779807516005</v>
      </c>
      <c r="X108" s="3">
        <f>+W108+U108+S108+Q108+O108+M108+K108+I108+G108+E108</f>
        <v>118.63042519787295</v>
      </c>
      <c r="AA108" s="5" t="s">
        <v>155</v>
      </c>
      <c r="AB108" s="15">
        <f t="shared" si="111"/>
        <v>0.05</v>
      </c>
      <c r="AC108" s="15">
        <f t="shared" si="112"/>
        <v>0.1</v>
      </c>
      <c r="AD108" s="15">
        <f t="shared" si="113"/>
        <v>0</v>
      </c>
      <c r="AE108" s="15">
        <f t="shared" si="114"/>
        <v>0</v>
      </c>
      <c r="AF108" s="15">
        <f t="shared" si="115"/>
        <v>0.1</v>
      </c>
      <c r="AG108" s="15">
        <f t="shared" si="116"/>
        <v>0</v>
      </c>
      <c r="AH108" s="15">
        <f t="shared" si="117"/>
        <v>0.1</v>
      </c>
      <c r="AI108" s="15">
        <f t="shared" si="118"/>
        <v>0.05</v>
      </c>
      <c r="AJ108" s="15">
        <f t="shared" si="119"/>
        <v>0.2</v>
      </c>
      <c r="AK108" s="15">
        <f t="shared" si="120"/>
        <v>0.2</v>
      </c>
      <c r="AN108" s="5" t="s">
        <v>155</v>
      </c>
      <c r="AO108" s="3">
        <f t="shared" si="121"/>
        <v>24.179963223742092</v>
      </c>
      <c r="AP108" s="3">
        <f t="shared" si="122"/>
        <v>29.11534939501184</v>
      </c>
      <c r="AQ108" s="3">
        <f t="shared" si="123"/>
        <v>0</v>
      </c>
      <c r="AR108" s="3">
        <f t="shared" si="124"/>
        <v>0</v>
      </c>
      <c r="AS108" s="3">
        <f t="shared" si="125"/>
        <v>1.1255100380494436</v>
      </c>
      <c r="AT108" s="3">
        <f t="shared" si="126"/>
        <v>0</v>
      </c>
      <c r="AU108" s="3">
        <f t="shared" si="127"/>
        <v>31.437289577206634</v>
      </c>
      <c r="AV108" s="3">
        <f t="shared" si="128"/>
        <v>1.0871279331237531</v>
      </c>
      <c r="AW108" s="3">
        <f t="shared" si="129"/>
        <v>1.5324052232231926</v>
      </c>
      <c r="AX108" s="3">
        <f t="shared" si="130"/>
        <v>30.152779807516005</v>
      </c>
      <c r="AY108" s="3">
        <f t="shared" si="132"/>
        <v>118.63042519787297</v>
      </c>
    </row>
    <row r="109" spans="1:51" ht="15.5" x14ac:dyDescent="0.35">
      <c r="A109" s="5" t="s">
        <v>168</v>
      </c>
      <c r="B109" t="s">
        <v>140</v>
      </c>
      <c r="C109">
        <v>25</v>
      </c>
      <c r="D109" s="15">
        <v>0.05</v>
      </c>
      <c r="E109" s="3">
        <f t="shared" si="131"/>
        <v>24.179963223742092</v>
      </c>
      <c r="F109" s="15">
        <v>0</v>
      </c>
      <c r="G109" s="3">
        <f t="shared" si="102"/>
        <v>0</v>
      </c>
      <c r="H109" s="15">
        <v>0</v>
      </c>
      <c r="I109" s="3">
        <f t="shared" si="103"/>
        <v>0</v>
      </c>
      <c r="J109" s="15">
        <v>0</v>
      </c>
      <c r="K109" s="3">
        <f t="shared" si="104"/>
        <v>0</v>
      </c>
      <c r="L109" s="15">
        <v>0.1</v>
      </c>
      <c r="M109" s="3">
        <f t="shared" si="105"/>
        <v>1.1255100380494436</v>
      </c>
      <c r="N109" s="15">
        <v>0</v>
      </c>
      <c r="O109" s="3">
        <f t="shared" si="106"/>
        <v>0</v>
      </c>
      <c r="P109" s="15">
        <v>0.05</v>
      </c>
      <c r="Q109" s="3">
        <f t="shared" si="107"/>
        <v>15.718644788603317</v>
      </c>
      <c r="R109" s="15">
        <v>0.05</v>
      </c>
      <c r="S109" s="3">
        <f t="shared" si="108"/>
        <v>1.0871279331237531</v>
      </c>
      <c r="T109" s="15">
        <v>0.1</v>
      </c>
      <c r="U109" s="3">
        <f t="shared" si="109"/>
        <v>0.76620261161159631</v>
      </c>
      <c r="V109" s="15">
        <v>0.1</v>
      </c>
      <c r="W109" s="3">
        <f t="shared" si="110"/>
        <v>15.076389903758002</v>
      </c>
      <c r="X109" s="3">
        <f t="shared" ref="X109:X113" si="133">+W109+U109+S109+Q109+O109+M109+K109+I109+G109+E109</f>
        <v>57.953838498888203</v>
      </c>
      <c r="AA109" s="5" t="s">
        <v>168</v>
      </c>
      <c r="AB109" s="15">
        <f t="shared" si="111"/>
        <v>0.05</v>
      </c>
      <c r="AC109" s="15">
        <f t="shared" si="112"/>
        <v>0</v>
      </c>
      <c r="AD109" s="15">
        <f t="shared" si="113"/>
        <v>0</v>
      </c>
      <c r="AE109" s="15">
        <f t="shared" si="114"/>
        <v>0</v>
      </c>
      <c r="AF109" s="15">
        <f t="shared" si="115"/>
        <v>0.1</v>
      </c>
      <c r="AG109" s="15">
        <f t="shared" si="116"/>
        <v>0</v>
      </c>
      <c r="AH109" s="15">
        <f t="shared" si="117"/>
        <v>0.05</v>
      </c>
      <c r="AI109" s="15">
        <f t="shared" si="118"/>
        <v>0.05</v>
      </c>
      <c r="AJ109" s="15">
        <f t="shared" si="119"/>
        <v>0.1</v>
      </c>
      <c r="AK109" s="15">
        <f t="shared" si="120"/>
        <v>0.1</v>
      </c>
      <c r="AN109" s="5" t="s">
        <v>168</v>
      </c>
      <c r="AO109" s="3">
        <f t="shared" si="121"/>
        <v>24.179963223742092</v>
      </c>
      <c r="AP109" s="3">
        <f t="shared" si="122"/>
        <v>0</v>
      </c>
      <c r="AQ109" s="3">
        <f t="shared" si="123"/>
        <v>0</v>
      </c>
      <c r="AR109" s="3">
        <f t="shared" si="124"/>
        <v>0</v>
      </c>
      <c r="AS109" s="3">
        <f t="shared" si="125"/>
        <v>1.1255100380494436</v>
      </c>
      <c r="AT109" s="3">
        <f t="shared" si="126"/>
        <v>0</v>
      </c>
      <c r="AU109" s="3">
        <f t="shared" si="127"/>
        <v>15.718644788603317</v>
      </c>
      <c r="AV109" s="3">
        <f t="shared" si="128"/>
        <v>1.0871279331237531</v>
      </c>
      <c r="AW109" s="3">
        <f t="shared" si="129"/>
        <v>0.76620261161159631</v>
      </c>
      <c r="AX109" s="3">
        <f t="shared" si="130"/>
        <v>15.076389903758002</v>
      </c>
      <c r="AY109" s="3">
        <f t="shared" si="132"/>
        <v>57.953838498888203</v>
      </c>
    </row>
    <row r="110" spans="1:51" ht="15.5" x14ac:dyDescent="0.35">
      <c r="A110" s="5" t="s">
        <v>157</v>
      </c>
      <c r="B110" t="s">
        <v>143</v>
      </c>
      <c r="C110">
        <v>25</v>
      </c>
      <c r="D110" s="15">
        <v>0</v>
      </c>
      <c r="E110" s="3">
        <f t="shared" si="131"/>
        <v>0</v>
      </c>
      <c r="F110" s="15">
        <v>0</v>
      </c>
      <c r="G110" s="3">
        <f t="shared" si="102"/>
        <v>0</v>
      </c>
      <c r="H110" s="15">
        <v>0</v>
      </c>
      <c r="I110" s="3">
        <f t="shared" si="103"/>
        <v>0</v>
      </c>
      <c r="J110" s="15">
        <v>0</v>
      </c>
      <c r="K110" s="3">
        <f t="shared" si="104"/>
        <v>0</v>
      </c>
      <c r="L110" s="15">
        <v>0.1</v>
      </c>
      <c r="M110" s="3">
        <f t="shared" si="105"/>
        <v>1.1255100380494436</v>
      </c>
      <c r="N110" s="15">
        <v>0</v>
      </c>
      <c r="O110" s="3">
        <f t="shared" si="106"/>
        <v>0</v>
      </c>
      <c r="P110" s="15">
        <v>0.05</v>
      </c>
      <c r="Q110" s="3">
        <f t="shared" si="107"/>
        <v>15.718644788603317</v>
      </c>
      <c r="R110" s="15">
        <v>0.1</v>
      </c>
      <c r="S110" s="3">
        <f t="shared" si="108"/>
        <v>2.1742558662475062</v>
      </c>
      <c r="T110" s="15">
        <v>0.1</v>
      </c>
      <c r="U110" s="3">
        <f t="shared" si="109"/>
        <v>0.76620261161159631</v>
      </c>
      <c r="V110" s="15">
        <v>0.1</v>
      </c>
      <c r="W110" s="3">
        <f t="shared" si="110"/>
        <v>15.076389903758002</v>
      </c>
      <c r="X110" s="3">
        <f t="shared" si="133"/>
        <v>34.861003208269864</v>
      </c>
      <c r="AA110" s="5" t="s">
        <v>157</v>
      </c>
      <c r="AB110" s="15">
        <f t="shared" si="111"/>
        <v>0</v>
      </c>
      <c r="AC110" s="15">
        <f t="shared" si="112"/>
        <v>0</v>
      </c>
      <c r="AD110" s="15">
        <f t="shared" si="113"/>
        <v>0</v>
      </c>
      <c r="AE110" s="15">
        <f t="shared" si="114"/>
        <v>0</v>
      </c>
      <c r="AF110" s="15">
        <f t="shared" si="115"/>
        <v>0.1</v>
      </c>
      <c r="AG110" s="15">
        <f t="shared" si="116"/>
        <v>0</v>
      </c>
      <c r="AH110" s="15">
        <f t="shared" si="117"/>
        <v>0.05</v>
      </c>
      <c r="AI110" s="15">
        <f t="shared" si="118"/>
        <v>0.1</v>
      </c>
      <c r="AJ110" s="15">
        <f t="shared" si="119"/>
        <v>0.1</v>
      </c>
      <c r="AK110" s="15">
        <f t="shared" si="120"/>
        <v>0.1</v>
      </c>
      <c r="AN110" s="5" t="s">
        <v>157</v>
      </c>
      <c r="AO110" s="3">
        <f t="shared" si="121"/>
        <v>0</v>
      </c>
      <c r="AP110" s="3">
        <f t="shared" si="122"/>
        <v>0</v>
      </c>
      <c r="AQ110" s="3">
        <f t="shared" si="123"/>
        <v>0</v>
      </c>
      <c r="AR110" s="3">
        <f t="shared" si="124"/>
        <v>0</v>
      </c>
      <c r="AS110" s="3">
        <f t="shared" si="125"/>
        <v>1.1255100380494436</v>
      </c>
      <c r="AT110" s="3">
        <f t="shared" si="126"/>
        <v>0</v>
      </c>
      <c r="AU110" s="3">
        <f t="shared" si="127"/>
        <v>15.718644788603317</v>
      </c>
      <c r="AV110" s="3">
        <f t="shared" si="128"/>
        <v>2.1742558662475062</v>
      </c>
      <c r="AW110" s="3">
        <f t="shared" si="129"/>
        <v>0.76620261161159631</v>
      </c>
      <c r="AX110" s="3">
        <f t="shared" si="130"/>
        <v>15.076389903758002</v>
      </c>
      <c r="AY110" s="3">
        <f t="shared" si="132"/>
        <v>34.861003208269864</v>
      </c>
    </row>
    <row r="111" spans="1:51" ht="15.5" x14ac:dyDescent="0.35">
      <c r="A111" s="5" t="s">
        <v>158</v>
      </c>
      <c r="B111" t="s">
        <v>143</v>
      </c>
      <c r="C111">
        <v>25</v>
      </c>
      <c r="D111" s="15">
        <v>0</v>
      </c>
      <c r="E111" s="3">
        <f t="shared" si="131"/>
        <v>0</v>
      </c>
      <c r="F111" s="15">
        <v>0</v>
      </c>
      <c r="G111" s="3">
        <f t="shared" si="102"/>
        <v>0</v>
      </c>
      <c r="H111" s="15">
        <v>0</v>
      </c>
      <c r="I111" s="3">
        <f t="shared" si="103"/>
        <v>0</v>
      </c>
      <c r="J111" s="15">
        <v>0</v>
      </c>
      <c r="K111" s="3">
        <f t="shared" si="104"/>
        <v>0</v>
      </c>
      <c r="L111" s="15">
        <v>0</v>
      </c>
      <c r="M111" s="3">
        <f t="shared" si="105"/>
        <v>0</v>
      </c>
      <c r="N111" s="15">
        <v>0</v>
      </c>
      <c r="O111" s="3">
        <f t="shared" si="106"/>
        <v>0</v>
      </c>
      <c r="P111" s="15">
        <v>0.05</v>
      </c>
      <c r="Q111" s="3">
        <f t="shared" si="107"/>
        <v>15.718644788603317</v>
      </c>
      <c r="R111" s="15">
        <v>0</v>
      </c>
      <c r="S111" s="3">
        <f t="shared" si="108"/>
        <v>0</v>
      </c>
      <c r="T111" s="15">
        <v>0</v>
      </c>
      <c r="U111" s="3">
        <f t="shared" si="109"/>
        <v>0</v>
      </c>
      <c r="V111" s="15">
        <v>0</v>
      </c>
      <c r="W111" s="3">
        <f t="shared" si="110"/>
        <v>0</v>
      </c>
      <c r="X111" s="3">
        <f t="shared" si="133"/>
        <v>15.718644788603317</v>
      </c>
      <c r="AA111" s="5" t="s">
        <v>158</v>
      </c>
      <c r="AB111" s="15">
        <f t="shared" si="111"/>
        <v>0</v>
      </c>
      <c r="AC111" s="15">
        <f t="shared" si="112"/>
        <v>0</v>
      </c>
      <c r="AD111" s="15">
        <f t="shared" si="113"/>
        <v>0</v>
      </c>
      <c r="AE111" s="15">
        <f t="shared" si="114"/>
        <v>0</v>
      </c>
      <c r="AF111" s="15">
        <f t="shared" si="115"/>
        <v>0</v>
      </c>
      <c r="AG111" s="15">
        <f t="shared" si="116"/>
        <v>0</v>
      </c>
      <c r="AH111" s="15">
        <f t="shared" si="117"/>
        <v>0.05</v>
      </c>
      <c r="AI111" s="15">
        <f t="shared" si="118"/>
        <v>0</v>
      </c>
      <c r="AJ111" s="15">
        <f t="shared" si="119"/>
        <v>0</v>
      </c>
      <c r="AK111" s="15">
        <f t="shared" si="120"/>
        <v>0</v>
      </c>
      <c r="AN111" s="5" t="s">
        <v>158</v>
      </c>
      <c r="AO111" s="3">
        <f t="shared" si="121"/>
        <v>0</v>
      </c>
      <c r="AP111" s="3">
        <f t="shared" si="122"/>
        <v>0</v>
      </c>
      <c r="AQ111" s="3">
        <f t="shared" si="123"/>
        <v>0</v>
      </c>
      <c r="AR111" s="3">
        <f t="shared" si="124"/>
        <v>0</v>
      </c>
      <c r="AS111" s="3">
        <f t="shared" si="125"/>
        <v>0</v>
      </c>
      <c r="AT111" s="3">
        <f t="shared" si="126"/>
        <v>0</v>
      </c>
      <c r="AU111" s="3">
        <f t="shared" si="127"/>
        <v>15.718644788603317</v>
      </c>
      <c r="AV111" s="3">
        <f t="shared" si="128"/>
        <v>0</v>
      </c>
      <c r="AW111" s="3">
        <f t="shared" si="129"/>
        <v>0</v>
      </c>
      <c r="AX111" s="3">
        <f t="shared" si="130"/>
        <v>0</v>
      </c>
      <c r="AY111" s="3">
        <f t="shared" si="132"/>
        <v>15.718644788603317</v>
      </c>
    </row>
    <row r="112" spans="1:51" ht="15.5" x14ac:dyDescent="0.35">
      <c r="A112" s="5" t="s">
        <v>148</v>
      </c>
      <c r="B112" t="s">
        <v>146</v>
      </c>
      <c r="C112">
        <v>35</v>
      </c>
      <c r="D112" s="15">
        <v>0.15</v>
      </c>
      <c r="E112" s="3">
        <f>+D112*(E$40-E$103)</f>
        <v>72.539889671226263</v>
      </c>
      <c r="F112" s="15">
        <v>0.15</v>
      </c>
      <c r="G112" s="3">
        <f t="shared" si="102"/>
        <v>43.673024092517757</v>
      </c>
      <c r="H112" s="15">
        <v>0.35</v>
      </c>
      <c r="I112" s="3">
        <f t="shared" si="103"/>
        <v>1.5781302774894153</v>
      </c>
      <c r="J112" s="15">
        <v>0.4</v>
      </c>
      <c r="K112" s="3">
        <f t="shared" si="104"/>
        <v>4.8547959734609787</v>
      </c>
      <c r="L112" s="15">
        <v>0.1</v>
      </c>
      <c r="M112" s="3">
        <f t="shared" si="105"/>
        <v>1.1255100380494436</v>
      </c>
      <c r="N112" s="15">
        <v>0.25</v>
      </c>
      <c r="O112" s="3">
        <f t="shared" si="106"/>
        <v>77.044408449727754</v>
      </c>
      <c r="P112" s="15">
        <v>0.05</v>
      </c>
      <c r="Q112" s="3">
        <f t="shared" si="107"/>
        <v>15.718644788603317</v>
      </c>
      <c r="R112" s="15">
        <v>0.01</v>
      </c>
      <c r="S112" s="3">
        <f t="shared" si="108"/>
        <v>0.21742558662475062</v>
      </c>
      <c r="T112" s="15">
        <v>0</v>
      </c>
      <c r="U112" s="3">
        <f t="shared" si="109"/>
        <v>0</v>
      </c>
      <c r="V112" s="15">
        <v>0</v>
      </c>
      <c r="W112" s="3">
        <f t="shared" si="110"/>
        <v>0</v>
      </c>
      <c r="X112" s="3">
        <f>+W112+U112+S112+Q112+O112+M112+K112+I112+G112+E112</f>
        <v>216.75182887769969</v>
      </c>
      <c r="AA112" s="5" t="s">
        <v>148</v>
      </c>
      <c r="AB112" s="15">
        <f t="shared" si="111"/>
        <v>0.15</v>
      </c>
      <c r="AC112" s="15">
        <f t="shared" si="112"/>
        <v>0.15</v>
      </c>
      <c r="AD112" s="15">
        <f t="shared" si="113"/>
        <v>0.35</v>
      </c>
      <c r="AE112" s="15">
        <f>+H112</f>
        <v>0.35</v>
      </c>
      <c r="AF112" s="15">
        <f t="shared" si="115"/>
        <v>0.1</v>
      </c>
      <c r="AG112" s="15">
        <f t="shared" si="116"/>
        <v>0.25</v>
      </c>
      <c r="AH112" s="15">
        <f t="shared" si="117"/>
        <v>0.05</v>
      </c>
      <c r="AI112" s="15">
        <f t="shared" si="118"/>
        <v>0.01</v>
      </c>
      <c r="AJ112" s="15">
        <f t="shared" si="119"/>
        <v>0</v>
      </c>
      <c r="AK112" s="15">
        <f t="shared" si="120"/>
        <v>0</v>
      </c>
      <c r="AN112" s="5" t="s">
        <v>148</v>
      </c>
      <c r="AO112" s="3">
        <f t="shared" si="121"/>
        <v>72.539889671226263</v>
      </c>
      <c r="AP112" s="3">
        <f t="shared" si="122"/>
        <v>43.673024092517757</v>
      </c>
      <c r="AQ112" s="3">
        <f t="shared" si="123"/>
        <v>1.5781302774894153</v>
      </c>
      <c r="AR112" s="3">
        <f t="shared" si="124"/>
        <v>4.8547959734609787</v>
      </c>
      <c r="AS112" s="3">
        <f t="shared" si="125"/>
        <v>1.1255100380494436</v>
      </c>
      <c r="AT112" s="3">
        <f t="shared" si="126"/>
        <v>77.044408449727754</v>
      </c>
      <c r="AU112" s="3">
        <f t="shared" si="127"/>
        <v>15.718644788603317</v>
      </c>
      <c r="AV112" s="3">
        <f t="shared" si="128"/>
        <v>0.21742558662475062</v>
      </c>
      <c r="AW112" s="3">
        <f t="shared" si="129"/>
        <v>0</v>
      </c>
      <c r="AX112" s="3">
        <f t="shared" si="130"/>
        <v>0</v>
      </c>
      <c r="AY112" s="3">
        <f t="shared" si="132"/>
        <v>216.75182887769969</v>
      </c>
    </row>
    <row r="113" spans="1:53" ht="15.5" x14ac:dyDescent="0.35">
      <c r="A113" s="5" t="s">
        <v>149</v>
      </c>
      <c r="B113" t="s">
        <v>143</v>
      </c>
      <c r="C113">
        <v>25</v>
      </c>
      <c r="D113" s="15">
        <v>0.5</v>
      </c>
      <c r="E113" s="3">
        <f t="shared" si="131"/>
        <v>241.79963223742089</v>
      </c>
      <c r="F113" s="15">
        <v>0.5</v>
      </c>
      <c r="G113" s="3">
        <f t="shared" si="102"/>
        <v>145.57674697505919</v>
      </c>
      <c r="H113" s="15">
        <v>0.45</v>
      </c>
      <c r="I113" s="3">
        <f t="shared" si="103"/>
        <v>2.0290246424863914</v>
      </c>
      <c r="J113" s="15">
        <v>0.4</v>
      </c>
      <c r="K113" s="3">
        <f t="shared" si="104"/>
        <v>4.8547959734609787</v>
      </c>
      <c r="L113" s="15">
        <v>0.3</v>
      </c>
      <c r="M113" s="3">
        <f t="shared" si="105"/>
        <v>3.376530114148331</v>
      </c>
      <c r="N113" s="15">
        <v>0.65</v>
      </c>
      <c r="O113" s="3">
        <f t="shared" si="106"/>
        <v>200.31546196929216</v>
      </c>
      <c r="P113" s="15">
        <v>0.6</v>
      </c>
      <c r="Q113" s="3">
        <f t="shared" si="107"/>
        <v>188.62373746323979</v>
      </c>
      <c r="R113" s="15">
        <v>0.69</v>
      </c>
      <c r="S113" s="3">
        <f t="shared" si="108"/>
        <v>15.002365477107793</v>
      </c>
      <c r="T113" s="15">
        <v>0.6</v>
      </c>
      <c r="U113" s="3">
        <f t="shared" si="109"/>
        <v>4.597215669669577</v>
      </c>
      <c r="V113" s="15">
        <v>0.6</v>
      </c>
      <c r="W113" s="3">
        <f t="shared" si="110"/>
        <v>90.458339422548008</v>
      </c>
      <c r="X113" s="3">
        <f t="shared" si="133"/>
        <v>896.633849944433</v>
      </c>
      <c r="AA113" s="5" t="s">
        <v>149</v>
      </c>
      <c r="AB113" s="15">
        <f t="shared" si="111"/>
        <v>0.5</v>
      </c>
      <c r="AC113" s="15">
        <f t="shared" si="112"/>
        <v>0.5</v>
      </c>
      <c r="AD113" s="15">
        <f t="shared" si="113"/>
        <v>0.45</v>
      </c>
      <c r="AE113" s="15">
        <f>+H113</f>
        <v>0.45</v>
      </c>
      <c r="AF113" s="15">
        <f t="shared" si="115"/>
        <v>0.3</v>
      </c>
      <c r="AG113" s="15">
        <f t="shared" si="116"/>
        <v>0.65</v>
      </c>
      <c r="AH113" s="15">
        <f t="shared" si="117"/>
        <v>0.6</v>
      </c>
      <c r="AI113" s="15">
        <f t="shared" si="118"/>
        <v>0.69</v>
      </c>
      <c r="AJ113" s="15">
        <f t="shared" si="119"/>
        <v>0.6</v>
      </c>
      <c r="AK113" s="15">
        <f t="shared" si="120"/>
        <v>0.6</v>
      </c>
      <c r="AN113" s="5" t="s">
        <v>149</v>
      </c>
      <c r="AO113" s="3">
        <f t="shared" si="121"/>
        <v>241.79963223742089</v>
      </c>
      <c r="AP113" s="3">
        <f t="shared" si="122"/>
        <v>145.57674697505919</v>
      </c>
      <c r="AQ113" s="3">
        <f t="shared" si="123"/>
        <v>2.0290246424863914</v>
      </c>
      <c r="AR113" s="3">
        <f t="shared" si="124"/>
        <v>4.8547959734609787</v>
      </c>
      <c r="AS113" s="3">
        <f t="shared" si="125"/>
        <v>3.376530114148331</v>
      </c>
      <c r="AT113" s="3">
        <f t="shared" si="126"/>
        <v>200.31546196929216</v>
      </c>
      <c r="AU113" s="3">
        <f t="shared" si="127"/>
        <v>188.62373746323979</v>
      </c>
      <c r="AV113" s="3">
        <f t="shared" si="128"/>
        <v>15.002365477107793</v>
      </c>
      <c r="AW113" s="3">
        <f t="shared" si="129"/>
        <v>4.597215669669577</v>
      </c>
      <c r="AX113" s="3">
        <f t="shared" si="130"/>
        <v>90.458339422548008</v>
      </c>
      <c r="AY113" s="3">
        <f t="shared" si="132"/>
        <v>896.633849944433</v>
      </c>
    </row>
    <row r="114" spans="1:53" ht="15.5" x14ac:dyDescent="0.35">
      <c r="A114" s="5" t="s">
        <v>10</v>
      </c>
      <c r="D114" s="15">
        <f>SUM(D106:D113)</f>
        <v>1</v>
      </c>
      <c r="E114" s="29">
        <f t="shared" ref="E114:W114" si="134">SUM(E106:E113)</f>
        <v>483.59926447484179</v>
      </c>
      <c r="F114" s="15">
        <f t="shared" si="134"/>
        <v>1</v>
      </c>
      <c r="G114" s="29">
        <f t="shared" si="134"/>
        <v>291.15349395011839</v>
      </c>
      <c r="H114" s="15">
        <f t="shared" si="134"/>
        <v>1</v>
      </c>
      <c r="I114" s="29">
        <f t="shared" si="134"/>
        <v>4.5089436499697584</v>
      </c>
      <c r="J114" s="15">
        <f t="shared" si="134"/>
        <v>1</v>
      </c>
      <c r="K114" s="29">
        <f t="shared" si="134"/>
        <v>12.136989933652448</v>
      </c>
      <c r="L114" s="15">
        <f t="shared" si="134"/>
        <v>1</v>
      </c>
      <c r="M114" s="29">
        <f t="shared" si="134"/>
        <v>11.255100380494437</v>
      </c>
      <c r="N114" s="15">
        <f t="shared" si="134"/>
        <v>1</v>
      </c>
      <c r="O114" s="29">
        <f t="shared" si="134"/>
        <v>308.17763379891102</v>
      </c>
      <c r="P114" s="15">
        <f t="shared" si="134"/>
        <v>1</v>
      </c>
      <c r="Q114" s="29">
        <f t="shared" si="134"/>
        <v>314.37289577206633</v>
      </c>
      <c r="R114" s="15">
        <f t="shared" si="134"/>
        <v>1</v>
      </c>
      <c r="S114" s="29">
        <f t="shared" si="134"/>
        <v>21.742558662475062</v>
      </c>
      <c r="T114" s="15">
        <f t="shared" si="134"/>
        <v>1</v>
      </c>
      <c r="U114" s="29">
        <f t="shared" si="134"/>
        <v>7.6620261161159622</v>
      </c>
      <c r="V114" s="15">
        <f t="shared" si="134"/>
        <v>1</v>
      </c>
      <c r="W114" s="29">
        <f t="shared" si="134"/>
        <v>150.76389903758002</v>
      </c>
      <c r="X114" s="3">
        <f>SUM(X106:X113)</f>
        <v>1605.3728057762251</v>
      </c>
      <c r="Y114" s="3">
        <f>+X103+X114</f>
        <v>1608.106586974081</v>
      </c>
      <c r="Z114" s="3">
        <f>+E114+G114+I114+K114+M114+O114+Q114+S114+U114+W114</f>
        <v>1605.3728057762251</v>
      </c>
      <c r="AA114" s="5" t="s">
        <v>10</v>
      </c>
      <c r="AB114" s="15">
        <f>SUM(AB106:AB113)</f>
        <v>1</v>
      </c>
      <c r="AC114" s="15">
        <f t="shared" ref="AC114:AK114" si="135">SUM(AC106:AC113)</f>
        <v>1</v>
      </c>
      <c r="AD114" s="15">
        <f t="shared" si="135"/>
        <v>1</v>
      </c>
      <c r="AE114" s="15">
        <f t="shared" si="135"/>
        <v>1</v>
      </c>
      <c r="AF114" s="15">
        <f t="shared" si="135"/>
        <v>1</v>
      </c>
      <c r="AG114" s="15">
        <f t="shared" si="135"/>
        <v>1</v>
      </c>
      <c r="AH114" s="15">
        <f t="shared" si="135"/>
        <v>1</v>
      </c>
      <c r="AI114" s="15">
        <f t="shared" si="135"/>
        <v>1</v>
      </c>
      <c r="AJ114" s="15">
        <f t="shared" si="135"/>
        <v>1</v>
      </c>
      <c r="AK114" s="15">
        <f t="shared" si="135"/>
        <v>1</v>
      </c>
      <c r="AN114" s="5" t="s">
        <v>10</v>
      </c>
      <c r="AO114" s="3">
        <f>SUM(AO106:AO113)</f>
        <v>483.59926447484179</v>
      </c>
      <c r="AP114" s="3">
        <f t="shared" ref="AP114:AX114" si="136">SUM(AP106:AP113)</f>
        <v>291.15349395011839</v>
      </c>
      <c r="AQ114" s="3">
        <f t="shared" si="136"/>
        <v>4.5089436499697584</v>
      </c>
      <c r="AR114" s="3">
        <f t="shared" si="136"/>
        <v>12.136989933652448</v>
      </c>
      <c r="AS114" s="3">
        <f t="shared" si="136"/>
        <v>11.255100380494437</v>
      </c>
      <c r="AT114" s="3">
        <f t="shared" si="136"/>
        <v>308.17763379891102</v>
      </c>
      <c r="AU114" s="3">
        <f t="shared" si="136"/>
        <v>314.37289577206633</v>
      </c>
      <c r="AV114" s="3">
        <f t="shared" si="136"/>
        <v>21.742558662475062</v>
      </c>
      <c r="AW114" s="3">
        <f t="shared" si="136"/>
        <v>7.6620261161159622</v>
      </c>
      <c r="AX114" s="3">
        <f t="shared" si="136"/>
        <v>150.76389903758002</v>
      </c>
      <c r="AY114" s="3">
        <f>SUM(AY106:AY113)</f>
        <v>1605.3728057762251</v>
      </c>
      <c r="BA114" s="3">
        <f>+AY106+AY107+AY108+AY109+AY110+AY111+AY112+AY113</f>
        <v>1605.3728057762251</v>
      </c>
    </row>
    <row r="115" spans="1:53"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3"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3" ht="15.5" x14ac:dyDescent="0.35">
      <c r="A117" s="5" t="s">
        <v>152</v>
      </c>
      <c r="C117">
        <v>16</v>
      </c>
      <c r="D117" s="15">
        <v>0.2</v>
      </c>
      <c r="E117" s="3">
        <f>+D117*E$63</f>
        <v>0.19807062083207677</v>
      </c>
      <c r="F117" s="15">
        <v>0.2</v>
      </c>
      <c r="G117" s="3">
        <f>+F117*G$63</f>
        <v>0.12657442929135795</v>
      </c>
      <c r="H117" s="15">
        <v>0.2</v>
      </c>
      <c r="I117" s="3">
        <f>+H117*I$63</f>
        <v>1.8980671969237397E-3</v>
      </c>
      <c r="J117" s="15">
        <v>0.2</v>
      </c>
      <c r="K117" s="3">
        <f>+J117*K$63</f>
        <v>5.7686384874668824E-3</v>
      </c>
      <c r="L117" s="15">
        <v>0.2</v>
      </c>
      <c r="M117" s="3">
        <f>+L117*M$63</f>
        <v>6.4817710607079672E-3</v>
      </c>
      <c r="N117" s="15">
        <v>0.2</v>
      </c>
      <c r="O117" s="3">
        <f>+N117*O$63</f>
        <v>0.15075978288168873</v>
      </c>
      <c r="P117" s="15">
        <v>0.2</v>
      </c>
      <c r="Q117" s="3">
        <f>+P117*Q$63</f>
        <v>0.13789447354972298</v>
      </c>
      <c r="R117" s="15">
        <v>0.8</v>
      </c>
      <c r="S117" s="3">
        <f>+R117*S$63</f>
        <v>5.2062289433587608E-2</v>
      </c>
      <c r="T117" s="15">
        <v>0.2</v>
      </c>
      <c r="U117" s="3">
        <f>+T117*U$63</f>
        <v>2.4947938027379208E-3</v>
      </c>
      <c r="V117" s="15">
        <v>0.2</v>
      </c>
      <c r="W117" s="3">
        <f>+V117*W$63</f>
        <v>5.8946924263349847E-2</v>
      </c>
      <c r="X117" s="3">
        <f>+W117+U117+S117+Q117+O117+M117+K117+I117+G117+E117</f>
        <v>0.74095179079962037</v>
      </c>
      <c r="Y117" s="3"/>
    </row>
    <row r="118" spans="1:53" ht="15.5" x14ac:dyDescent="0.35">
      <c r="A118" s="5" t="s">
        <v>153</v>
      </c>
      <c r="C118">
        <v>18</v>
      </c>
      <c r="D118" s="15">
        <v>0.8</v>
      </c>
      <c r="E118" s="29">
        <f>+D118*E$63</f>
        <v>0.79228248332830709</v>
      </c>
      <c r="F118" s="15">
        <v>0.8</v>
      </c>
      <c r="G118" s="29">
        <f>+F118*G$63</f>
        <v>0.50629771716543182</v>
      </c>
      <c r="H118" s="15">
        <v>0.8</v>
      </c>
      <c r="I118" s="29">
        <f>+H118*I$63</f>
        <v>7.5922687876949588E-3</v>
      </c>
      <c r="J118" s="15">
        <v>0.8</v>
      </c>
      <c r="K118" s="29">
        <f>+J118*K$63</f>
        <v>2.307455394986753E-2</v>
      </c>
      <c r="L118" s="15">
        <v>0.8</v>
      </c>
      <c r="M118" s="29">
        <f>+L118*M$63</f>
        <v>2.5927084242831869E-2</v>
      </c>
      <c r="N118" s="15">
        <v>0.8</v>
      </c>
      <c r="O118" s="29">
        <f>+N118*O$63</f>
        <v>0.60303913152675492</v>
      </c>
      <c r="P118" s="15">
        <v>0.8</v>
      </c>
      <c r="Q118" s="29">
        <f>+P118*Q$63</f>
        <v>0.55157789419889192</v>
      </c>
      <c r="R118" s="15">
        <v>0.2</v>
      </c>
      <c r="S118" s="29">
        <f>+R118*S$63</f>
        <v>1.3015572358396902E-2</v>
      </c>
      <c r="T118" s="15">
        <v>0.8</v>
      </c>
      <c r="U118" s="29">
        <f>+T118*U$63</f>
        <v>9.9791752109516831E-3</v>
      </c>
      <c r="V118" s="15">
        <v>0.8</v>
      </c>
      <c r="W118" s="29">
        <f>+V118*W$63</f>
        <v>0.23578769705339939</v>
      </c>
      <c r="X118" s="3">
        <f>+W118+U118+S118+Q118+O118+M118+K118+I118+G118+E118</f>
        <v>2.7685735778225284</v>
      </c>
      <c r="Y118" s="3"/>
    </row>
    <row r="119" spans="1:53" ht="15.5" x14ac:dyDescent="0.35">
      <c r="A119" s="5" t="s">
        <v>10</v>
      </c>
      <c r="D119" s="15">
        <f t="shared" ref="D119:V119" si="137">SUM(D117:D118)</f>
        <v>1</v>
      </c>
      <c r="E119" s="29">
        <f>SUM(E117:E118)</f>
        <v>0.99035310416038391</v>
      </c>
      <c r="F119" s="15">
        <f t="shared" si="137"/>
        <v>1</v>
      </c>
      <c r="G119" s="29">
        <f>SUM(G117:G118)</f>
        <v>0.6328721464567898</v>
      </c>
      <c r="H119" s="15">
        <f t="shared" si="137"/>
        <v>1</v>
      </c>
      <c r="I119" s="29">
        <f>SUM(I117:I118)</f>
        <v>9.4903359846186981E-3</v>
      </c>
      <c r="J119" s="15">
        <f t="shared" si="137"/>
        <v>1</v>
      </c>
      <c r="K119" s="29">
        <f>SUM(K117:K118)</f>
        <v>2.8843192437334412E-2</v>
      </c>
      <c r="L119" s="15">
        <f t="shared" si="137"/>
        <v>1</v>
      </c>
      <c r="M119" s="29">
        <f>SUM(M117:M118)</f>
        <v>3.2408855303539832E-2</v>
      </c>
      <c r="N119" s="15">
        <f t="shared" si="137"/>
        <v>1</v>
      </c>
      <c r="O119" s="29">
        <f>SUM(O117:O118)</f>
        <v>0.7537989144084436</v>
      </c>
      <c r="P119" s="15">
        <f t="shared" si="137"/>
        <v>1</v>
      </c>
      <c r="Q119" s="29">
        <f>SUM(Q117:Q118)</f>
        <v>0.68947236774861487</v>
      </c>
      <c r="R119" s="15">
        <f t="shared" si="137"/>
        <v>1</v>
      </c>
      <c r="S119" s="29">
        <f>SUM(S117:S118)</f>
        <v>6.5077861791984506E-2</v>
      </c>
      <c r="T119" s="15">
        <f t="shared" si="137"/>
        <v>1</v>
      </c>
      <c r="U119" s="29">
        <f>SUM(U117:U118)</f>
        <v>1.2473969013689603E-2</v>
      </c>
      <c r="V119" s="15">
        <f t="shared" si="137"/>
        <v>1</v>
      </c>
      <c r="W119" s="29">
        <f>SUM(W117:W118)</f>
        <v>0.29473462131674921</v>
      </c>
      <c r="X119" s="3">
        <f t="shared" ref="X119" si="138">SUM(X117:X118)</f>
        <v>3.5095253686221488</v>
      </c>
      <c r="Y119" s="3"/>
    </row>
    <row r="120" spans="1:53"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170</v>
      </c>
      <c r="AO120" s="4" t="s">
        <v>0</v>
      </c>
      <c r="AP120" s="4" t="s">
        <v>1</v>
      </c>
      <c r="AQ120" s="4" t="s">
        <v>2</v>
      </c>
      <c r="AR120" s="4" t="s">
        <v>3</v>
      </c>
      <c r="AS120" s="4" t="s">
        <v>4</v>
      </c>
      <c r="AT120" s="4" t="s">
        <v>5</v>
      </c>
      <c r="AU120" s="4" t="s">
        <v>6</v>
      </c>
      <c r="AV120" s="4" t="s">
        <v>7</v>
      </c>
      <c r="AW120" s="4" t="s">
        <v>8</v>
      </c>
      <c r="AX120" s="4" t="s">
        <v>9</v>
      </c>
      <c r="AY120" s="4" t="s">
        <v>10</v>
      </c>
    </row>
    <row r="121" spans="1:53" ht="15.5" x14ac:dyDescent="0.35">
      <c r="A121" s="5" t="s">
        <v>155</v>
      </c>
      <c r="B121" t="s">
        <v>143</v>
      </c>
      <c r="C121">
        <v>25</v>
      </c>
      <c r="D121" s="15">
        <v>0.1</v>
      </c>
      <c r="E121" s="3">
        <f t="shared" ref="E121:E127" si="139">+D121*(E$39-E$118)</f>
        <v>58.176836702277981</v>
      </c>
      <c r="F121" s="15">
        <v>0.1</v>
      </c>
      <c r="G121" s="3">
        <f t="shared" ref="G121:G127" si="140">+F121*(G$39-G$118)</f>
        <v>37.177143549271094</v>
      </c>
      <c r="H121" s="15">
        <v>0</v>
      </c>
      <c r="I121" s="3">
        <f>+H121*(I$39-I$118)</f>
        <v>0</v>
      </c>
      <c r="J121" s="15">
        <v>0</v>
      </c>
      <c r="K121" s="3">
        <f>+J121*(K$39-K$118)</f>
        <v>0</v>
      </c>
      <c r="L121" s="15">
        <v>0.1</v>
      </c>
      <c r="M121" s="3">
        <f>+L121*(M$39-M$118)</f>
        <v>1.9038105447251192</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97.257790796274193</v>
      </c>
      <c r="Y121" s="3"/>
      <c r="AA121" s="5" t="s">
        <v>155</v>
      </c>
      <c r="AB121" s="15">
        <f t="shared" ref="AB121:AB126" si="141">+D121</f>
        <v>0.1</v>
      </c>
      <c r="AC121" s="15">
        <f t="shared" ref="AC121:AC126" si="142">+F121</f>
        <v>0.1</v>
      </c>
      <c r="AD121" s="15">
        <f t="shared" ref="AD121:AD126" si="143">+H121</f>
        <v>0</v>
      </c>
      <c r="AE121" s="15">
        <f t="shared" ref="AE121:AE126" si="144">+J121</f>
        <v>0</v>
      </c>
      <c r="AF121" s="15">
        <f t="shared" ref="AF121:AF126" si="145">+L121</f>
        <v>0.1</v>
      </c>
      <c r="AG121" s="15">
        <f t="shared" ref="AG121:AG126" si="146">+N121</f>
        <v>0</v>
      </c>
      <c r="AH121" s="15">
        <f t="shared" ref="AH121:AH126" si="147">+P121</f>
        <v>0</v>
      </c>
      <c r="AI121" s="15">
        <f t="shared" ref="AI121:AI126" si="148">+R121</f>
        <v>0</v>
      </c>
      <c r="AJ121" s="15">
        <f t="shared" ref="AJ121:AJ126" si="149">+T121</f>
        <v>0</v>
      </c>
      <c r="AK121" s="15">
        <f t="shared" ref="AK121:AK126" si="150">+V121</f>
        <v>0</v>
      </c>
      <c r="AN121" s="5" t="s">
        <v>155</v>
      </c>
      <c r="AO121" s="3">
        <f t="shared" ref="AO121:AO126" si="151">+E121</f>
        <v>58.176836702277981</v>
      </c>
      <c r="AP121" s="3">
        <f t="shared" ref="AP121:AP126" si="152">+G121</f>
        <v>37.177143549271094</v>
      </c>
      <c r="AQ121" s="3">
        <f t="shared" ref="AQ121:AQ126" si="153">+I121</f>
        <v>0</v>
      </c>
      <c r="AR121" s="3">
        <f t="shared" ref="AR121:AR126" si="154">+K121</f>
        <v>0</v>
      </c>
      <c r="AS121" s="3">
        <f t="shared" ref="AS121:AS126" si="155">+M121</f>
        <v>1.9038105447251192</v>
      </c>
      <c r="AT121" s="3">
        <f t="shared" ref="AT121:AT126" si="156">+O121</f>
        <v>0</v>
      </c>
      <c r="AU121" s="3">
        <f t="shared" ref="AU121:AU126" si="157">+Q121</f>
        <v>0</v>
      </c>
      <c r="AV121" s="3">
        <f t="shared" ref="AV121:AV126" si="158">+S121</f>
        <v>0</v>
      </c>
      <c r="AW121" s="3">
        <f t="shared" ref="AW121:AW126" si="159">+U121</f>
        <v>0</v>
      </c>
      <c r="AX121" s="3">
        <f t="shared" ref="AX121:AX126" si="160">+W121</f>
        <v>0</v>
      </c>
      <c r="AY121" s="3">
        <f>SUM(AO121:AX121)</f>
        <v>97.257790796274193</v>
      </c>
    </row>
    <row r="122" spans="1:53" ht="15.5" x14ac:dyDescent="0.35">
      <c r="A122" s="5" t="s">
        <v>168</v>
      </c>
      <c r="B122" t="s">
        <v>140</v>
      </c>
      <c r="C122">
        <v>25</v>
      </c>
      <c r="D122" s="15">
        <v>0.1</v>
      </c>
      <c r="E122" s="3">
        <f t="shared" si="139"/>
        <v>58.176836702277981</v>
      </c>
      <c r="F122" s="15">
        <v>0.1</v>
      </c>
      <c r="G122" s="3">
        <f t="shared" si="140"/>
        <v>37.177143549271094</v>
      </c>
      <c r="H122" s="15">
        <v>0.1</v>
      </c>
      <c r="I122" s="3">
        <f t="shared" ref="I122:I127" si="161">+H122*(I$39-I$118)</f>
        <v>0.55749583103997746</v>
      </c>
      <c r="J122" s="15">
        <v>0.1</v>
      </c>
      <c r="K122" s="3">
        <f t="shared" ref="K122:K127" si="162">+J122*(K$39-K$118)</f>
        <v>1.6943509232717433</v>
      </c>
      <c r="L122" s="15">
        <v>0.1</v>
      </c>
      <c r="M122" s="3">
        <f t="shared" ref="M122:M127" si="163">+L122*(M$39-M$118)</f>
        <v>1.9038105447251192</v>
      </c>
      <c r="N122" s="15">
        <v>0.1</v>
      </c>
      <c r="O122" s="3">
        <f t="shared" ref="O122:O127" si="164">+N122*(O$39-O$118)</f>
        <v>44.280808699108718</v>
      </c>
      <c r="P122" s="15">
        <v>0.1</v>
      </c>
      <c r="Q122" s="3">
        <f t="shared" ref="Q122:Q127" si="165">+P122*(Q$39-Q$118)</f>
        <v>40.502040313439814</v>
      </c>
      <c r="R122" s="15">
        <v>0.1</v>
      </c>
      <c r="S122" s="3">
        <f t="shared" ref="S122:S127" si="166">+R122*(S$39-S$118)</f>
        <v>3.8268079599397198</v>
      </c>
      <c r="T122" s="15">
        <v>0.1</v>
      </c>
      <c r="U122" s="3">
        <f t="shared" ref="U122:U127" si="167">+T122*(U$39-U$118)</f>
        <v>0.73276496563711691</v>
      </c>
      <c r="V122" s="15">
        <v>0.1</v>
      </c>
      <c r="W122" s="3">
        <f t="shared" ref="W122:W127" si="168">+V122*(W$39-W$118)</f>
        <v>17.313751895985789</v>
      </c>
      <c r="X122" s="3">
        <f t="shared" ref="X122:X126" si="169">+W122+U122+S122+Q122+O122+M122+K122+I122+G122+E122</f>
        <v>206.16581138469707</v>
      </c>
      <c r="Y122" s="3"/>
      <c r="AA122" s="5" t="s">
        <v>168</v>
      </c>
      <c r="AB122" s="15">
        <f t="shared" si="141"/>
        <v>0.1</v>
      </c>
      <c r="AC122" s="15">
        <f t="shared" si="142"/>
        <v>0.1</v>
      </c>
      <c r="AD122" s="15">
        <f t="shared" si="143"/>
        <v>0.1</v>
      </c>
      <c r="AE122" s="15">
        <f t="shared" si="144"/>
        <v>0.1</v>
      </c>
      <c r="AF122" s="15">
        <f t="shared" si="145"/>
        <v>0.1</v>
      </c>
      <c r="AG122" s="15">
        <f t="shared" si="146"/>
        <v>0.1</v>
      </c>
      <c r="AH122" s="15">
        <f t="shared" si="147"/>
        <v>0.1</v>
      </c>
      <c r="AI122" s="15">
        <f t="shared" si="148"/>
        <v>0.1</v>
      </c>
      <c r="AJ122" s="15">
        <f t="shared" si="149"/>
        <v>0.1</v>
      </c>
      <c r="AK122" s="15">
        <f t="shared" si="150"/>
        <v>0.1</v>
      </c>
      <c r="AN122" s="5" t="s">
        <v>168</v>
      </c>
      <c r="AO122" s="3">
        <f t="shared" si="151"/>
        <v>58.176836702277981</v>
      </c>
      <c r="AP122" s="3">
        <f t="shared" si="152"/>
        <v>37.177143549271094</v>
      </c>
      <c r="AQ122" s="3">
        <f t="shared" si="153"/>
        <v>0.55749583103997746</v>
      </c>
      <c r="AR122" s="3">
        <f t="shared" si="154"/>
        <v>1.6943509232717433</v>
      </c>
      <c r="AS122" s="3">
        <f t="shared" si="155"/>
        <v>1.9038105447251192</v>
      </c>
      <c r="AT122" s="3">
        <f t="shared" si="156"/>
        <v>44.280808699108718</v>
      </c>
      <c r="AU122" s="3">
        <f t="shared" si="157"/>
        <v>40.502040313439814</v>
      </c>
      <c r="AV122" s="3">
        <f t="shared" si="158"/>
        <v>3.8268079599397198</v>
      </c>
      <c r="AW122" s="3">
        <f t="shared" si="159"/>
        <v>0.73276496563711691</v>
      </c>
      <c r="AX122" s="3">
        <f t="shared" si="160"/>
        <v>17.313751895985789</v>
      </c>
      <c r="AY122" s="3">
        <f t="shared" ref="AY122:AY126" si="170">SUM(AO122:AX122)</f>
        <v>206.16581138469707</v>
      </c>
    </row>
    <row r="123" spans="1:53" ht="15.5" x14ac:dyDescent="0.35">
      <c r="A123" s="5" t="s">
        <v>157</v>
      </c>
      <c r="B123" t="s">
        <v>143</v>
      </c>
      <c r="C123">
        <v>25</v>
      </c>
      <c r="D123" s="15">
        <v>0.1</v>
      </c>
      <c r="E123" s="3">
        <f t="shared" si="139"/>
        <v>58.176836702277981</v>
      </c>
      <c r="F123" s="15">
        <v>0.1</v>
      </c>
      <c r="G123" s="3">
        <f t="shared" si="140"/>
        <v>37.177143549271094</v>
      </c>
      <c r="H123" s="15">
        <v>0</v>
      </c>
      <c r="I123" s="3">
        <f t="shared" si="161"/>
        <v>0</v>
      </c>
      <c r="J123" s="15">
        <v>0.1</v>
      </c>
      <c r="K123" s="3">
        <f t="shared" si="162"/>
        <v>1.6943509232717433</v>
      </c>
      <c r="L123" s="15">
        <v>0.1</v>
      </c>
      <c r="M123" s="3">
        <f t="shared" si="163"/>
        <v>1.9038105447251192</v>
      </c>
      <c r="N123" s="15">
        <v>0.1</v>
      </c>
      <c r="O123" s="3">
        <f t="shared" si="164"/>
        <v>44.280808699108718</v>
      </c>
      <c r="P123" s="15">
        <v>0.1</v>
      </c>
      <c r="Q123" s="3">
        <f t="shared" si="165"/>
        <v>40.502040313439814</v>
      </c>
      <c r="R123" s="15">
        <v>0.1</v>
      </c>
      <c r="S123" s="3">
        <f t="shared" si="166"/>
        <v>3.8268079599397198</v>
      </c>
      <c r="T123" s="15">
        <v>0.1</v>
      </c>
      <c r="U123" s="3">
        <f t="shared" si="167"/>
        <v>0.73276496563711691</v>
      </c>
      <c r="V123" s="15">
        <v>0.1</v>
      </c>
      <c r="W123" s="3">
        <f t="shared" si="168"/>
        <v>17.313751895985789</v>
      </c>
      <c r="X123" s="3">
        <f t="shared" si="169"/>
        <v>205.60831555365706</v>
      </c>
      <c r="Y123" s="3"/>
      <c r="AA123" s="5" t="s">
        <v>157</v>
      </c>
      <c r="AB123" s="15">
        <f t="shared" si="141"/>
        <v>0.1</v>
      </c>
      <c r="AC123" s="15">
        <f t="shared" si="142"/>
        <v>0.1</v>
      </c>
      <c r="AD123" s="15">
        <f t="shared" si="143"/>
        <v>0</v>
      </c>
      <c r="AE123" s="15">
        <f t="shared" si="144"/>
        <v>0.1</v>
      </c>
      <c r="AF123" s="15">
        <f t="shared" si="145"/>
        <v>0.1</v>
      </c>
      <c r="AG123" s="15">
        <f t="shared" si="146"/>
        <v>0.1</v>
      </c>
      <c r="AH123" s="15">
        <f t="shared" si="147"/>
        <v>0.1</v>
      </c>
      <c r="AI123" s="15">
        <f t="shared" si="148"/>
        <v>0.1</v>
      </c>
      <c r="AJ123" s="15">
        <f t="shared" si="149"/>
        <v>0.1</v>
      </c>
      <c r="AK123" s="15">
        <f t="shared" si="150"/>
        <v>0.1</v>
      </c>
      <c r="AN123" s="5" t="s">
        <v>157</v>
      </c>
      <c r="AO123" s="3">
        <f t="shared" si="151"/>
        <v>58.176836702277981</v>
      </c>
      <c r="AP123" s="3">
        <f t="shared" si="152"/>
        <v>37.177143549271094</v>
      </c>
      <c r="AQ123" s="3">
        <f t="shared" si="153"/>
        <v>0</v>
      </c>
      <c r="AR123" s="3">
        <f t="shared" si="154"/>
        <v>1.6943509232717433</v>
      </c>
      <c r="AS123" s="3">
        <f t="shared" si="155"/>
        <v>1.9038105447251192</v>
      </c>
      <c r="AT123" s="3">
        <f t="shared" si="156"/>
        <v>44.280808699108718</v>
      </c>
      <c r="AU123" s="3">
        <f t="shared" si="157"/>
        <v>40.502040313439814</v>
      </c>
      <c r="AV123" s="3">
        <f t="shared" si="158"/>
        <v>3.8268079599397198</v>
      </c>
      <c r="AW123" s="3">
        <f t="shared" si="159"/>
        <v>0.73276496563711691</v>
      </c>
      <c r="AX123" s="3">
        <f t="shared" si="160"/>
        <v>17.313751895985789</v>
      </c>
      <c r="AY123" s="3">
        <f t="shared" si="170"/>
        <v>205.60831555365706</v>
      </c>
    </row>
    <row r="124" spans="1:53" ht="15.5" x14ac:dyDescent="0.35">
      <c r="A124" s="5" t="s">
        <v>158</v>
      </c>
      <c r="B124" t="s">
        <v>143</v>
      </c>
      <c r="C124">
        <v>25</v>
      </c>
      <c r="D124" s="15">
        <v>0.02</v>
      </c>
      <c r="E124" s="3">
        <f t="shared" si="139"/>
        <v>11.635367340455597</v>
      </c>
      <c r="F124" s="15">
        <v>0.02</v>
      </c>
      <c r="G124" s="3">
        <f t="shared" si="140"/>
        <v>7.435428709854218</v>
      </c>
      <c r="H124" s="15">
        <v>0</v>
      </c>
      <c r="I124" s="3">
        <f t="shared" si="161"/>
        <v>0</v>
      </c>
      <c r="J124" s="15">
        <v>0</v>
      </c>
      <c r="K124" s="3">
        <f t="shared" si="162"/>
        <v>0</v>
      </c>
      <c r="L124" s="15">
        <v>0.02</v>
      </c>
      <c r="M124" s="3">
        <f t="shared" si="163"/>
        <v>0.38076210894502382</v>
      </c>
      <c r="N124" s="15">
        <v>0.02</v>
      </c>
      <c r="O124" s="3">
        <f t="shared" si="164"/>
        <v>8.8561617398217418</v>
      </c>
      <c r="P124" s="15">
        <v>0</v>
      </c>
      <c r="Q124" s="3">
        <f t="shared" si="165"/>
        <v>0</v>
      </c>
      <c r="R124" s="15">
        <v>0</v>
      </c>
      <c r="S124" s="3">
        <f t="shared" si="166"/>
        <v>0</v>
      </c>
      <c r="T124" s="15">
        <v>0</v>
      </c>
      <c r="U124" s="3">
        <f t="shared" si="167"/>
        <v>0</v>
      </c>
      <c r="V124" s="15">
        <v>0</v>
      </c>
      <c r="W124" s="3">
        <f t="shared" si="168"/>
        <v>0</v>
      </c>
      <c r="X124" s="3">
        <f t="shared" si="169"/>
        <v>28.307719899076581</v>
      </c>
      <c r="Y124" s="3"/>
      <c r="AA124" s="5" t="s">
        <v>158</v>
      </c>
      <c r="AB124" s="15">
        <f t="shared" si="141"/>
        <v>0.02</v>
      </c>
      <c r="AC124" s="15">
        <f t="shared" si="142"/>
        <v>0.02</v>
      </c>
      <c r="AD124" s="15">
        <f t="shared" si="143"/>
        <v>0</v>
      </c>
      <c r="AE124" s="15">
        <f t="shared" si="144"/>
        <v>0</v>
      </c>
      <c r="AF124" s="15">
        <f t="shared" si="145"/>
        <v>0.02</v>
      </c>
      <c r="AG124" s="15">
        <f t="shared" si="146"/>
        <v>0.02</v>
      </c>
      <c r="AH124" s="15">
        <f t="shared" si="147"/>
        <v>0</v>
      </c>
      <c r="AI124" s="15">
        <f t="shared" si="148"/>
        <v>0</v>
      </c>
      <c r="AJ124" s="15">
        <f t="shared" si="149"/>
        <v>0</v>
      </c>
      <c r="AK124" s="15">
        <f t="shared" si="150"/>
        <v>0</v>
      </c>
      <c r="AN124" s="5" t="s">
        <v>158</v>
      </c>
      <c r="AO124" s="3">
        <f t="shared" si="151"/>
        <v>11.635367340455597</v>
      </c>
      <c r="AP124" s="3">
        <f t="shared" si="152"/>
        <v>7.435428709854218</v>
      </c>
      <c r="AQ124" s="3">
        <f t="shared" si="153"/>
        <v>0</v>
      </c>
      <c r="AR124" s="3">
        <f t="shared" si="154"/>
        <v>0</v>
      </c>
      <c r="AS124" s="3">
        <f t="shared" si="155"/>
        <v>0.38076210894502382</v>
      </c>
      <c r="AT124" s="3">
        <f t="shared" si="156"/>
        <v>8.8561617398217418</v>
      </c>
      <c r="AU124" s="3">
        <f t="shared" si="157"/>
        <v>0</v>
      </c>
      <c r="AV124" s="3">
        <f t="shared" si="158"/>
        <v>0</v>
      </c>
      <c r="AW124" s="3">
        <f t="shared" si="159"/>
        <v>0</v>
      </c>
      <c r="AX124" s="3">
        <f t="shared" si="160"/>
        <v>0</v>
      </c>
      <c r="AY124" s="3">
        <f t="shared" si="170"/>
        <v>28.307719899076581</v>
      </c>
    </row>
    <row r="125" spans="1:53" ht="15.5" x14ac:dyDescent="0.35">
      <c r="A125" s="5" t="s">
        <v>148</v>
      </c>
      <c r="B125" t="s">
        <v>146</v>
      </c>
      <c r="C125">
        <v>35</v>
      </c>
      <c r="D125" s="15">
        <v>0.15</v>
      </c>
      <c r="E125" s="3">
        <f t="shared" si="139"/>
        <v>87.265255053416965</v>
      </c>
      <c r="F125" s="15">
        <v>0.15</v>
      </c>
      <c r="G125" s="3">
        <f t="shared" si="140"/>
        <v>55.765715323906633</v>
      </c>
      <c r="H125" s="15">
        <v>0.15</v>
      </c>
      <c r="I125" s="3">
        <f t="shared" si="161"/>
        <v>0.83624374655996625</v>
      </c>
      <c r="J125" s="15">
        <v>0.25</v>
      </c>
      <c r="K125" s="3">
        <f t="shared" si="162"/>
        <v>4.2358773081793579</v>
      </c>
      <c r="L125" s="15">
        <v>0</v>
      </c>
      <c r="M125" s="3">
        <f t="shared" si="163"/>
        <v>0</v>
      </c>
      <c r="N125" s="15">
        <v>0.05</v>
      </c>
      <c r="O125" s="3">
        <f t="shared" si="164"/>
        <v>22.140404349554359</v>
      </c>
      <c r="P125" s="15">
        <v>0.02</v>
      </c>
      <c r="Q125" s="3">
        <f t="shared" si="165"/>
        <v>8.1004080626879631</v>
      </c>
      <c r="R125" s="15">
        <v>0.01</v>
      </c>
      <c r="S125" s="3">
        <f t="shared" si="166"/>
        <v>0.38268079599397198</v>
      </c>
      <c r="T125" s="15">
        <v>0</v>
      </c>
      <c r="U125" s="3">
        <f t="shared" si="167"/>
        <v>0</v>
      </c>
      <c r="V125" s="15">
        <v>0</v>
      </c>
      <c r="W125" s="3">
        <f t="shared" si="168"/>
        <v>0</v>
      </c>
      <c r="X125" s="3">
        <f t="shared" si="169"/>
        <v>178.72658464029922</v>
      </c>
      <c r="Y125" s="3"/>
      <c r="AA125" s="5" t="s">
        <v>148</v>
      </c>
      <c r="AB125" s="15">
        <f t="shared" si="141"/>
        <v>0.15</v>
      </c>
      <c r="AC125" s="15">
        <f t="shared" si="142"/>
        <v>0.15</v>
      </c>
      <c r="AD125" s="15">
        <f t="shared" si="143"/>
        <v>0.15</v>
      </c>
      <c r="AE125" s="15">
        <f t="shared" si="144"/>
        <v>0.25</v>
      </c>
      <c r="AF125" s="15">
        <f t="shared" si="145"/>
        <v>0</v>
      </c>
      <c r="AG125" s="15">
        <f t="shared" si="146"/>
        <v>0.05</v>
      </c>
      <c r="AH125" s="15">
        <f t="shared" si="147"/>
        <v>0.02</v>
      </c>
      <c r="AI125" s="15">
        <f t="shared" si="148"/>
        <v>0.01</v>
      </c>
      <c r="AJ125" s="15">
        <f t="shared" si="149"/>
        <v>0</v>
      </c>
      <c r="AK125" s="15">
        <f t="shared" si="150"/>
        <v>0</v>
      </c>
      <c r="AN125" s="5" t="s">
        <v>148</v>
      </c>
      <c r="AO125" s="3">
        <f t="shared" si="151"/>
        <v>87.265255053416965</v>
      </c>
      <c r="AP125" s="3">
        <f t="shared" si="152"/>
        <v>55.765715323906633</v>
      </c>
      <c r="AQ125" s="3">
        <f t="shared" si="153"/>
        <v>0.83624374655996625</v>
      </c>
      <c r="AR125" s="3">
        <f t="shared" si="154"/>
        <v>4.2358773081793579</v>
      </c>
      <c r="AS125" s="3">
        <f t="shared" si="155"/>
        <v>0</v>
      </c>
      <c r="AT125" s="3">
        <f t="shared" si="156"/>
        <v>22.140404349554359</v>
      </c>
      <c r="AU125" s="3">
        <f t="shared" si="157"/>
        <v>8.1004080626879631</v>
      </c>
      <c r="AV125" s="3">
        <f t="shared" si="158"/>
        <v>0.38268079599397198</v>
      </c>
      <c r="AW125" s="3">
        <f t="shared" si="159"/>
        <v>0</v>
      </c>
      <c r="AX125" s="3">
        <f t="shared" si="160"/>
        <v>0</v>
      </c>
      <c r="AY125" s="3">
        <f t="shared" si="170"/>
        <v>178.72658464029922</v>
      </c>
    </row>
    <row r="126" spans="1:53" ht="15.5" x14ac:dyDescent="0.35">
      <c r="A126" s="5" t="s">
        <v>149</v>
      </c>
      <c r="B126" t="s">
        <v>143</v>
      </c>
      <c r="C126">
        <v>25</v>
      </c>
      <c r="D126" s="15">
        <v>0.53</v>
      </c>
      <c r="E126" s="3">
        <f t="shared" si="139"/>
        <v>308.33723452207329</v>
      </c>
      <c r="F126" s="15">
        <v>0.53</v>
      </c>
      <c r="G126" s="3">
        <f t="shared" si="140"/>
        <v>197.0388608111368</v>
      </c>
      <c r="H126" s="15">
        <v>0.75</v>
      </c>
      <c r="I126" s="3">
        <f t="shared" si="161"/>
        <v>4.1812187327998309</v>
      </c>
      <c r="J126" s="15">
        <v>0.55000000000000004</v>
      </c>
      <c r="K126" s="3">
        <f t="shared" si="162"/>
        <v>9.3189300779945885</v>
      </c>
      <c r="L126" s="15">
        <v>0.68</v>
      </c>
      <c r="M126" s="3">
        <f t="shared" si="163"/>
        <v>12.945911704130811</v>
      </c>
      <c r="N126" s="15">
        <v>0.73</v>
      </c>
      <c r="O126" s="3">
        <f t="shared" si="164"/>
        <v>323.24990350349361</v>
      </c>
      <c r="P126" s="15">
        <v>0.78</v>
      </c>
      <c r="Q126" s="3">
        <f t="shared" si="165"/>
        <v>315.91591444483055</v>
      </c>
      <c r="R126" s="15">
        <v>0.79</v>
      </c>
      <c r="S126" s="3">
        <f t="shared" si="166"/>
        <v>30.231782883523788</v>
      </c>
      <c r="T126" s="15">
        <v>0.8</v>
      </c>
      <c r="U126" s="3">
        <f t="shared" si="167"/>
        <v>5.8621197250969352</v>
      </c>
      <c r="V126" s="15">
        <v>0.8</v>
      </c>
      <c r="W126" s="3">
        <f t="shared" si="168"/>
        <v>138.51001516788631</v>
      </c>
      <c r="X126" s="3">
        <f t="shared" si="169"/>
        <v>1345.5918915729665</v>
      </c>
      <c r="Y126" s="3"/>
      <c r="AA126" s="5" t="s">
        <v>149</v>
      </c>
      <c r="AB126" s="15">
        <f t="shared" si="141"/>
        <v>0.53</v>
      </c>
      <c r="AC126" s="15">
        <f t="shared" si="142"/>
        <v>0.53</v>
      </c>
      <c r="AD126" s="15">
        <f t="shared" si="143"/>
        <v>0.75</v>
      </c>
      <c r="AE126" s="15">
        <f t="shared" si="144"/>
        <v>0.55000000000000004</v>
      </c>
      <c r="AF126" s="15">
        <f t="shared" si="145"/>
        <v>0.68</v>
      </c>
      <c r="AG126" s="15">
        <f t="shared" si="146"/>
        <v>0.73</v>
      </c>
      <c r="AH126" s="15">
        <f t="shared" si="147"/>
        <v>0.78</v>
      </c>
      <c r="AI126" s="15">
        <f t="shared" si="148"/>
        <v>0.79</v>
      </c>
      <c r="AJ126" s="15">
        <f t="shared" si="149"/>
        <v>0.8</v>
      </c>
      <c r="AK126" s="15">
        <f t="shared" si="150"/>
        <v>0.8</v>
      </c>
      <c r="AN126" s="5" t="s">
        <v>149</v>
      </c>
      <c r="AO126" s="3">
        <f t="shared" si="151"/>
        <v>308.33723452207329</v>
      </c>
      <c r="AP126" s="3">
        <f t="shared" si="152"/>
        <v>197.0388608111368</v>
      </c>
      <c r="AQ126" s="3">
        <f t="shared" si="153"/>
        <v>4.1812187327998309</v>
      </c>
      <c r="AR126" s="3">
        <f t="shared" si="154"/>
        <v>9.3189300779945885</v>
      </c>
      <c r="AS126" s="3">
        <f t="shared" si="155"/>
        <v>12.945911704130811</v>
      </c>
      <c r="AT126" s="3">
        <f t="shared" si="156"/>
        <v>323.24990350349361</v>
      </c>
      <c r="AU126" s="3">
        <f t="shared" si="157"/>
        <v>315.91591444483055</v>
      </c>
      <c r="AV126" s="3">
        <f t="shared" si="158"/>
        <v>30.231782883523788</v>
      </c>
      <c r="AW126" s="3">
        <f t="shared" si="159"/>
        <v>5.8621197250969352</v>
      </c>
      <c r="AX126" s="3">
        <f t="shared" si="160"/>
        <v>138.51001516788631</v>
      </c>
      <c r="AY126" s="3">
        <f t="shared" si="170"/>
        <v>1345.5918915729667</v>
      </c>
    </row>
    <row r="127" spans="1:53" ht="15.5" x14ac:dyDescent="0.35">
      <c r="A127" s="5" t="s">
        <v>10</v>
      </c>
      <c r="D127" s="15">
        <f t="shared" ref="D127:F127" si="171">SUM(D121:D126)</f>
        <v>1</v>
      </c>
      <c r="E127" s="3">
        <f t="shared" si="139"/>
        <v>581.76836702277978</v>
      </c>
      <c r="F127" s="15">
        <f t="shared" si="171"/>
        <v>1</v>
      </c>
      <c r="G127" s="3">
        <f t="shared" si="140"/>
        <v>371.77143549271091</v>
      </c>
      <c r="H127" s="15">
        <f t="shared" ref="H127" si="172">SUM(H121:H126)</f>
        <v>1</v>
      </c>
      <c r="I127" s="3">
        <f t="shared" si="161"/>
        <v>5.5749583103997749</v>
      </c>
      <c r="J127" s="15">
        <f t="shared" ref="J127" si="173">SUM(J121:J126)</f>
        <v>1</v>
      </c>
      <c r="K127" s="3">
        <f t="shared" si="162"/>
        <v>16.943509232717432</v>
      </c>
      <c r="L127" s="15">
        <f t="shared" ref="L127" si="174">SUM(L121:L126)</f>
        <v>1</v>
      </c>
      <c r="M127" s="3">
        <f t="shared" si="163"/>
        <v>19.038105447251191</v>
      </c>
      <c r="N127" s="15">
        <f t="shared" ref="N127" si="175">SUM(N121:N126)</f>
        <v>1</v>
      </c>
      <c r="O127" s="3">
        <f t="shared" si="164"/>
        <v>442.80808699108712</v>
      </c>
      <c r="P127" s="15">
        <f t="shared" ref="P127" si="176">SUM(P121:P126)</f>
        <v>1</v>
      </c>
      <c r="Q127" s="3">
        <f t="shared" si="165"/>
        <v>405.02040313439812</v>
      </c>
      <c r="R127" s="15">
        <f t="shared" ref="R127" si="177">SUM(R121:R126)</f>
        <v>1</v>
      </c>
      <c r="S127" s="3">
        <f t="shared" si="166"/>
        <v>38.268079599397197</v>
      </c>
      <c r="T127" s="15">
        <f t="shared" ref="T127" si="178">SUM(T121:T126)</f>
        <v>1</v>
      </c>
      <c r="U127" s="3">
        <f t="shared" si="167"/>
        <v>7.3276496563711682</v>
      </c>
      <c r="V127" s="15">
        <f t="shared" ref="V127" si="179">SUM(V121:V126)</f>
        <v>1</v>
      </c>
      <c r="W127" s="3">
        <f t="shared" si="168"/>
        <v>173.13751895985789</v>
      </c>
      <c r="X127" s="3">
        <f t="shared" ref="X127" si="180">SUM(X121:X126)</f>
        <v>2061.6581138469705</v>
      </c>
      <c r="Y127" s="3"/>
      <c r="AA127" s="5" t="s">
        <v>10</v>
      </c>
      <c r="AB127" s="15">
        <f>SUM(AB121:AB126)</f>
        <v>1</v>
      </c>
      <c r="AC127" s="15">
        <f t="shared" ref="AC127:AK127" si="181">SUM(AC121:AC126)</f>
        <v>1</v>
      </c>
      <c r="AD127" s="15">
        <f t="shared" si="181"/>
        <v>1</v>
      </c>
      <c r="AE127" s="15">
        <f t="shared" si="181"/>
        <v>1</v>
      </c>
      <c r="AF127" s="15">
        <f t="shared" si="181"/>
        <v>1</v>
      </c>
      <c r="AG127" s="15">
        <f t="shared" si="181"/>
        <v>1</v>
      </c>
      <c r="AH127" s="15">
        <f t="shared" si="181"/>
        <v>1</v>
      </c>
      <c r="AI127" s="15">
        <f t="shared" si="181"/>
        <v>1</v>
      </c>
      <c r="AJ127" s="15">
        <f t="shared" si="181"/>
        <v>1</v>
      </c>
      <c r="AK127" s="15">
        <f t="shared" si="181"/>
        <v>1</v>
      </c>
      <c r="AN127" s="5" t="s">
        <v>10</v>
      </c>
      <c r="AO127" s="3">
        <f>SUM(AO121:AO126)</f>
        <v>581.76836702277978</v>
      </c>
      <c r="AP127" s="3">
        <f t="shared" ref="AP127:AY127" si="182">SUM(AP121:AP126)</f>
        <v>371.77143549271091</v>
      </c>
      <c r="AQ127" s="3">
        <f t="shared" si="182"/>
        <v>5.5749583103997749</v>
      </c>
      <c r="AR127" s="3">
        <f t="shared" si="182"/>
        <v>16.943509232717432</v>
      </c>
      <c r="AS127" s="3">
        <f t="shared" si="182"/>
        <v>19.038105447251191</v>
      </c>
      <c r="AT127" s="3">
        <f t="shared" si="182"/>
        <v>442.80808699108718</v>
      </c>
      <c r="AU127" s="3">
        <f t="shared" si="182"/>
        <v>405.02040313439812</v>
      </c>
      <c r="AV127" s="3">
        <f t="shared" si="182"/>
        <v>38.268079599397197</v>
      </c>
      <c r="AW127" s="3">
        <f t="shared" si="182"/>
        <v>7.3276496563711691</v>
      </c>
      <c r="AX127" s="3">
        <f t="shared" si="182"/>
        <v>173.13751895985789</v>
      </c>
      <c r="AY127" s="3">
        <f t="shared" si="182"/>
        <v>2061.658113846971</v>
      </c>
    </row>
    <row r="128" spans="1:53"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19906.878388204874</v>
      </c>
      <c r="F129" s="11"/>
      <c r="G129" s="12">
        <f>+G36</f>
        <v>11960.420519036565</v>
      </c>
      <c r="H129" s="11"/>
      <c r="I129" s="12">
        <f>+I36</f>
        <v>461.51492710564094</v>
      </c>
      <c r="J129" s="11"/>
      <c r="K129" s="12">
        <f>+K36</f>
        <v>653.11259202479482</v>
      </c>
      <c r="L129" s="11"/>
      <c r="M129" s="12">
        <f>+M36</f>
        <v>925.76962278730844</v>
      </c>
      <c r="N129" s="11"/>
      <c r="O129" s="12">
        <f>+O36</f>
        <v>13654.500633535685</v>
      </c>
      <c r="P129" s="11"/>
      <c r="Q129" s="12">
        <f>+Q36</f>
        <v>16776.224594062776</v>
      </c>
      <c r="R129" s="11"/>
      <c r="S129" s="12">
        <f>+S36</f>
        <v>1452.4992149318073</v>
      </c>
      <c r="T129" s="11"/>
      <c r="U129" s="12">
        <f>+U36</f>
        <v>192.95152438723846</v>
      </c>
      <c r="V129" s="11"/>
      <c r="W129" s="12">
        <f>+W36</f>
        <v>5559.6610611382548</v>
      </c>
      <c r="X129" s="12">
        <f>+X36</f>
        <v>71543.533077214946</v>
      </c>
      <c r="AA129" s="5" t="s">
        <v>30</v>
      </c>
      <c r="AB129" s="12">
        <f>+E129</f>
        <v>19906.878388204874</v>
      </c>
      <c r="AC129" s="12">
        <f>+G129</f>
        <v>11960.420519036565</v>
      </c>
      <c r="AD129" s="12">
        <f>+I129</f>
        <v>461.51492710564094</v>
      </c>
      <c r="AE129" s="12">
        <f>+K129</f>
        <v>653.11259202479482</v>
      </c>
      <c r="AF129" s="12">
        <f>+M129</f>
        <v>925.76962278730844</v>
      </c>
      <c r="AG129" s="12">
        <f>+O129</f>
        <v>13654.500633535685</v>
      </c>
      <c r="AH129" s="12">
        <f>+Q129</f>
        <v>16776.224594062776</v>
      </c>
      <c r="AI129" s="12">
        <f>+S129</f>
        <v>1452.4992149318073</v>
      </c>
      <c r="AJ129" s="12">
        <f>+U129</f>
        <v>192.95152438723846</v>
      </c>
      <c r="AK129" s="12">
        <f>+W129</f>
        <v>5559.6610611382548</v>
      </c>
      <c r="AL129" s="12">
        <f>+X129</f>
        <v>71543.533077214946</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3">+E130</f>
        <v>0</v>
      </c>
      <c r="AC130" s="12">
        <f t="shared" ref="AC130:AC146" si="184">+G130</f>
        <v>0</v>
      </c>
      <c r="AD130" s="12">
        <f t="shared" ref="AD130:AD146" si="185">+I130</f>
        <v>0</v>
      </c>
      <c r="AE130" s="12">
        <f t="shared" ref="AE130:AE146" si="186">+K130</f>
        <v>0</v>
      </c>
      <c r="AF130" s="12">
        <f t="shared" ref="AF130:AF146" si="187">+M130</f>
        <v>0</v>
      </c>
      <c r="AG130" s="12">
        <f t="shared" ref="AG130:AG146" si="188">+O130</f>
        <v>0</v>
      </c>
      <c r="AH130" s="12">
        <f t="shared" ref="AH130:AH146" si="189">+Q130</f>
        <v>0</v>
      </c>
      <c r="AI130" s="12">
        <f t="shared" ref="AI130:AI146" si="190">+S130</f>
        <v>0</v>
      </c>
      <c r="AJ130" s="12">
        <f t="shared" ref="AJ130:AJ145" si="191">+U130</f>
        <v>0</v>
      </c>
      <c r="AK130" s="12">
        <f t="shared" ref="AK130:AL145" si="192">+W130</f>
        <v>0</v>
      </c>
      <c r="AL130" s="12">
        <f t="shared" si="192"/>
        <v>0</v>
      </c>
      <c r="AM130" s="5"/>
      <c r="AN130" s="5"/>
    </row>
    <row r="131" spans="1:40" ht="15.5" x14ac:dyDescent="0.35">
      <c r="A131" s="5" t="s">
        <v>61</v>
      </c>
      <c r="E131" s="12">
        <f>+E114</f>
        <v>483.59926447484179</v>
      </c>
      <c r="F131" s="11"/>
      <c r="G131" s="12">
        <f>+G114</f>
        <v>291.15349395011839</v>
      </c>
      <c r="H131" s="11"/>
      <c r="I131" s="12">
        <f>+I114</f>
        <v>4.5089436499697584</v>
      </c>
      <c r="J131" s="11"/>
      <c r="K131" s="12">
        <f>+K114</f>
        <v>12.136989933652448</v>
      </c>
      <c r="L131" s="11"/>
      <c r="M131" s="12">
        <f>+M114</f>
        <v>11.255100380494437</v>
      </c>
      <c r="N131" s="11"/>
      <c r="O131" s="12">
        <f>+O114</f>
        <v>308.17763379891102</v>
      </c>
      <c r="P131" s="11"/>
      <c r="Q131" s="12">
        <f>+Q114</f>
        <v>314.37289577206633</v>
      </c>
      <c r="R131" s="11"/>
      <c r="S131" s="12">
        <f>+S114</f>
        <v>21.742558662475062</v>
      </c>
      <c r="T131" s="11"/>
      <c r="U131" s="12">
        <f>+U114</f>
        <v>7.6620261161159622</v>
      </c>
      <c r="V131" s="11"/>
      <c r="W131" s="12">
        <f>+W114</f>
        <v>150.76389903758002</v>
      </c>
      <c r="X131" s="12">
        <f>+X114</f>
        <v>1605.3728057762251</v>
      </c>
      <c r="AA131" s="5" t="s">
        <v>61</v>
      </c>
      <c r="AB131" s="12">
        <f t="shared" si="183"/>
        <v>483.59926447484179</v>
      </c>
      <c r="AC131" s="12">
        <f t="shared" si="184"/>
        <v>291.15349395011839</v>
      </c>
      <c r="AD131" s="12">
        <f t="shared" si="185"/>
        <v>4.5089436499697584</v>
      </c>
      <c r="AE131" s="12">
        <f t="shared" si="186"/>
        <v>12.136989933652448</v>
      </c>
      <c r="AF131" s="12">
        <f t="shared" si="187"/>
        <v>11.255100380494437</v>
      </c>
      <c r="AG131" s="12">
        <f t="shared" si="188"/>
        <v>308.17763379891102</v>
      </c>
      <c r="AH131" s="12">
        <f t="shared" si="189"/>
        <v>314.37289577206633</v>
      </c>
      <c r="AI131" s="12">
        <f t="shared" si="190"/>
        <v>21.742558662475062</v>
      </c>
      <c r="AJ131" s="12">
        <f t="shared" si="191"/>
        <v>7.6620261161159622</v>
      </c>
      <c r="AK131" s="12">
        <f t="shared" si="192"/>
        <v>150.76389903758002</v>
      </c>
      <c r="AL131" s="12">
        <f t="shared" si="192"/>
        <v>1605.3728057762251</v>
      </c>
      <c r="AM131" s="5"/>
      <c r="AN131" s="5"/>
    </row>
    <row r="132" spans="1:40" ht="15.5" x14ac:dyDescent="0.35">
      <c r="A132" s="5" t="s">
        <v>62</v>
      </c>
      <c r="E132" s="12">
        <f>+E98+E85</f>
        <v>1382.8855071144849</v>
      </c>
      <c r="F132" s="11"/>
      <c r="G132" s="12">
        <f>+G98+G85</f>
        <v>898.50265331325068</v>
      </c>
      <c r="H132" s="11"/>
      <c r="I132" s="12">
        <f>+I98+I85</f>
        <v>27.847665203195135</v>
      </c>
      <c r="J132" s="11"/>
      <c r="K132" s="12">
        <f>+K98+K85</f>
        <v>29.255248455406914</v>
      </c>
      <c r="L132" s="11"/>
      <c r="M132" s="12">
        <f>+M98+M85</f>
        <v>25.238146960144768</v>
      </c>
      <c r="N132" s="11"/>
      <c r="O132" s="12">
        <f>+O98+O85</f>
        <v>830.71535023829688</v>
      </c>
      <c r="P132" s="11"/>
      <c r="Q132" s="12">
        <f>+Q98+Q85</f>
        <v>930.26140523309448</v>
      </c>
      <c r="R132" s="11"/>
      <c r="S132" s="12">
        <f>+S98+S85</f>
        <v>74.627631920003211</v>
      </c>
      <c r="T132" s="11"/>
      <c r="U132" s="12">
        <f>+U98+U85</f>
        <v>13.382217527195575</v>
      </c>
      <c r="V132" s="11"/>
      <c r="W132" s="12">
        <f>+W98+W85</f>
        <v>318.92912672948199</v>
      </c>
      <c r="X132" s="12">
        <f>+X98+X85</f>
        <v>4531.6449526945553</v>
      </c>
      <c r="AA132" s="5" t="s">
        <v>62</v>
      </c>
      <c r="AB132" s="12">
        <f t="shared" si="183"/>
        <v>1382.8855071144849</v>
      </c>
      <c r="AC132" s="12">
        <f t="shared" si="184"/>
        <v>898.50265331325068</v>
      </c>
      <c r="AD132" s="12">
        <f t="shared" si="185"/>
        <v>27.847665203195135</v>
      </c>
      <c r="AE132" s="12">
        <f t="shared" si="186"/>
        <v>29.255248455406914</v>
      </c>
      <c r="AF132" s="12">
        <f t="shared" si="187"/>
        <v>25.238146960144768</v>
      </c>
      <c r="AG132" s="12">
        <f t="shared" si="188"/>
        <v>830.71535023829688</v>
      </c>
      <c r="AH132" s="12">
        <f t="shared" si="189"/>
        <v>930.26140523309448</v>
      </c>
      <c r="AI132" s="12">
        <f t="shared" si="190"/>
        <v>74.627631920003211</v>
      </c>
      <c r="AJ132" s="12">
        <f t="shared" si="191"/>
        <v>13.382217527195575</v>
      </c>
      <c r="AK132" s="12">
        <f t="shared" si="192"/>
        <v>318.92912672948199</v>
      </c>
      <c r="AL132" s="12">
        <f t="shared" si="192"/>
        <v>4531.6449526945553</v>
      </c>
      <c r="AM132" s="5"/>
      <c r="AN132" s="5"/>
    </row>
    <row r="133" spans="1:40" ht="15.5" x14ac:dyDescent="0.35">
      <c r="A133" s="5" t="s">
        <v>63</v>
      </c>
      <c r="E133" s="12">
        <f>+E130+E131+E132</f>
        <v>1866.4847715893266</v>
      </c>
      <c r="F133" s="11"/>
      <c r="G133" s="12">
        <f>+G130+G131+G132</f>
        <v>1189.6561472633691</v>
      </c>
      <c r="H133" s="11"/>
      <c r="I133" s="12">
        <f>+I130+I131+I132</f>
        <v>32.356608853164893</v>
      </c>
      <c r="J133" s="11"/>
      <c r="K133" s="12">
        <f>+K130+K131+K132</f>
        <v>41.392238389059358</v>
      </c>
      <c r="L133" s="11"/>
      <c r="M133" s="12">
        <f>+M130+M131+M132</f>
        <v>36.493247340639201</v>
      </c>
      <c r="N133" s="11"/>
      <c r="O133" s="12">
        <f>+O130+O131+O132</f>
        <v>1138.892984037208</v>
      </c>
      <c r="P133" s="11"/>
      <c r="Q133" s="12">
        <f>+Q130+Q131+Q132</f>
        <v>1244.6343010051608</v>
      </c>
      <c r="R133" s="11"/>
      <c r="S133" s="12">
        <f>+S130+S131+S132</f>
        <v>96.370190582478273</v>
      </c>
      <c r="T133" s="11"/>
      <c r="U133" s="12">
        <f>+U130+U131+U132</f>
        <v>21.044243643311539</v>
      </c>
      <c r="V133" s="11"/>
      <c r="W133" s="12">
        <f>+W130+W131+W132</f>
        <v>469.69302576706201</v>
      </c>
      <c r="X133" s="12">
        <f>+X130+X131+X132</f>
        <v>6137.0177584707799</v>
      </c>
      <c r="AA133" s="5" t="s">
        <v>63</v>
      </c>
      <c r="AB133" s="12">
        <f t="shared" si="183"/>
        <v>1866.4847715893266</v>
      </c>
      <c r="AC133" s="12">
        <f t="shared" si="184"/>
        <v>1189.6561472633691</v>
      </c>
      <c r="AD133" s="12">
        <f t="shared" si="185"/>
        <v>32.356608853164893</v>
      </c>
      <c r="AE133" s="12">
        <f t="shared" si="186"/>
        <v>41.392238389059358</v>
      </c>
      <c r="AF133" s="12">
        <f t="shared" si="187"/>
        <v>36.493247340639201</v>
      </c>
      <c r="AG133" s="12">
        <f t="shared" si="188"/>
        <v>1138.892984037208</v>
      </c>
      <c r="AH133" s="12">
        <f t="shared" si="189"/>
        <v>1244.6343010051608</v>
      </c>
      <c r="AI133" s="12">
        <f t="shared" si="190"/>
        <v>96.370190582478273</v>
      </c>
      <c r="AJ133" s="12">
        <f t="shared" si="191"/>
        <v>21.044243643311539</v>
      </c>
      <c r="AK133" s="12">
        <f t="shared" si="192"/>
        <v>469.69302576706201</v>
      </c>
      <c r="AL133" s="12">
        <f t="shared" si="192"/>
        <v>6137.0177584707799</v>
      </c>
      <c r="AM133" s="5"/>
      <c r="AN133" s="5"/>
    </row>
    <row r="134" spans="1:40" ht="15.5" x14ac:dyDescent="0.35">
      <c r="A134" s="5" t="s">
        <v>12</v>
      </c>
      <c r="E134" s="12">
        <f>+E73+E79</f>
        <v>100.35577161992471</v>
      </c>
      <c r="F134" s="4"/>
      <c r="G134" s="12">
        <f>+G73+G79</f>
        <v>61.69699058802361</v>
      </c>
      <c r="H134" s="4"/>
      <c r="I134" s="12">
        <f>+I73+I79</f>
        <v>2.8369656923247524</v>
      </c>
      <c r="J134" s="4"/>
      <c r="K134" s="12">
        <f>+K73+K79</f>
        <v>0.52229521290179459</v>
      </c>
      <c r="L134" s="4"/>
      <c r="M134" s="12">
        <f>+M73+M79</f>
        <v>0</v>
      </c>
      <c r="N134" s="4"/>
      <c r="O134" s="12">
        <f>+O73+O79</f>
        <v>32.219781540576996</v>
      </c>
      <c r="P134" s="4"/>
      <c r="Q134" s="12">
        <f>+Q73+Q79</f>
        <v>46.510004991006689</v>
      </c>
      <c r="R134" s="4"/>
      <c r="S134" s="12">
        <f>+S73+S79</f>
        <v>6.2100148298552735</v>
      </c>
      <c r="T134" s="4"/>
      <c r="U134" s="12">
        <f>+U73+U79</f>
        <v>0</v>
      </c>
      <c r="V134" s="4"/>
      <c r="W134" s="12">
        <f>+W73+W79</f>
        <v>23.15313533978296</v>
      </c>
      <c r="X134" s="12">
        <f>SUM(E134:W134)</f>
        <v>273.50495981439678</v>
      </c>
      <c r="AA134" s="5" t="s">
        <v>12</v>
      </c>
      <c r="AB134" s="12">
        <f t="shared" si="183"/>
        <v>100.35577161992471</v>
      </c>
      <c r="AC134" s="12">
        <f t="shared" si="184"/>
        <v>61.69699058802361</v>
      </c>
      <c r="AD134" s="12">
        <f t="shared" si="185"/>
        <v>2.8369656923247524</v>
      </c>
      <c r="AE134" s="12">
        <f t="shared" si="186"/>
        <v>0.52229521290179459</v>
      </c>
      <c r="AF134" s="12">
        <f t="shared" si="187"/>
        <v>0</v>
      </c>
      <c r="AG134" s="12">
        <f t="shared" si="188"/>
        <v>32.219781540576996</v>
      </c>
      <c r="AH134" s="12">
        <f t="shared" si="189"/>
        <v>46.510004991006689</v>
      </c>
      <c r="AI134" s="12">
        <f t="shared" si="190"/>
        <v>6.2100148298552735</v>
      </c>
      <c r="AJ134" s="12">
        <f t="shared" si="191"/>
        <v>0</v>
      </c>
      <c r="AK134" s="12">
        <f t="shared" si="192"/>
        <v>23.15313533978296</v>
      </c>
      <c r="AL134" s="12">
        <f t="shared" si="192"/>
        <v>273.50495981439678</v>
      </c>
      <c r="AM134" s="5"/>
      <c r="AN134" s="5"/>
    </row>
    <row r="135" spans="1:40" ht="15.5" x14ac:dyDescent="0.35">
      <c r="A135" s="5" t="s">
        <v>13</v>
      </c>
      <c r="E135" s="12">
        <f>+E80+E81+E106+E107</f>
        <v>287.21537574580771</v>
      </c>
      <c r="F135" s="4"/>
      <c r="G135" s="12">
        <f>+G80+G81+G106+G107</f>
        <v>175.03629955417188</v>
      </c>
      <c r="H135" s="4"/>
      <c r="I135" s="12">
        <f>+I80+I81+I106+I107</f>
        <v>7.9343246126116513</v>
      </c>
      <c r="J135" s="4"/>
      <c r="K135" s="12">
        <f>+K80+K81+K106+K107</f>
        <v>3.7221122076280397</v>
      </c>
      <c r="L135" s="4"/>
      <c r="M135" s="12">
        <f>+M80+M81+M106+M107</f>
        <v>3.376530114148331</v>
      </c>
      <c r="N135" s="4"/>
      <c r="O135" s="12">
        <f>+O80+O81+O106+O107</f>
        <v>110.68717118669986</v>
      </c>
      <c r="P135" s="4"/>
      <c r="Q135" s="12">
        <f>+Q80+Q81+Q106+Q107</f>
        <v>62.268949315260343</v>
      </c>
      <c r="R135" s="4"/>
      <c r="S135" s="12">
        <f>+S80+S81+S106+S107</f>
        <v>6.290898387343506</v>
      </c>
      <c r="T135" s="4"/>
      <c r="U135" s="12">
        <f>+U80+U81+U106+U107</f>
        <v>0</v>
      </c>
      <c r="V135" s="4"/>
      <c r="W135" s="12">
        <f>+W80+W81+W106+W107</f>
        <v>15.34830174289009</v>
      </c>
      <c r="X135" s="12">
        <f>SUM(E135:W135)</f>
        <v>671.87996286656141</v>
      </c>
      <c r="Y135" s="3">
        <f>+X134+X135</f>
        <v>945.3849226809582</v>
      </c>
      <c r="AA135" s="5" t="s">
        <v>13</v>
      </c>
      <c r="AB135" s="12">
        <f t="shared" si="183"/>
        <v>287.21537574580771</v>
      </c>
      <c r="AC135" s="12">
        <f t="shared" si="184"/>
        <v>175.03629955417188</v>
      </c>
      <c r="AD135" s="12">
        <f t="shared" si="185"/>
        <v>7.9343246126116513</v>
      </c>
      <c r="AE135" s="12">
        <f t="shared" si="186"/>
        <v>3.7221122076280397</v>
      </c>
      <c r="AF135" s="12">
        <f t="shared" si="187"/>
        <v>3.376530114148331</v>
      </c>
      <c r="AG135" s="12">
        <f t="shared" si="188"/>
        <v>110.68717118669986</v>
      </c>
      <c r="AH135" s="12">
        <f t="shared" si="189"/>
        <v>62.268949315260343</v>
      </c>
      <c r="AI135" s="12">
        <f t="shared" si="190"/>
        <v>6.290898387343506</v>
      </c>
      <c r="AJ135" s="12">
        <f t="shared" si="191"/>
        <v>0</v>
      </c>
      <c r="AK135" s="12">
        <f t="shared" si="192"/>
        <v>15.34830174289009</v>
      </c>
      <c r="AL135" s="12">
        <f t="shared" si="192"/>
        <v>671.87996286656141</v>
      </c>
      <c r="AM135" s="6">
        <f>10*AL135/1000</f>
        <v>6.7187996286656144</v>
      </c>
      <c r="AN135" s="6">
        <f>5*AL135/1000</f>
        <v>3.3593998143328072</v>
      </c>
    </row>
    <row r="136" spans="1:40" ht="15.5" x14ac:dyDescent="0.35">
      <c r="A136" s="5" t="s">
        <v>14</v>
      </c>
      <c r="E136" s="12">
        <f>+E92+E93+E108+E109+E121+E122</f>
        <v>374.76447742409823</v>
      </c>
      <c r="F136" s="4"/>
      <c r="G136" s="12">
        <f>+G92+G93+G108+G109+G121+G122</f>
        <v>242.27099672954722</v>
      </c>
      <c r="H136" s="4"/>
      <c r="I136" s="12">
        <f>+I92+I93+I108+I109+I121+I122</f>
        <v>2.6248848467339378</v>
      </c>
      <c r="J136" s="4"/>
      <c r="K136" s="12">
        <f>+K92+K93+K108+K109+K121+K122</f>
        <v>5.6942239253135156</v>
      </c>
      <c r="L136" s="4"/>
      <c r="M136" s="12">
        <f>+M92+M93+M108+M109+M121+M122</f>
        <v>11.106270557578078</v>
      </c>
      <c r="N136" s="4"/>
      <c r="O136" s="12">
        <f>+O92+O93+O108+O109+O121+O122</f>
        <v>245.57376908651253</v>
      </c>
      <c r="P136" s="4"/>
      <c r="Q136" s="12">
        <f>+Q92+Q93+Q108+Q109+Q121+Q122</f>
        <v>320.48890664209756</v>
      </c>
      <c r="R136" s="4"/>
      <c r="S136" s="12">
        <f>+S92+S93+S108+S109+S121+S122</f>
        <v>19.51216865481803</v>
      </c>
      <c r="T136" s="4"/>
      <c r="U136" s="12">
        <f>+U92+U93+U108+U109+U121+U122</f>
        <v>6.3769271822707996</v>
      </c>
      <c r="V136" s="4"/>
      <c r="W136" s="12">
        <f>+W92+W93+W108+W109+W121+W122</f>
        <v>123.08982611101769</v>
      </c>
      <c r="X136" s="12">
        <f>SUM(E136:W136)</f>
        <v>1351.5024511599875</v>
      </c>
      <c r="AA136" s="5" t="s">
        <v>14</v>
      </c>
      <c r="AB136" s="12">
        <f t="shared" si="183"/>
        <v>374.76447742409823</v>
      </c>
      <c r="AC136" s="12">
        <f t="shared" si="184"/>
        <v>242.27099672954722</v>
      </c>
      <c r="AD136" s="12">
        <f t="shared" si="185"/>
        <v>2.6248848467339378</v>
      </c>
      <c r="AE136" s="12">
        <f t="shared" si="186"/>
        <v>5.6942239253135156</v>
      </c>
      <c r="AF136" s="12">
        <f t="shared" si="187"/>
        <v>11.106270557578078</v>
      </c>
      <c r="AG136" s="12">
        <f t="shared" si="188"/>
        <v>245.57376908651253</v>
      </c>
      <c r="AH136" s="12">
        <f t="shared" si="189"/>
        <v>320.48890664209756</v>
      </c>
      <c r="AI136" s="12">
        <f t="shared" si="190"/>
        <v>19.51216865481803</v>
      </c>
      <c r="AJ136" s="12">
        <f t="shared" si="191"/>
        <v>6.3769271822707996</v>
      </c>
      <c r="AK136" s="12">
        <f t="shared" si="192"/>
        <v>123.08982611101769</v>
      </c>
      <c r="AL136" s="12">
        <f t="shared" si="192"/>
        <v>1351.5024511599875</v>
      </c>
      <c r="AM136" s="6"/>
      <c r="AN136" s="6"/>
    </row>
    <row r="137" spans="1:40" ht="15.5" x14ac:dyDescent="0.35">
      <c r="A137" s="5" t="s">
        <v>172</v>
      </c>
      <c r="E137" s="3">
        <f>+E77+E79+E82+E90+E93+E103+E109+E119+E122</f>
        <v>291.34035503081492</v>
      </c>
      <c r="F137" s="3"/>
      <c r="G137" s="3">
        <f>+G77+G79+G82+G90+G93+G103+G109+G119+G122</f>
        <v>170.58531086505684</v>
      </c>
      <c r="H137" s="3"/>
      <c r="I137" s="3">
        <f>+I77+I79+I82+I90+I93+I103+I109+I119+I122</f>
        <v>5.5024894406543279</v>
      </c>
      <c r="J137" s="3"/>
      <c r="K137" s="3">
        <f>+K77+K79+K82+K90+K93+K103+K109+K119+K122</f>
        <v>6.3114394386465849</v>
      </c>
      <c r="L137" s="3"/>
      <c r="M137" s="3">
        <f>+M77+M79+M82+M90+M93+M103+M109+M119+M122</f>
        <v>5.6476882996531188</v>
      </c>
      <c r="N137" s="3"/>
      <c r="O137" s="3">
        <f>+O77+O79+O82+O90+O93+O103+O109+O119+O122</f>
        <v>280.21474620214116</v>
      </c>
      <c r="P137" s="3"/>
      <c r="Q137" s="3">
        <f>+Q77+Q79+Q82+Q90+Q93+Q103+Q109+Q119+Q122</f>
        <v>338.10806046986011</v>
      </c>
      <c r="R137" s="3"/>
      <c r="S137" s="3">
        <f>+S77+S79+S82+S90+S93+S103+S109+S119+S122</f>
        <v>24.82919067324427</v>
      </c>
      <c r="T137" s="3"/>
      <c r="U137" s="3">
        <f>+U77+U79+U82+U90+U93+U103+U109+U119+U122</f>
        <v>4.8928320636854874</v>
      </c>
      <c r="V137" s="3"/>
      <c r="W137" s="3">
        <f>+W77+W79+W82+W90+W93+W103+W109+W119+W122</f>
        <v>117.05407140733347</v>
      </c>
      <c r="X137" s="3">
        <f>SUM(E137:W137)</f>
        <v>1244.4861838910904</v>
      </c>
      <c r="Y137" s="1">
        <f>+X137/(X137+X138)</f>
        <v>1.7394810269545275E-2</v>
      </c>
      <c r="Z137" s="1">
        <f>+X137/80415</f>
        <v>1.5475796603756642E-2</v>
      </c>
      <c r="AA137" s="5" t="s">
        <v>15</v>
      </c>
      <c r="AB137" s="12">
        <f t="shared" si="183"/>
        <v>291.34035503081492</v>
      </c>
      <c r="AC137" s="12">
        <f t="shared" si="184"/>
        <v>170.58531086505684</v>
      </c>
      <c r="AD137" s="12">
        <f t="shared" si="185"/>
        <v>5.5024894406543279</v>
      </c>
      <c r="AE137" s="12">
        <f t="shared" si="186"/>
        <v>6.3114394386465849</v>
      </c>
      <c r="AF137" s="12">
        <f t="shared" si="187"/>
        <v>5.6476882996531188</v>
      </c>
      <c r="AG137" s="12">
        <f t="shared" si="188"/>
        <v>280.21474620214116</v>
      </c>
      <c r="AH137" s="12">
        <f t="shared" si="189"/>
        <v>338.10806046986011</v>
      </c>
      <c r="AI137" s="12">
        <f t="shared" si="190"/>
        <v>24.82919067324427</v>
      </c>
      <c r="AJ137" s="12">
        <f t="shared" si="191"/>
        <v>4.8928320636854874</v>
      </c>
      <c r="AK137" s="12">
        <f t="shared" si="192"/>
        <v>117.05407140733347</v>
      </c>
      <c r="AL137" s="12">
        <f t="shared" si="192"/>
        <v>1244.4861838910904</v>
      </c>
      <c r="AM137" s="6"/>
      <c r="AN137" s="6"/>
    </row>
    <row r="138" spans="1:40" ht="15.5" x14ac:dyDescent="0.35">
      <c r="A138" s="5" t="s">
        <v>16</v>
      </c>
      <c r="E138" s="3">
        <f>+E36-E137</f>
        <v>19615.53803317406</v>
      </c>
      <c r="F138" s="3"/>
      <c r="G138" s="3">
        <f>+G36-G137</f>
        <v>11789.835208171507</v>
      </c>
      <c r="H138" s="3"/>
      <c r="I138" s="3">
        <f>+I36-I137</f>
        <v>456.01243766498663</v>
      </c>
      <c r="J138" s="3"/>
      <c r="K138" s="3">
        <f>+K36-K137</f>
        <v>646.80115258614819</v>
      </c>
      <c r="L138" s="3"/>
      <c r="M138" s="3">
        <f>+M36-M137</f>
        <v>920.12193448765527</v>
      </c>
      <c r="N138" s="3"/>
      <c r="O138" s="3">
        <f>+O36-O137</f>
        <v>13374.285887333544</v>
      </c>
      <c r="P138" s="3"/>
      <c r="Q138" s="3">
        <f>+Q36-Q137</f>
        <v>16438.116533592914</v>
      </c>
      <c r="R138" s="3"/>
      <c r="S138" s="3">
        <f>+S36-S137</f>
        <v>1427.670024258563</v>
      </c>
      <c r="T138" s="3"/>
      <c r="U138" s="3">
        <f>+U36-U137</f>
        <v>188.05869232355298</v>
      </c>
      <c r="V138" s="3"/>
      <c r="W138" s="3">
        <f t="shared" ref="W138" si="193">+W36-W137</f>
        <v>5442.6069897309217</v>
      </c>
      <c r="X138" s="3">
        <f>SUM(E138:W138)</f>
        <v>70299.046893323844</v>
      </c>
      <c r="AA138" s="5" t="s">
        <v>16</v>
      </c>
      <c r="AB138" s="12">
        <f t="shared" si="183"/>
        <v>19615.53803317406</v>
      </c>
      <c r="AC138" s="12">
        <f t="shared" si="184"/>
        <v>11789.835208171507</v>
      </c>
      <c r="AD138" s="12">
        <f t="shared" si="185"/>
        <v>456.01243766498663</v>
      </c>
      <c r="AE138" s="12">
        <f t="shared" si="186"/>
        <v>646.80115258614819</v>
      </c>
      <c r="AF138" s="12">
        <f t="shared" si="187"/>
        <v>920.12193448765527</v>
      </c>
      <c r="AG138" s="12">
        <f t="shared" si="188"/>
        <v>13374.285887333544</v>
      </c>
      <c r="AH138" s="12">
        <f t="shared" si="189"/>
        <v>16438.116533592914</v>
      </c>
      <c r="AI138" s="12">
        <f t="shared" si="190"/>
        <v>1427.670024258563</v>
      </c>
      <c r="AJ138" s="12">
        <f t="shared" si="191"/>
        <v>188.05869232355298</v>
      </c>
      <c r="AK138" s="12">
        <f t="shared" si="192"/>
        <v>5442.6069897309217</v>
      </c>
      <c r="AL138" s="12">
        <f t="shared" si="192"/>
        <v>70299.046893323844</v>
      </c>
      <c r="AM138" s="6"/>
      <c r="AN138" s="6"/>
    </row>
    <row r="139" spans="1:40" ht="15.5" x14ac:dyDescent="0.35">
      <c r="A139" s="5" t="s">
        <v>17</v>
      </c>
      <c r="E139" s="7">
        <f>-E137/E129</f>
        <v>-1.4635160237048441E-2</v>
      </c>
      <c r="F139" s="7"/>
      <c r="G139" s="7">
        <f>-G137/G129</f>
        <v>-1.4262484382848257E-2</v>
      </c>
      <c r="H139" s="7"/>
      <c r="I139" s="7">
        <f>-I137/I129</f>
        <v>-1.1922668406768143E-2</v>
      </c>
      <c r="J139" s="7"/>
      <c r="K139" s="7">
        <f>-K137/K129</f>
        <v>-9.6636315326270369E-3</v>
      </c>
      <c r="L139" s="7"/>
      <c r="M139" s="7">
        <f>-M137/M129</f>
        <v>-6.1005331787070865E-3</v>
      </c>
      <c r="N139" s="7"/>
      <c r="O139" s="7">
        <f>-O137/O129</f>
        <v>-2.0521786458739397E-2</v>
      </c>
      <c r="P139" s="7"/>
      <c r="Q139" s="7">
        <f>-Q137/Q129</f>
        <v>-2.0154001788311712E-2</v>
      </c>
      <c r="R139" s="7"/>
      <c r="S139" s="7">
        <f>-S137/S129</f>
        <v>-1.7094116415346885E-2</v>
      </c>
      <c r="T139" s="7"/>
      <c r="U139" s="7">
        <f>-U137/U129</f>
        <v>-2.5357830570262613E-2</v>
      </c>
      <c r="V139" s="7"/>
      <c r="W139" s="7">
        <f>-W137/W129</f>
        <v>-2.1054174008112728E-2</v>
      </c>
      <c r="X139" s="7">
        <f>-X137/X129</f>
        <v>-1.7394810269545272E-2</v>
      </c>
      <c r="AA139" s="5" t="s">
        <v>17</v>
      </c>
      <c r="AB139" s="35">
        <f t="shared" si="183"/>
        <v>-1.4635160237048441E-2</v>
      </c>
      <c r="AC139" s="35">
        <f t="shared" si="184"/>
        <v>-1.4262484382848257E-2</v>
      </c>
      <c r="AD139" s="35">
        <f t="shared" si="185"/>
        <v>-1.1922668406768143E-2</v>
      </c>
      <c r="AE139" s="35">
        <f t="shared" si="186"/>
        <v>-9.6636315326270369E-3</v>
      </c>
      <c r="AF139" s="35">
        <f t="shared" si="187"/>
        <v>-6.1005331787070865E-3</v>
      </c>
      <c r="AG139" s="35">
        <f t="shared" si="188"/>
        <v>-2.0521786458739397E-2</v>
      </c>
      <c r="AH139" s="35">
        <f t="shared" si="189"/>
        <v>-2.0154001788311712E-2</v>
      </c>
      <c r="AI139" s="35">
        <f t="shared" si="190"/>
        <v>-1.7094116415346885E-2</v>
      </c>
      <c r="AJ139" s="35">
        <f t="shared" si="191"/>
        <v>-2.5357830570262613E-2</v>
      </c>
      <c r="AK139" s="35">
        <f t="shared" si="192"/>
        <v>-2.1054174008112728E-2</v>
      </c>
      <c r="AL139" s="35">
        <f t="shared" si="192"/>
        <v>-1.7394810269545272E-2</v>
      </c>
      <c r="AM139" s="6"/>
      <c r="AN139" s="6"/>
    </row>
    <row r="140" spans="1:40" ht="15.5" x14ac:dyDescent="0.35">
      <c r="A140" s="5" t="s">
        <v>18</v>
      </c>
      <c r="E140" s="1">
        <f>+E35</f>
        <v>0.81677868739249482</v>
      </c>
      <c r="F140" s="3"/>
      <c r="G140" s="1">
        <f>+G35</f>
        <v>0.83388656645689541</v>
      </c>
      <c r="H140" s="3"/>
      <c r="I140" s="1">
        <f>+I35</f>
        <v>4.2288946367129219</v>
      </c>
      <c r="J140" s="3"/>
      <c r="K140" s="1">
        <f>+K35</f>
        <v>3.453860831264393</v>
      </c>
      <c r="L140" s="3"/>
      <c r="M140" s="1">
        <f>+M35</f>
        <v>0.77436111787899964</v>
      </c>
      <c r="N140" s="3"/>
      <c r="O140" s="1">
        <f>+O35</f>
        <v>1.0972645871210024E-2</v>
      </c>
      <c r="P140" s="3"/>
      <c r="Q140" s="1">
        <f>+Q35</f>
        <v>1.6585257215647332E-2</v>
      </c>
      <c r="R140" s="3"/>
      <c r="S140" s="1">
        <f>+S35</f>
        <v>0.11916151018926777</v>
      </c>
      <c r="T140" s="3"/>
      <c r="U140" s="1">
        <f>+U35</f>
        <v>6.8410965095609413E-2</v>
      </c>
      <c r="V140" s="3"/>
      <c r="W140" s="1">
        <f>+W35</f>
        <v>0</v>
      </c>
      <c r="X140" s="1">
        <f>+X35</f>
        <v>0</v>
      </c>
      <c r="AA140" s="5" t="s">
        <v>18</v>
      </c>
      <c r="AB140" s="33">
        <f t="shared" si="183"/>
        <v>0.81677868739249482</v>
      </c>
      <c r="AC140" s="33">
        <f t="shared" si="184"/>
        <v>0.83388656645689541</v>
      </c>
      <c r="AD140" s="33">
        <f t="shared" si="185"/>
        <v>4.2288946367129219</v>
      </c>
      <c r="AE140" s="33">
        <f t="shared" si="186"/>
        <v>3.453860831264393</v>
      </c>
      <c r="AF140" s="33">
        <f t="shared" si="187"/>
        <v>0.77436111787899964</v>
      </c>
      <c r="AG140" s="33">
        <f t="shared" si="188"/>
        <v>1.0972645871210024E-2</v>
      </c>
      <c r="AH140" s="33">
        <f t="shared" si="189"/>
        <v>1.6585257215647332E-2</v>
      </c>
      <c r="AI140" s="33">
        <f t="shared" si="190"/>
        <v>0.11916151018926777</v>
      </c>
      <c r="AJ140" s="33">
        <f t="shared" si="191"/>
        <v>6.8410965095609413E-2</v>
      </c>
      <c r="AK140" s="12">
        <f t="shared" si="192"/>
        <v>0</v>
      </c>
      <c r="AL140" s="12"/>
      <c r="AM140" s="6"/>
      <c r="AN140" s="6"/>
    </row>
    <row r="141" spans="1:40" ht="15.5" x14ac:dyDescent="0.35">
      <c r="A141" s="5" t="s">
        <v>19</v>
      </c>
      <c r="E141" s="1">
        <f>+E34/E138</f>
        <v>0.82890991684763848</v>
      </c>
      <c r="F141" s="1"/>
      <c r="G141" s="1">
        <f>+G34/G138</f>
        <v>0.84595194283015063</v>
      </c>
      <c r="H141" s="1"/>
      <c r="I141" s="1">
        <f>+I34/I138</f>
        <v>4.2799227363044681</v>
      </c>
      <c r="J141" s="1"/>
      <c r="K141" s="1">
        <f>+K34/K138</f>
        <v>3.4875633585077028</v>
      </c>
      <c r="L141" s="1"/>
      <c r="M141" s="1">
        <f>+M34/M138</f>
        <v>0.77911412947586667</v>
      </c>
      <c r="N141" s="1"/>
      <c r="O141" s="1">
        <f>+O34/O138</f>
        <v>1.1202542046891377E-2</v>
      </c>
      <c r="P141" s="1"/>
      <c r="Q141" s="1">
        <f>+Q34/Q138</f>
        <v>1.6926391745148726E-2</v>
      </c>
      <c r="R141" s="1"/>
      <c r="S141" s="1">
        <f>+S34/S138</f>
        <v>0.12123389653003837</v>
      </c>
      <c r="T141" s="1"/>
      <c r="U141" s="1">
        <f>+U34/U138</f>
        <v>7.019085284975575E-2</v>
      </c>
      <c r="V141" s="1"/>
      <c r="W141" s="1">
        <f>+W34/W138</f>
        <v>0</v>
      </c>
      <c r="X141" s="1">
        <f>+X34/X138</f>
        <v>0.45195252857713081</v>
      </c>
      <c r="AA141" s="5" t="s">
        <v>19</v>
      </c>
      <c r="AB141" s="33">
        <f t="shared" si="183"/>
        <v>0.82890991684763848</v>
      </c>
      <c r="AC141" s="33">
        <f t="shared" si="184"/>
        <v>0.84595194283015063</v>
      </c>
      <c r="AD141" s="33">
        <f t="shared" si="185"/>
        <v>4.2799227363044681</v>
      </c>
      <c r="AE141" s="33">
        <f t="shared" si="186"/>
        <v>3.4875633585077028</v>
      </c>
      <c r="AF141" s="33">
        <f t="shared" si="187"/>
        <v>0.77911412947586667</v>
      </c>
      <c r="AG141" s="33">
        <f t="shared" si="188"/>
        <v>1.1202542046891377E-2</v>
      </c>
      <c r="AH141" s="33">
        <f t="shared" si="189"/>
        <v>1.6926391745148726E-2</v>
      </c>
      <c r="AI141" s="33">
        <f t="shared" si="190"/>
        <v>0.12123389653003837</v>
      </c>
      <c r="AJ141" s="33">
        <f t="shared" si="191"/>
        <v>7.019085284975575E-2</v>
      </c>
      <c r="AK141" s="12">
        <f t="shared" si="192"/>
        <v>0</v>
      </c>
      <c r="AL141" s="12"/>
      <c r="AM141" s="6"/>
      <c r="AN141" s="6"/>
    </row>
    <row r="142" spans="1:40" ht="15.5" x14ac:dyDescent="0.35">
      <c r="A142" s="5" t="s">
        <v>173</v>
      </c>
      <c r="E142" s="1">
        <f>+E141-E35</f>
        <v>1.2131229455143666E-2</v>
      </c>
      <c r="F142" s="1"/>
      <c r="G142" s="1">
        <f>+G141-G35</f>
        <v>1.2065376373255221E-2</v>
      </c>
      <c r="H142" s="1"/>
      <c r="I142" s="1">
        <f>+I141-I35</f>
        <v>5.1028099591546194E-2</v>
      </c>
      <c r="J142" s="1"/>
      <c r="K142" s="1">
        <f>+K141-K35</f>
        <v>3.3702527243309799E-2</v>
      </c>
      <c r="L142" s="1"/>
      <c r="M142" s="1">
        <f>+M141-M35</f>
        <v>4.7530115968670295E-3</v>
      </c>
      <c r="N142" s="1"/>
      <c r="O142" s="1">
        <f>+O141-O35</f>
        <v>2.2989617568135341E-4</v>
      </c>
      <c r="P142" s="1"/>
      <c r="Q142" s="1">
        <f>+Q141-Q35</f>
        <v>3.41134529501394E-4</v>
      </c>
      <c r="R142" s="1"/>
      <c r="S142" s="1">
        <f>+S141-S35</f>
        <v>2.0723863407706017E-3</v>
      </c>
      <c r="T142" s="1"/>
      <c r="U142" s="1">
        <f>+U141-U35</f>
        <v>1.7798877541463365E-3</v>
      </c>
      <c r="V142" s="1"/>
      <c r="W142" s="1">
        <f>+W141-W35</f>
        <v>0</v>
      </c>
      <c r="X142" s="1">
        <f>+X141-X35</f>
        <v>0.45195252857713081</v>
      </c>
      <c r="AA142" s="5" t="s">
        <v>20</v>
      </c>
      <c r="AB142" s="33">
        <f t="shared" si="183"/>
        <v>1.2131229455143666E-2</v>
      </c>
      <c r="AC142" s="33">
        <f t="shared" si="184"/>
        <v>1.2065376373255221E-2</v>
      </c>
      <c r="AD142" s="33">
        <f t="shared" si="185"/>
        <v>5.1028099591546194E-2</v>
      </c>
      <c r="AE142" s="33">
        <f t="shared" si="186"/>
        <v>3.3702527243309799E-2</v>
      </c>
      <c r="AF142" s="33">
        <f t="shared" si="187"/>
        <v>4.7530115968670295E-3</v>
      </c>
      <c r="AG142" s="33">
        <f t="shared" si="188"/>
        <v>2.2989617568135341E-4</v>
      </c>
      <c r="AH142" s="33">
        <f t="shared" si="189"/>
        <v>3.41134529501394E-4</v>
      </c>
      <c r="AI142" s="33">
        <f t="shared" si="190"/>
        <v>2.0723863407706017E-3</v>
      </c>
      <c r="AJ142" s="33">
        <f t="shared" si="191"/>
        <v>1.7798877541463365E-3</v>
      </c>
      <c r="AK142" s="12">
        <f t="shared" si="192"/>
        <v>0</v>
      </c>
      <c r="AL142" s="12"/>
      <c r="AM142" s="6"/>
      <c r="AN142" s="6"/>
    </row>
    <row r="143" spans="1:40" ht="15.5" x14ac:dyDescent="0.35">
      <c r="A143" s="5" t="s">
        <v>21</v>
      </c>
      <c r="E143" s="3">
        <f>+E43</f>
        <v>605.72798500260205</v>
      </c>
      <c r="F143" s="1"/>
      <c r="G143" s="3">
        <f>+G43</f>
        <v>274.00968101769433</v>
      </c>
      <c r="H143" s="1"/>
      <c r="I143" s="3">
        <f>+I43</f>
        <v>17.994828920180954</v>
      </c>
      <c r="J143" s="1"/>
      <c r="K143" s="3">
        <f>+K43</f>
        <v>19.639728841529973</v>
      </c>
      <c r="L143" s="1"/>
      <c r="M143" s="3">
        <f>+M43</f>
        <v>4.7046037834477277</v>
      </c>
      <c r="N143" s="1"/>
      <c r="O143" s="3">
        <f>+O43</f>
        <v>537.76029729916502</v>
      </c>
      <c r="P143" s="1"/>
      <c r="Q143" s="3">
        <f>+Q43</f>
        <v>262.40362553546856</v>
      </c>
      <c r="R143" s="1"/>
      <c r="S143" s="3">
        <f>+S43</f>
        <v>8.4847962263217429</v>
      </c>
      <c r="T143" s="1"/>
      <c r="U143" s="3">
        <f>+U43</f>
        <v>2.6823496048100974</v>
      </c>
      <c r="V143" s="1"/>
      <c r="W143" s="3">
        <f>+W43</f>
        <v>0</v>
      </c>
      <c r="X143" s="3">
        <f>+X43</f>
        <v>1733.4078962312205</v>
      </c>
      <c r="Y143" s="3">
        <f>SUM(E143:W143)</f>
        <v>1733.4078962312203</v>
      </c>
      <c r="AA143" s="5" t="s">
        <v>21</v>
      </c>
      <c r="AB143" s="12">
        <f t="shared" si="183"/>
        <v>605.72798500260205</v>
      </c>
      <c r="AC143" s="12">
        <f t="shared" si="184"/>
        <v>274.00968101769433</v>
      </c>
      <c r="AD143" s="12">
        <f t="shared" si="185"/>
        <v>17.994828920180954</v>
      </c>
      <c r="AE143" s="12">
        <f t="shared" si="186"/>
        <v>19.639728841529973</v>
      </c>
      <c r="AF143" s="12">
        <f t="shared" si="187"/>
        <v>4.7046037834477277</v>
      </c>
      <c r="AG143" s="12">
        <f t="shared" si="188"/>
        <v>537.76029729916502</v>
      </c>
      <c r="AH143" s="12">
        <f t="shared" si="189"/>
        <v>262.40362553546856</v>
      </c>
      <c r="AI143" s="12">
        <f t="shared" si="190"/>
        <v>8.4847962263217429</v>
      </c>
      <c r="AJ143" s="12">
        <f t="shared" si="191"/>
        <v>2.6823496048100974</v>
      </c>
      <c r="AK143" s="12">
        <f t="shared" si="192"/>
        <v>0</v>
      </c>
      <c r="AL143" s="12">
        <f t="shared" si="192"/>
        <v>1733.4078962312205</v>
      </c>
      <c r="AM143" s="6"/>
      <c r="AN143" s="6"/>
    </row>
    <row r="144" spans="1:40" ht="15.5" x14ac:dyDescent="0.35">
      <c r="A144" s="5" t="s">
        <v>22</v>
      </c>
      <c r="E144" s="3">
        <f>+E112+E96+E83+E125+E107</f>
        <v>317.34330290368678</v>
      </c>
      <c r="G144" s="3">
        <f>+G112+G96+G83+G125+G107</f>
        <v>203.53975959341932</v>
      </c>
      <c r="I144" s="3">
        <f>+I112+I96+I83+I125+I107</f>
        <v>10.502190445379345</v>
      </c>
      <c r="K144" s="3">
        <f>+K112+K96+K83+K125+K107</f>
        <v>20.155294968128736</v>
      </c>
      <c r="M144" s="3">
        <f>+M112+M96+M83+M125+M107</f>
        <v>4.9112320820711588</v>
      </c>
      <c r="O144" s="3">
        <f>+O112+O96+O83+O125+O107</f>
        <v>347.83441799935491</v>
      </c>
      <c r="Q144" s="3">
        <f>+Q112+Q96+Q83+Q125+Q107</f>
        <v>210.17414881748664</v>
      </c>
      <c r="S144" s="3">
        <f>+S112+S96+S83+S125+S107</f>
        <v>2.7163949460164756</v>
      </c>
      <c r="U144" s="3">
        <f>+U112+U96+U83+U125+U107</f>
        <v>0</v>
      </c>
      <c r="W144" s="3">
        <f>+W112+W96+W83+W125+W107</f>
        <v>7.674150871445045</v>
      </c>
      <c r="X144" s="3">
        <f>+X112+X96+X83+X125+X107</f>
        <v>1124.8508926269885</v>
      </c>
      <c r="AA144" s="5" t="s">
        <v>22</v>
      </c>
      <c r="AB144" s="12">
        <f t="shared" si="183"/>
        <v>317.34330290368678</v>
      </c>
      <c r="AC144" s="12">
        <f t="shared" si="184"/>
        <v>203.53975959341932</v>
      </c>
      <c r="AD144" s="12">
        <f t="shared" si="185"/>
        <v>10.502190445379345</v>
      </c>
      <c r="AE144" s="12">
        <f t="shared" si="186"/>
        <v>20.155294968128736</v>
      </c>
      <c r="AF144" s="12">
        <f t="shared" si="187"/>
        <v>4.9112320820711588</v>
      </c>
      <c r="AG144" s="12">
        <f t="shared" si="188"/>
        <v>347.83441799935491</v>
      </c>
      <c r="AH144" s="12">
        <f t="shared" si="189"/>
        <v>210.17414881748664</v>
      </c>
      <c r="AI144" s="12">
        <f t="shared" si="190"/>
        <v>2.7163949460164756</v>
      </c>
      <c r="AJ144" s="12">
        <f t="shared" si="191"/>
        <v>0</v>
      </c>
      <c r="AK144" s="12">
        <f t="shared" si="192"/>
        <v>7.674150871445045</v>
      </c>
      <c r="AL144" s="12">
        <f t="shared" si="192"/>
        <v>1124.8508926269885</v>
      </c>
      <c r="AM144" s="6"/>
      <c r="AN144" s="6"/>
    </row>
    <row r="145" spans="1:41" ht="15.5" x14ac:dyDescent="0.35">
      <c r="A145" s="5" t="s">
        <v>23</v>
      </c>
      <c r="E145" s="3">
        <f>+E43-E144</f>
        <v>288.38468209891528</v>
      </c>
      <c r="G145" s="3">
        <f>+G43-G144</f>
        <v>70.469921424275014</v>
      </c>
      <c r="I145" s="3">
        <f>+I43-I144</f>
        <v>7.492638474801609</v>
      </c>
      <c r="K145" s="3">
        <f>+K43-K144</f>
        <v>-0.51556612659876322</v>
      </c>
      <c r="M145" s="3">
        <f>+M43-M144</f>
        <v>-0.20662829862343113</v>
      </c>
      <c r="O145" s="3">
        <f>+O43-O144</f>
        <v>189.92587929981011</v>
      </c>
      <c r="Q145" s="3">
        <f>+Q43-Q144</f>
        <v>52.229476717981925</v>
      </c>
      <c r="S145" s="3">
        <f>+S43-S144</f>
        <v>5.7684012803052678</v>
      </c>
      <c r="U145" s="3">
        <f>+U43-U144</f>
        <v>2.6823496048100974</v>
      </c>
      <c r="W145" s="3">
        <f>+W43-W144</f>
        <v>-7.674150871445045</v>
      </c>
      <c r="X145" s="3">
        <f>+X43-X144</f>
        <v>608.55700360423202</v>
      </c>
      <c r="AA145" s="5" t="s">
        <v>23</v>
      </c>
      <c r="AB145" s="12">
        <f t="shared" si="183"/>
        <v>288.38468209891528</v>
      </c>
      <c r="AC145" s="12">
        <f t="shared" si="184"/>
        <v>70.469921424275014</v>
      </c>
      <c r="AD145" s="12">
        <f t="shared" si="185"/>
        <v>7.492638474801609</v>
      </c>
      <c r="AE145" s="12">
        <f t="shared" si="186"/>
        <v>-0.51556612659876322</v>
      </c>
      <c r="AF145" s="12">
        <f t="shared" si="187"/>
        <v>-0.20662829862343113</v>
      </c>
      <c r="AG145" s="12">
        <f t="shared" si="188"/>
        <v>189.92587929981011</v>
      </c>
      <c r="AH145" s="12">
        <f t="shared" si="189"/>
        <v>52.229476717981925</v>
      </c>
      <c r="AI145" s="12">
        <f t="shared" si="190"/>
        <v>5.7684012803052678</v>
      </c>
      <c r="AJ145" s="12">
        <f t="shared" si="191"/>
        <v>2.6823496048100974</v>
      </c>
      <c r="AK145" s="12">
        <f t="shared" si="192"/>
        <v>-7.674150871445045</v>
      </c>
      <c r="AL145" s="12">
        <f t="shared" si="192"/>
        <v>608.55700360423202</v>
      </c>
      <c r="AM145" s="6">
        <f>10*AL145/1000</f>
        <v>6.0855700360423199</v>
      </c>
      <c r="AN145" s="6">
        <f>5*AL145/1000</f>
        <v>3.04278501802116</v>
      </c>
    </row>
    <row r="146" spans="1:41" ht="15.5" x14ac:dyDescent="0.35">
      <c r="A146" s="5" t="s">
        <v>174</v>
      </c>
      <c r="E146" s="15">
        <f>-E145/E143</f>
        <v>-0.47609601873962692</v>
      </c>
      <c r="G146" s="15">
        <f>-G145/G143</f>
        <v>-0.2571804075043771</v>
      </c>
      <c r="I146" s="15">
        <f>-I145/I143</f>
        <v>-0.41637731083948887</v>
      </c>
      <c r="K146" s="15">
        <f>-K145/K143</f>
        <v>2.625118354529174E-2</v>
      </c>
      <c r="M146" s="15">
        <f>-M145/M143</f>
        <v>4.3920446467865012E-2</v>
      </c>
      <c r="O146" s="15">
        <f>-O145/O143</f>
        <v>-0.35317943748114072</v>
      </c>
      <c r="Q146" s="15">
        <f>-Q145/Q143</f>
        <v>-0.19904251174655424</v>
      </c>
      <c r="S146" s="15">
        <f>-S145/S143</f>
        <v>-0.67985148098317216</v>
      </c>
      <c r="U146" s="15">
        <f>-U145/U143</f>
        <v>-1</v>
      </c>
      <c r="W146" s="15"/>
      <c r="X146" s="15">
        <f>-X145/X143</f>
        <v>-0.35107547676883094</v>
      </c>
      <c r="AA146" s="5" t="s">
        <v>24</v>
      </c>
      <c r="AB146" s="32">
        <f t="shared" si="183"/>
        <v>-0.47609601873962692</v>
      </c>
      <c r="AC146" s="32">
        <f t="shared" si="184"/>
        <v>-0.2571804075043771</v>
      </c>
      <c r="AD146" s="32">
        <f t="shared" si="185"/>
        <v>-0.41637731083948887</v>
      </c>
      <c r="AE146" s="32">
        <f t="shared" si="186"/>
        <v>2.625118354529174E-2</v>
      </c>
      <c r="AF146" s="32">
        <f t="shared" si="187"/>
        <v>4.3920446467865012E-2</v>
      </c>
      <c r="AG146" s="32">
        <f t="shared" si="188"/>
        <v>-0.35317943748114072</v>
      </c>
      <c r="AH146" s="32">
        <f t="shared" si="189"/>
        <v>-0.19904251174655424</v>
      </c>
      <c r="AI146" s="32">
        <f t="shared" si="190"/>
        <v>-0.67985148098317216</v>
      </c>
      <c r="AJ146" s="12">
        <f>+V146</f>
        <v>0</v>
      </c>
      <c r="AK146" s="12">
        <f t="shared" ref="AK146" si="194">+W146</f>
        <v>0</v>
      </c>
      <c r="AL146" s="32">
        <f>+X146</f>
        <v>-0.35107547676883094</v>
      </c>
      <c r="AM146" s="6"/>
      <c r="AN146" s="6"/>
    </row>
    <row r="147" spans="1:41" ht="15.5" x14ac:dyDescent="0.35">
      <c r="AB147" s="5"/>
      <c r="AM147" s="2">
        <f>+AM135+AM145</f>
        <v>12.804369664707934</v>
      </c>
      <c r="AN147" s="2">
        <f>+AN135+AN145</f>
        <v>6.4021848323539672</v>
      </c>
      <c r="AO147" s="2">
        <f>+AM147-AN147</f>
        <v>6.4021848323539672</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52.798859825717869</v>
      </c>
      <c r="F149" s="6"/>
      <c r="G149" s="6">
        <f>+G54</f>
        <v>32.532146977044846</v>
      </c>
      <c r="H149" s="6"/>
      <c r="I149" s="6">
        <f>+I54</f>
        <v>0.99024100815314908</v>
      </c>
      <c r="J149" s="6"/>
      <c r="K149" s="6">
        <f>+K54</f>
        <v>1.2329654139552018</v>
      </c>
      <c r="L149" s="6"/>
      <c r="M149" s="6">
        <f>+M54</f>
        <v>0.96093082548947073</v>
      </c>
      <c r="N149" s="6"/>
      <c r="O149" s="6">
        <f>+O54</f>
        <v>33.898412950884257</v>
      </c>
      <c r="P149" s="6"/>
      <c r="Q149" s="6">
        <f>+Q54</f>
        <v>33.792880816237201</v>
      </c>
      <c r="R149" s="6"/>
      <c r="S149" s="6">
        <f>+S54</f>
        <v>2.4982054345280242</v>
      </c>
      <c r="T149" s="6"/>
      <c r="U149" s="6">
        <f>+U54</f>
        <v>0.55382549052149421</v>
      </c>
      <c r="V149" s="6"/>
      <c r="W149" s="6">
        <f>+W54</f>
        <v>11.762321590881047</v>
      </c>
      <c r="X149" s="6">
        <f>SUM(E149:W149)</f>
        <v>171.02079033341252</v>
      </c>
      <c r="AA149" t="s">
        <v>25</v>
      </c>
      <c r="AB149" s="12">
        <f>+E149</f>
        <v>52.798859825717869</v>
      </c>
      <c r="AC149" s="12">
        <f>+G149</f>
        <v>32.532146977044846</v>
      </c>
      <c r="AD149" s="12">
        <f>+I149</f>
        <v>0.99024100815314908</v>
      </c>
      <c r="AE149" s="12">
        <f>+K149</f>
        <v>1.2329654139552018</v>
      </c>
      <c r="AF149" s="12">
        <f>+M149</f>
        <v>0.96093082548947073</v>
      </c>
      <c r="AG149" s="12">
        <f>+O149</f>
        <v>33.898412950884257</v>
      </c>
      <c r="AH149" s="12">
        <f>+Q149</f>
        <v>33.792880816237201</v>
      </c>
      <c r="AI149" s="12">
        <f>+S149</f>
        <v>2.4982054345280242</v>
      </c>
      <c r="AJ149" s="12">
        <f>+U149</f>
        <v>0.55382549052149421</v>
      </c>
      <c r="AK149" s="12">
        <f>+W149</f>
        <v>11.762321590881047</v>
      </c>
      <c r="AL149" s="12">
        <f>+X149</f>
        <v>171.02079033341252</v>
      </c>
      <c r="AM149" s="2">
        <f>+AL149</f>
        <v>171.02079033341252</v>
      </c>
      <c r="AN149" s="3">
        <f>+AL149</f>
        <v>171.02079033341252</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43.939916593383877</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28.147666250700336</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0.80009049633110618</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1.1529559933550158</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0.92869736751040111</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30.347050636383436</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31.681860756168579</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2.2566830541563658</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0.52669380370702512</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11.247197879178328</v>
      </c>
      <c r="X150" s="6">
        <f>SUM(E150:W150)</f>
        <v>151.02881283087444</v>
      </c>
      <c r="AA150" t="s">
        <v>26</v>
      </c>
      <c r="AB150" s="12">
        <f t="shared" ref="AB150:AB152" si="195">+E150</f>
        <v>43.939916593383877</v>
      </c>
      <c r="AC150" s="12">
        <f t="shared" ref="AC150:AC152" si="196">+G150</f>
        <v>28.147666250700336</v>
      </c>
      <c r="AD150" s="12">
        <f t="shared" ref="AD150:AD152" si="197">+I150</f>
        <v>0.80009049633110618</v>
      </c>
      <c r="AE150" s="12">
        <f t="shared" ref="AE150:AE152" si="198">+K150</f>
        <v>1.1529559933550158</v>
      </c>
      <c r="AF150" s="12">
        <f t="shared" ref="AF150:AF152" si="199">+M150</f>
        <v>0.92869736751040111</v>
      </c>
      <c r="AG150" s="12">
        <f t="shared" ref="AG150:AG152" si="200">+O150</f>
        <v>30.347050636383436</v>
      </c>
      <c r="AH150" s="12">
        <f t="shared" ref="AH150:AH152" si="201">+Q150</f>
        <v>31.681860756168579</v>
      </c>
      <c r="AI150" s="12">
        <f t="shared" ref="AI150:AI152" si="202">+S150</f>
        <v>2.2566830541563658</v>
      </c>
      <c r="AJ150" s="12">
        <f t="shared" ref="AJ150:AJ152" si="203">+U150</f>
        <v>0.52669380370702512</v>
      </c>
      <c r="AK150" s="12">
        <f t="shared" ref="AK150:AK152" si="204">+W150</f>
        <v>11.247197879178328</v>
      </c>
      <c r="AL150" s="12">
        <f t="shared" ref="AL150:AL152" si="205">+X150</f>
        <v>151.02881283087444</v>
      </c>
      <c r="AM150" s="2">
        <f>+AL150+AO147</f>
        <v>157.43099766322842</v>
      </c>
      <c r="AN150" s="2">
        <f>+AL150+AM147</f>
        <v>163.83318249558238</v>
      </c>
    </row>
    <row r="151" spans="1:41" ht="15.5" x14ac:dyDescent="0.35">
      <c r="A151" t="s">
        <v>35</v>
      </c>
      <c r="E151" s="2">
        <f>+E150-E149</f>
        <v>-8.8589432323339921</v>
      </c>
      <c r="F151" s="2"/>
      <c r="G151" s="2">
        <f t="shared" ref="G151:W151" si="206">+G150-G149</f>
        <v>-4.3844807263445098</v>
      </c>
      <c r="H151" s="2"/>
      <c r="I151" s="2">
        <f t="shared" ref="I151" si="207">+I150-I149</f>
        <v>-0.1901505118220429</v>
      </c>
      <c r="J151" s="2"/>
      <c r="K151" s="2">
        <f t="shared" ref="K151" si="208">+K150-K149</f>
        <v>-8.000942060018601E-2</v>
      </c>
      <c r="L151" s="2"/>
      <c r="M151" s="2">
        <f t="shared" si="206"/>
        <v>-3.2233457979069624E-2</v>
      </c>
      <c r="N151" s="2"/>
      <c r="O151" s="2">
        <f t="shared" si="206"/>
        <v>-3.5513623145008211</v>
      </c>
      <c r="P151" s="2"/>
      <c r="Q151" s="2">
        <f t="shared" si="206"/>
        <v>-2.111020060068622</v>
      </c>
      <c r="R151" s="2"/>
      <c r="S151" s="2">
        <f t="shared" si="206"/>
        <v>-0.24152238037165841</v>
      </c>
      <c r="T151" s="2"/>
      <c r="U151" s="2">
        <f t="shared" si="206"/>
        <v>-2.7131686814469091E-2</v>
      </c>
      <c r="V151" s="2"/>
      <c r="W151" s="2">
        <f t="shared" si="206"/>
        <v>-0.51512371170271898</v>
      </c>
      <c r="X151" s="3">
        <f>+X150-X149</f>
        <v>-19.991977502538077</v>
      </c>
      <c r="AA151" t="s">
        <v>27</v>
      </c>
      <c r="AB151" s="12">
        <f t="shared" si="195"/>
        <v>-8.8589432323339921</v>
      </c>
      <c r="AC151" s="12">
        <f t="shared" si="196"/>
        <v>-4.3844807263445098</v>
      </c>
      <c r="AD151" s="12">
        <f t="shared" si="197"/>
        <v>-0.1901505118220429</v>
      </c>
      <c r="AE151" s="12">
        <f t="shared" si="198"/>
        <v>-8.000942060018601E-2</v>
      </c>
      <c r="AF151" s="12">
        <f t="shared" si="199"/>
        <v>-3.2233457979069624E-2</v>
      </c>
      <c r="AG151" s="12">
        <f t="shared" si="200"/>
        <v>-3.5513623145008211</v>
      </c>
      <c r="AH151" s="12">
        <f t="shared" si="201"/>
        <v>-2.111020060068622</v>
      </c>
      <c r="AI151" s="12">
        <f t="shared" si="202"/>
        <v>-0.24152238037165841</v>
      </c>
      <c r="AJ151" s="12">
        <f t="shared" si="203"/>
        <v>-2.7131686814469091E-2</v>
      </c>
      <c r="AK151" s="12">
        <f t="shared" si="204"/>
        <v>-0.51512371170271898</v>
      </c>
      <c r="AL151" s="12">
        <f t="shared" si="205"/>
        <v>-19.991977502538077</v>
      </c>
      <c r="AM151" s="2">
        <f>+AM150-AM149</f>
        <v>-13.589792670184096</v>
      </c>
      <c r="AN151" s="2">
        <f>+AN150-AN149</f>
        <v>-7.1876078378301429</v>
      </c>
    </row>
    <row r="152" spans="1:41" ht="15.5" x14ac:dyDescent="0.35">
      <c r="A152" t="s">
        <v>28</v>
      </c>
      <c r="E152" s="2">
        <f>100*E151/E149</f>
        <v>-16.77866389838001</v>
      </c>
      <c r="F152" s="2"/>
      <c r="G152" s="2">
        <f>100*G151/G149</f>
        <v>-13.477378942860005</v>
      </c>
      <c r="H152" s="2"/>
      <c r="I152" s="2">
        <f>100*I151/I149</f>
        <v>-19.202447712873806</v>
      </c>
      <c r="J152" s="2"/>
      <c r="K152" s="2">
        <f>100*K151/K149</f>
        <v>-6.4891861275756</v>
      </c>
      <c r="L152" s="2"/>
      <c r="M152" s="2">
        <f>100*M151/M149</f>
        <v>-3.3543994139901612</v>
      </c>
      <c r="N152" s="2"/>
      <c r="O152" s="2">
        <f>100*O151/O149</f>
        <v>-10.476485491065393</v>
      </c>
      <c r="P152" s="2"/>
      <c r="Q152" s="2">
        <f>100*Q151/Q149</f>
        <v>-6.2469372515121417</v>
      </c>
      <c r="R152" s="2"/>
      <c r="S152" s="2">
        <f>100*S151/S149</f>
        <v>-9.6678350400469864</v>
      </c>
      <c r="T152" s="2"/>
      <c r="U152" s="2">
        <f>100*U151/U149</f>
        <v>-4.8989595601533802</v>
      </c>
      <c r="V152" s="2"/>
      <c r="W152" s="2">
        <f>100*W151/W149</f>
        <v>-4.3794391075149477</v>
      </c>
      <c r="X152" s="2">
        <f t="shared" ref="X152" si="209">100*X151/X149</f>
        <v>-11.689793658164508</v>
      </c>
      <c r="AA152" t="s">
        <v>28</v>
      </c>
      <c r="AB152" s="6">
        <f t="shared" si="195"/>
        <v>-16.77866389838001</v>
      </c>
      <c r="AC152" s="6">
        <f t="shared" si="196"/>
        <v>-13.477378942860005</v>
      </c>
      <c r="AD152" s="6">
        <f t="shared" si="197"/>
        <v>-19.202447712873806</v>
      </c>
      <c r="AE152" s="6">
        <f t="shared" si="198"/>
        <v>-6.4891861275756</v>
      </c>
      <c r="AF152" s="6">
        <f t="shared" si="199"/>
        <v>-3.3543994139901612</v>
      </c>
      <c r="AG152" s="6">
        <f t="shared" si="200"/>
        <v>-10.476485491065393</v>
      </c>
      <c r="AH152" s="6">
        <f t="shared" si="201"/>
        <v>-6.2469372515121417</v>
      </c>
      <c r="AI152" s="6">
        <f t="shared" si="202"/>
        <v>-9.6678350400469864</v>
      </c>
      <c r="AJ152" s="6">
        <f t="shared" si="203"/>
        <v>-4.8989595601533802</v>
      </c>
      <c r="AK152" s="6">
        <f t="shared" si="204"/>
        <v>-4.3794391075149477</v>
      </c>
      <c r="AL152" s="6">
        <f t="shared" si="205"/>
        <v>-11.689793658164508</v>
      </c>
      <c r="AM152" s="2">
        <f>100*AM151/AM149</f>
        <v>-7.9462810595660338</v>
      </c>
      <c r="AN152" s="2">
        <f>100*AN151/AN149</f>
        <v>-4.2027684609675742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6DC8-C2B0-4C44-9635-A59CD46EB611}">
  <dimension ref="A2:BA152"/>
  <sheetViews>
    <sheetView zoomScale="50" zoomScaleNormal="50" workbookViewId="0">
      <selection activeCell="O3" sqref="O3"/>
    </sheetView>
  </sheetViews>
  <sheetFormatPr defaultRowHeight="14.5" x14ac:dyDescent="0.35"/>
  <cols>
    <col min="1" max="1" width="67.81640625" customWidth="1"/>
    <col min="27" max="27" width="62.72656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49955.149999999972</v>
      </c>
      <c r="F15" s="42">
        <v>27244.607999999989</v>
      </c>
      <c r="G15" s="42">
        <v>5412.3999999999987</v>
      </c>
      <c r="H15" s="42">
        <v>851.21399999999994</v>
      </c>
      <c r="I15" s="42">
        <v>593.21999999999991</v>
      </c>
      <c r="J15" s="42">
        <v>336.46</v>
      </c>
      <c r="K15" s="42">
        <v>510.23599999999999</v>
      </c>
      <c r="L15" s="42">
        <v>326.01600000000002</v>
      </c>
      <c r="M15" s="42">
        <v>0</v>
      </c>
      <c r="N15" s="43">
        <v>0</v>
      </c>
      <c r="O15" s="25">
        <v>85229.30399999996</v>
      </c>
    </row>
    <row r="16" spans="1:25" ht="15.5" x14ac:dyDescent="0.35">
      <c r="A16" s="44" t="s">
        <v>66</v>
      </c>
      <c r="B16" s="25"/>
      <c r="C16" s="25"/>
      <c r="D16" s="25"/>
      <c r="E16" s="25">
        <v>50718.492887898683</v>
      </c>
      <c r="F16" s="25">
        <v>22888.625615618894</v>
      </c>
      <c r="G16" s="25">
        <v>1638.0231728207332</v>
      </c>
      <c r="H16" s="25">
        <v>323.00468039893684</v>
      </c>
      <c r="I16" s="25">
        <v>810.24429351932986</v>
      </c>
      <c r="J16" s="25">
        <v>27475.197611429918</v>
      </c>
      <c r="K16" s="25">
        <v>27655.299209826306</v>
      </c>
      <c r="L16" s="25">
        <v>1724.6898203131802</v>
      </c>
      <c r="M16" s="25">
        <v>465.84717654260993</v>
      </c>
      <c r="N16" s="25">
        <v>5785.3461132891025</v>
      </c>
      <c r="O16" s="25">
        <v>139484.77058165768</v>
      </c>
    </row>
    <row r="17" spans="1:22" ht="15.5" x14ac:dyDescent="0.35">
      <c r="A17" s="45" t="s">
        <v>84</v>
      </c>
      <c r="B17" s="25"/>
      <c r="C17" s="25"/>
      <c r="D17" s="25"/>
      <c r="E17" s="25">
        <v>3086.2646265232115</v>
      </c>
      <c r="F17" s="25">
        <v>1386.0050125632117</v>
      </c>
      <c r="G17" s="25">
        <v>148.49939638302726</v>
      </c>
      <c r="H17" s="25">
        <v>9.5032443481512754</v>
      </c>
      <c r="I17" s="25">
        <v>39.793000714795951</v>
      </c>
      <c r="J17" s="25">
        <v>1834.76596374465</v>
      </c>
      <c r="K17" s="25">
        <v>1459.2241033458442</v>
      </c>
      <c r="L17" s="25">
        <v>65.303426825066239</v>
      </c>
      <c r="M17" s="25">
        <v>20.510133685868077</v>
      </c>
      <c r="N17" s="25">
        <v>307.54068009790626</v>
      </c>
      <c r="O17" s="25">
        <v>8357.4095882317306</v>
      </c>
    </row>
    <row r="18" spans="1:22" ht="15.5" x14ac:dyDescent="0.35">
      <c r="A18" s="45" t="s">
        <v>85</v>
      </c>
      <c r="B18" s="25"/>
      <c r="C18" s="25"/>
      <c r="D18" s="25"/>
      <c r="E18" s="25">
        <v>2031.6403622846226</v>
      </c>
      <c r="F18" s="42">
        <v>1022.1144789018284</v>
      </c>
      <c r="G18" s="25">
        <v>70.44337822789582</v>
      </c>
      <c r="H18" s="25">
        <v>2.3646206165359143</v>
      </c>
      <c r="I18" s="25">
        <v>21.309214973583753</v>
      </c>
      <c r="J18" s="25">
        <v>764.14068773990789</v>
      </c>
      <c r="K18" s="25">
        <v>964.37321673486576</v>
      </c>
      <c r="L18" s="25">
        <v>46.099789263768244</v>
      </c>
      <c r="M18" s="25">
        <v>19.085582603620217</v>
      </c>
      <c r="N18" s="25">
        <v>227.2392197464693</v>
      </c>
      <c r="O18" s="25">
        <v>5168.8105510930973</v>
      </c>
    </row>
    <row r="19" spans="1:22" ht="15.5" x14ac:dyDescent="0.35">
      <c r="A19" s="45" t="s">
        <v>86</v>
      </c>
      <c r="B19" s="25"/>
      <c r="C19" s="25"/>
      <c r="D19" s="25"/>
      <c r="E19" s="25">
        <v>5492.8141864843437</v>
      </c>
      <c r="F19" s="42">
        <v>3534.8627446513956</v>
      </c>
      <c r="G19" s="25">
        <v>149.60339800465101</v>
      </c>
      <c r="H19" s="25">
        <v>6.920344351132008</v>
      </c>
      <c r="I19" s="25">
        <v>51.646109243589848</v>
      </c>
      <c r="J19" s="25">
        <v>1692.0538823878476</v>
      </c>
      <c r="K19" s="25">
        <v>2328.7900684024589</v>
      </c>
      <c r="L19" s="25">
        <v>72.511597003271888</v>
      </c>
      <c r="M19" s="25">
        <v>43.877275101255194</v>
      </c>
      <c r="N19" s="25">
        <v>347.12212432216279</v>
      </c>
      <c r="O19" s="25">
        <v>13720.201729952105</v>
      </c>
    </row>
    <row r="20" spans="1:22" ht="15.5" x14ac:dyDescent="0.35">
      <c r="A20" s="44" t="s">
        <v>67</v>
      </c>
      <c r="B20" s="25"/>
      <c r="C20" s="25"/>
      <c r="D20" s="25"/>
      <c r="E20" s="25">
        <f>E17*$N$2+E18+E19</f>
        <v>7524.4545487689666</v>
      </c>
      <c r="F20" s="25">
        <f t="shared" ref="F20:O20" si="0">F17*$N$2+F18+F19</f>
        <v>4556.9772235532237</v>
      </c>
      <c r="G20" s="25">
        <f t="shared" si="0"/>
        <v>220.04677623254685</v>
      </c>
      <c r="H20" s="25">
        <f t="shared" si="0"/>
        <v>9.2849649676679213</v>
      </c>
      <c r="I20" s="25">
        <f t="shared" si="0"/>
        <v>72.955324217173597</v>
      </c>
      <c r="J20" s="25">
        <f t="shared" si="0"/>
        <v>2456.1945701277555</v>
      </c>
      <c r="K20" s="25">
        <f t="shared" si="0"/>
        <v>3293.1632851373247</v>
      </c>
      <c r="L20" s="25">
        <f t="shared" si="0"/>
        <v>118.61138626704013</v>
      </c>
      <c r="M20" s="25">
        <f t="shared" si="0"/>
        <v>62.962857704875411</v>
      </c>
      <c r="N20" s="25">
        <f t="shared" si="0"/>
        <v>574.36134406863209</v>
      </c>
      <c r="O20" s="25">
        <f t="shared" si="0"/>
        <v>18889.012281045201</v>
      </c>
      <c r="P20" s="3">
        <f t="shared" ref="P20" si="1">SUM(E20:N20)</f>
        <v>18889.012281045205</v>
      </c>
    </row>
    <row r="21" spans="1:22" ht="15.5" x14ac:dyDescent="0.35">
      <c r="A21" s="44" t="s">
        <v>68</v>
      </c>
      <c r="B21" s="25"/>
      <c r="C21" s="25"/>
      <c r="D21" s="25"/>
      <c r="E21" s="25">
        <v>2052.1032753473487</v>
      </c>
      <c r="F21" s="25">
        <v>1205.0973101757329</v>
      </c>
      <c r="G21" s="25">
        <v>111.61504982710628</v>
      </c>
      <c r="H21" s="25">
        <v>7.0708398571401796</v>
      </c>
      <c r="I21" s="25">
        <v>9.7942970388666737</v>
      </c>
      <c r="J21" s="25">
        <v>1002.7078725875754</v>
      </c>
      <c r="K21" s="25">
        <v>687.01930672076639</v>
      </c>
      <c r="L21" s="25">
        <v>5.3873609885792888</v>
      </c>
      <c r="M21" s="25">
        <v>4.9861841241037583E-2</v>
      </c>
      <c r="N21" s="25">
        <v>0</v>
      </c>
      <c r="O21" s="25">
        <v>5080.845174384358</v>
      </c>
      <c r="T21">
        <v>12</v>
      </c>
      <c r="U21">
        <v>270</v>
      </c>
      <c r="V21">
        <f>+T21*U21</f>
        <v>3240</v>
      </c>
    </row>
    <row r="22" spans="1:22" ht="15.5" x14ac:dyDescent="0.35">
      <c r="A22" s="44" t="s">
        <v>69</v>
      </c>
      <c r="B22" s="25"/>
      <c r="C22" s="25"/>
      <c r="D22" s="25"/>
      <c r="E22" s="25">
        <v>5184.7077787799135</v>
      </c>
      <c r="F22" s="25">
        <v>3092.2317264058915</v>
      </c>
      <c r="G22" s="25">
        <v>85.790229142815988</v>
      </c>
      <c r="H22" s="25">
        <v>1.0278097793696226</v>
      </c>
      <c r="I22" s="25">
        <v>56.924789494674506</v>
      </c>
      <c r="J22" s="25">
        <v>1029.1724846200791</v>
      </c>
      <c r="K22" s="25">
        <v>2093.8464025943258</v>
      </c>
      <c r="L22" s="25">
        <v>75.519458728811458</v>
      </c>
      <c r="M22" s="25">
        <v>7.1091103548555239</v>
      </c>
      <c r="N22" s="25">
        <v>0</v>
      </c>
      <c r="O22" s="25">
        <v>11626.329789900738</v>
      </c>
    </row>
    <row r="23" spans="1:22" ht="15.5" x14ac:dyDescent="0.35">
      <c r="A23" s="44" t="s">
        <v>87</v>
      </c>
      <c r="B23" s="25"/>
      <c r="C23" s="25"/>
      <c r="D23" s="25"/>
      <c r="E23" s="25">
        <v>190.00595797341043</v>
      </c>
      <c r="F23" s="25">
        <v>222.09808894390753</v>
      </c>
      <c r="G23" s="25">
        <v>13.626690107677289</v>
      </c>
      <c r="H23" s="25">
        <v>1.4259943009001512E-2</v>
      </c>
      <c r="I23" s="25">
        <v>2.0438361558127043</v>
      </c>
      <c r="J23" s="25">
        <v>239.98834884499496</v>
      </c>
      <c r="K23" s="25">
        <v>259.63684131955756</v>
      </c>
      <c r="L23" s="25">
        <v>4.1878486745415833</v>
      </c>
      <c r="M23" s="25">
        <v>0</v>
      </c>
      <c r="N23" s="25">
        <v>0</v>
      </c>
      <c r="O23" s="25">
        <v>931.60187196291099</v>
      </c>
    </row>
    <row r="24" spans="1:22" ht="15.5" x14ac:dyDescent="0.35">
      <c r="A24" s="46" t="s">
        <v>88</v>
      </c>
      <c r="B24" s="26"/>
      <c r="C24" s="26"/>
      <c r="D24" s="26"/>
      <c r="E24" s="26">
        <v>23.949845581794474</v>
      </c>
      <c r="F24" s="26">
        <v>26.585222086703965</v>
      </c>
      <c r="G24" s="26">
        <v>20.445421023382888</v>
      </c>
      <c r="H24" s="26">
        <v>9.0242862451475787</v>
      </c>
      <c r="I24" s="26">
        <v>26.303950652633439</v>
      </c>
      <c r="J24" s="26">
        <v>20.966551121160236</v>
      </c>
      <c r="K24" s="26">
        <v>29.402426729028043</v>
      </c>
      <c r="L24" s="26">
        <v>31.366764594928441</v>
      </c>
      <c r="M24" s="26">
        <v>0</v>
      </c>
      <c r="N24" s="26">
        <v>13.793271577931975</v>
      </c>
      <c r="O24" s="26">
        <v>24.855161698048391</v>
      </c>
    </row>
    <row r="25" spans="1:22" ht="15.5" x14ac:dyDescent="0.35">
      <c r="A25" s="21" t="s">
        <v>89</v>
      </c>
      <c r="B25" s="23"/>
      <c r="C25" s="23"/>
      <c r="D25" s="23"/>
      <c r="E25" s="42">
        <v>3028.3137527449057</v>
      </c>
      <c r="F25" s="42">
        <v>1957.4256056379777</v>
      </c>
      <c r="G25" s="42">
        <v>88.799344708073946</v>
      </c>
      <c r="H25" s="42">
        <v>5.8004534418722189</v>
      </c>
      <c r="I25" s="42">
        <v>24.388731669292866</v>
      </c>
      <c r="J25" s="42">
        <v>1074.9584758358212</v>
      </c>
      <c r="K25" s="42">
        <v>1549.5095189073743</v>
      </c>
      <c r="L25" s="42">
        <v>77.821749534384068</v>
      </c>
      <c r="M25" s="25">
        <v>0</v>
      </c>
      <c r="N25" s="25">
        <v>186.26704764919197</v>
      </c>
      <c r="O25" s="25">
        <v>7993.2846801288952</v>
      </c>
    </row>
    <row r="26" spans="1:22" ht="15.5" x14ac:dyDescent="0.35">
      <c r="A26" s="21" t="s">
        <v>90</v>
      </c>
      <c r="B26" s="23"/>
      <c r="C26" s="23"/>
      <c r="D26" s="23"/>
      <c r="E26" s="42">
        <v>1315.5205157579007</v>
      </c>
      <c r="F26" s="42">
        <v>939.75111112573279</v>
      </c>
      <c r="G26" s="42">
        <v>30.587044587338095</v>
      </c>
      <c r="H26" s="42">
        <v>0.62451168339605334</v>
      </c>
      <c r="I26" s="42">
        <v>13.584967089439031</v>
      </c>
      <c r="J26" s="42">
        <v>354.76534224842459</v>
      </c>
      <c r="K26" s="42">
        <v>684.72079353491506</v>
      </c>
      <c r="L26" s="42">
        <v>22.744541936039479</v>
      </c>
      <c r="M26" s="42">
        <v>0</v>
      </c>
      <c r="N26" s="42">
        <v>47.879497314842574</v>
      </c>
      <c r="O26" s="25">
        <v>3410.1783252780283</v>
      </c>
    </row>
    <row r="27" spans="1:22" ht="15.5" x14ac:dyDescent="0.35">
      <c r="A27" s="21" t="s">
        <v>91</v>
      </c>
      <c r="B27" s="23"/>
      <c r="C27" s="23"/>
      <c r="D27" s="23"/>
      <c r="E27" s="25">
        <v>4177.2936707264435</v>
      </c>
      <c r="F27" s="25">
        <v>2595.1116335256629</v>
      </c>
      <c r="G27" s="25">
        <v>119.01635341731291</v>
      </c>
      <c r="H27" s="25">
        <v>6.2958326677359544</v>
      </c>
      <c r="I27" s="25">
        <v>38.061142154150815</v>
      </c>
      <c r="J27" s="25">
        <v>1337.288540139423</v>
      </c>
      <c r="K27" s="25">
        <v>1644.0692748675438</v>
      </c>
      <c r="L27" s="25">
        <v>49.767055067232405</v>
      </c>
      <c r="M27" s="25">
        <v>43.877275101255194</v>
      </c>
      <c r="N27" s="25"/>
      <c r="O27" s="25">
        <v>10010.78077766676</v>
      </c>
    </row>
    <row r="28" spans="1:22" ht="15.5" x14ac:dyDescent="0.35">
      <c r="A28" s="44" t="s">
        <v>92</v>
      </c>
      <c r="B28" s="25"/>
      <c r="C28" s="25"/>
      <c r="D28" s="25"/>
      <c r="E28" s="47">
        <v>159.1</v>
      </c>
      <c r="F28" s="25">
        <v>66</v>
      </c>
      <c r="G28" s="25">
        <v>1.2</v>
      </c>
      <c r="H28" s="25">
        <v>0.5</v>
      </c>
      <c r="I28" s="25">
        <v>0</v>
      </c>
      <c r="J28" s="25">
        <v>147.6</v>
      </c>
      <c r="K28" s="25">
        <v>84.1</v>
      </c>
      <c r="L28" s="25">
        <v>6.4</v>
      </c>
      <c r="M28" s="25">
        <v>0</v>
      </c>
      <c r="N28" s="25">
        <v>42.9</v>
      </c>
      <c r="O28" s="25">
        <v>507.79999999999995</v>
      </c>
    </row>
    <row r="29" spans="1:22" ht="15.5" x14ac:dyDescent="0.35">
      <c r="A29" s="21" t="s">
        <v>93</v>
      </c>
      <c r="B29" s="23"/>
      <c r="C29" s="23"/>
      <c r="D29" s="23"/>
      <c r="E29" s="48">
        <v>2215.4641191710698</v>
      </c>
      <c r="F29" s="48">
        <v>1643.0297508759854</v>
      </c>
      <c r="G29" s="48">
        <v>95.617946106579836</v>
      </c>
      <c r="H29" s="48">
        <v>0</v>
      </c>
      <c r="I29" s="48">
        <v>5.0450030529734127</v>
      </c>
      <c r="J29" s="48">
        <v>691.01107886616887</v>
      </c>
      <c r="K29" s="48">
        <v>885.45296863448436</v>
      </c>
      <c r="L29" s="48">
        <v>14.444296807873522</v>
      </c>
      <c r="M29" s="48">
        <v>0</v>
      </c>
      <c r="N29" s="48">
        <v>127.25425075453683</v>
      </c>
      <c r="O29" s="25">
        <v>5677.3194142696721</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228</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49955.149999999972</v>
      </c>
      <c r="F34" s="9"/>
      <c r="G34" s="9">
        <f>+F15</f>
        <v>27244.607999999989</v>
      </c>
      <c r="H34" s="9"/>
      <c r="I34" s="10">
        <f>+G15</f>
        <v>5412.3999999999987</v>
      </c>
      <c r="J34" s="9"/>
      <c r="K34" s="10">
        <f>+H15</f>
        <v>851.21399999999994</v>
      </c>
      <c r="L34" s="9"/>
      <c r="M34" s="9">
        <f>+I15</f>
        <v>593.21999999999991</v>
      </c>
      <c r="N34" s="9"/>
      <c r="O34" s="9">
        <f>+J15</f>
        <v>336.46</v>
      </c>
      <c r="P34" s="9"/>
      <c r="Q34" s="9">
        <f>+K15</f>
        <v>510.23599999999999</v>
      </c>
      <c r="R34" s="9"/>
      <c r="S34" s="9">
        <f>+L15</f>
        <v>326.01600000000002</v>
      </c>
      <c r="T34" s="9"/>
      <c r="U34" s="9">
        <f>+M15</f>
        <v>0</v>
      </c>
      <c r="V34" s="9"/>
      <c r="W34" s="9">
        <f>+N15</f>
        <v>0</v>
      </c>
      <c r="X34">
        <f>SUM(E34:U34)</f>
        <v>85229.30399999996</v>
      </c>
      <c r="Y34" t="s">
        <v>97</v>
      </c>
      <c r="AA34" t="s">
        <v>98</v>
      </c>
      <c r="AB34" s="3">
        <f t="shared" ref="AB34:AB52" si="2">+E34</f>
        <v>49955.149999999972</v>
      </c>
      <c r="AC34" s="2">
        <f t="shared" ref="AC34:AC52" si="3">+G34</f>
        <v>27244.607999999989</v>
      </c>
      <c r="AD34" s="3">
        <f t="shared" ref="AD34:AD52" si="4">+I34</f>
        <v>5412.3999999999987</v>
      </c>
      <c r="AE34" s="3">
        <f t="shared" ref="AE34:AE52" si="5">+K34</f>
        <v>851.21399999999994</v>
      </c>
      <c r="AF34" s="3">
        <f t="shared" ref="AF34:AF52" si="6">+M34</f>
        <v>593.21999999999991</v>
      </c>
      <c r="AG34" s="3">
        <f t="shared" ref="AG34:AG52" si="7">+O34</f>
        <v>336.46</v>
      </c>
      <c r="AH34" s="3">
        <f t="shared" ref="AH34:AH52" si="8">+Q34</f>
        <v>510.23599999999999</v>
      </c>
      <c r="AI34" s="2">
        <f t="shared" ref="AI34:AI52" si="9">+S34</f>
        <v>326.01600000000002</v>
      </c>
      <c r="AJ34">
        <f t="shared" ref="AJ34:AJ52" si="10">+U34</f>
        <v>0</v>
      </c>
      <c r="AK34">
        <f t="shared" ref="AK34:AK52" si="11">+W34</f>
        <v>0</v>
      </c>
      <c r="AL34" s="3">
        <f>SUM(AB34:AK34)</f>
        <v>85229.30399999996</v>
      </c>
      <c r="AM34" t="s">
        <v>98</v>
      </c>
    </row>
    <row r="35" spans="1:39" ht="23.5" x14ac:dyDescent="0.55000000000000004">
      <c r="A35" s="13" t="s">
        <v>99</v>
      </c>
      <c r="E35" s="14">
        <f>+E34/E36</f>
        <v>0.85770298720407856</v>
      </c>
      <c r="F35" s="14"/>
      <c r="G35" s="14">
        <f>+G34/G36</f>
        <v>0.99267661051754141</v>
      </c>
      <c r="H35" s="14"/>
      <c r="I35" s="14">
        <f>+I34/I36</f>
        <v>2.9129150938357911</v>
      </c>
      <c r="J35" s="14"/>
      <c r="K35" s="14">
        <f>+K34/K36</f>
        <v>2.5616627296974066</v>
      </c>
      <c r="L35" s="14"/>
      <c r="M35" s="14">
        <f>+M34/M36</f>
        <v>0.67167148636264817</v>
      </c>
      <c r="N35" s="14"/>
      <c r="O35" s="14">
        <f>+O34/O36</f>
        <v>1.1241040776155776E-2</v>
      </c>
      <c r="P35" s="14"/>
      <c r="Q35" s="14">
        <f>+Q34/Q36</f>
        <v>1.6486634839550842E-2</v>
      </c>
      <c r="R35" s="14"/>
      <c r="S35" s="14">
        <f>+S34/S36</f>
        <v>0.17686528866589327</v>
      </c>
      <c r="T35" s="14"/>
      <c r="U35" s="14">
        <f>+U34/U36</f>
        <v>0</v>
      </c>
      <c r="V35" s="14"/>
      <c r="W35" s="14">
        <f>+W34/W36</f>
        <v>0</v>
      </c>
      <c r="X35" s="4"/>
      <c r="AA35" t="s">
        <v>100</v>
      </c>
      <c r="AB35" s="1">
        <f t="shared" si="2"/>
        <v>0.85770298720407856</v>
      </c>
      <c r="AC35" s="1">
        <f t="shared" si="3"/>
        <v>0.99267661051754141</v>
      </c>
      <c r="AD35" s="1">
        <f t="shared" si="4"/>
        <v>2.9129150938357911</v>
      </c>
      <c r="AE35" s="1">
        <f t="shared" si="5"/>
        <v>2.5616627296974066</v>
      </c>
      <c r="AF35" s="1">
        <f t="shared" si="6"/>
        <v>0.67167148636264817</v>
      </c>
      <c r="AG35" s="1">
        <f t="shared" si="7"/>
        <v>1.1241040776155776E-2</v>
      </c>
      <c r="AH35" s="1">
        <f t="shared" si="8"/>
        <v>1.6486634839550842E-2</v>
      </c>
      <c r="AI35" s="1">
        <f t="shared" si="9"/>
        <v>0.17686528866589327</v>
      </c>
      <c r="AJ35" s="1">
        <f t="shared" si="10"/>
        <v>0</v>
      </c>
      <c r="AK35" s="1">
        <f t="shared" si="11"/>
        <v>0</v>
      </c>
      <c r="AL35" s="1">
        <f>+AL34/AL36</f>
        <v>0.53815285875874286</v>
      </c>
      <c r="AM35" t="s">
        <v>100</v>
      </c>
    </row>
    <row r="36" spans="1:39" ht="23.5" x14ac:dyDescent="0.55000000000000004">
      <c r="A36" s="13" t="s">
        <v>101</v>
      </c>
      <c r="E36" s="11">
        <f>+E37+E42</f>
        <v>58242.947436667651</v>
      </c>
      <c r="F36" s="11"/>
      <c r="G36" s="11">
        <f>+G37+G42</f>
        <v>27445.602839172119</v>
      </c>
      <c r="H36" s="11"/>
      <c r="I36" s="11">
        <f>+I37+I42</f>
        <v>1858.06994905328</v>
      </c>
      <c r="J36" s="11"/>
      <c r="K36" s="11">
        <f>+K37+K42</f>
        <v>332.28964536660476</v>
      </c>
      <c r="L36" s="11"/>
      <c r="M36" s="11">
        <f>+M37+M42</f>
        <v>883.19961773650346</v>
      </c>
      <c r="N36" s="11"/>
      <c r="O36" s="11">
        <f>+O37+O42</f>
        <v>29931.392181557672</v>
      </c>
      <c r="P36" s="11"/>
      <c r="Q36" s="11">
        <f>+Q37+Q42</f>
        <v>30948.462494963631</v>
      </c>
      <c r="R36" s="11"/>
      <c r="S36" s="11">
        <f>+S37+S42</f>
        <v>1843.3012065802204</v>
      </c>
      <c r="T36" s="11"/>
      <c r="U36" s="11">
        <f>+U37+U42</f>
        <v>528.81003424748531</v>
      </c>
      <c r="V36" s="11"/>
      <c r="W36" s="11">
        <f>+W37+W42</f>
        <v>6359.7074573577347</v>
      </c>
      <c r="X36" s="11">
        <f>+W36+U36+S36+Q36+O36+M36+K36+I36+G36+E36</f>
        <v>158373.78286270291</v>
      </c>
      <c r="AA36" t="s">
        <v>101</v>
      </c>
      <c r="AB36" s="3">
        <f t="shared" si="2"/>
        <v>58242.947436667651</v>
      </c>
      <c r="AC36" s="3">
        <f t="shared" si="3"/>
        <v>27445.602839172119</v>
      </c>
      <c r="AD36" s="3">
        <f t="shared" si="4"/>
        <v>1858.06994905328</v>
      </c>
      <c r="AE36" s="3">
        <f t="shared" si="5"/>
        <v>332.28964536660476</v>
      </c>
      <c r="AF36" s="3">
        <f t="shared" si="6"/>
        <v>883.19961773650346</v>
      </c>
      <c r="AG36" s="3">
        <f t="shared" si="7"/>
        <v>29931.392181557672</v>
      </c>
      <c r="AH36" s="3">
        <f t="shared" si="8"/>
        <v>30948.462494963631</v>
      </c>
      <c r="AI36" s="3">
        <f t="shared" si="9"/>
        <v>1843.3012065802204</v>
      </c>
      <c r="AJ36" s="3">
        <f t="shared" si="10"/>
        <v>528.81003424748531</v>
      </c>
      <c r="AK36" s="3">
        <f t="shared" si="11"/>
        <v>6359.7074573577347</v>
      </c>
      <c r="AL36" s="3">
        <f>SUM(AB36:AK36)</f>
        <v>158373.78286270291</v>
      </c>
      <c r="AM36" t="s">
        <v>101</v>
      </c>
    </row>
    <row r="37" spans="1:39" ht="15.5" x14ac:dyDescent="0.35">
      <c r="A37" s="4" t="s">
        <v>66</v>
      </c>
      <c r="E37" s="3">
        <f>+E16</f>
        <v>50718.492887898683</v>
      </c>
      <c r="F37" s="3"/>
      <c r="G37" s="3">
        <f>+F16</f>
        <v>22888.625615618894</v>
      </c>
      <c r="H37" s="3"/>
      <c r="I37" s="3">
        <f>+G16</f>
        <v>1638.0231728207332</v>
      </c>
      <c r="J37" s="3"/>
      <c r="K37" s="3">
        <f>+H16</f>
        <v>323.00468039893684</v>
      </c>
      <c r="L37" s="3"/>
      <c r="M37" s="3">
        <f>+I16</f>
        <v>810.24429351932986</v>
      </c>
      <c r="N37" s="3"/>
      <c r="O37" s="3">
        <f>+J16</f>
        <v>27475.197611429918</v>
      </c>
      <c r="P37" s="3"/>
      <c r="Q37" s="3">
        <f>+K16</f>
        <v>27655.299209826306</v>
      </c>
      <c r="R37" s="3"/>
      <c r="S37" s="3">
        <f>+L16</f>
        <v>1724.6898203131802</v>
      </c>
      <c r="T37" s="3"/>
      <c r="U37" s="3">
        <f>+M16</f>
        <v>465.84717654260993</v>
      </c>
      <c r="V37" s="3"/>
      <c r="W37" s="3">
        <f>+N16</f>
        <v>5785.3461132891025</v>
      </c>
      <c r="X37" s="11">
        <f>+W37+U37+S37+Q37+O37+M37+K37+I37+G37+E37</f>
        <v>139484.77058165771</v>
      </c>
      <c r="AA37" s="4" t="s">
        <v>66</v>
      </c>
      <c r="AB37" s="3">
        <f t="shared" si="2"/>
        <v>50718.492887898683</v>
      </c>
      <c r="AC37" s="3">
        <f t="shared" si="3"/>
        <v>22888.625615618894</v>
      </c>
      <c r="AD37" s="3">
        <f t="shared" si="4"/>
        <v>1638.0231728207332</v>
      </c>
      <c r="AE37" s="3">
        <f t="shared" si="5"/>
        <v>323.00468039893684</v>
      </c>
      <c r="AF37" s="3">
        <f t="shared" si="6"/>
        <v>810.24429351932986</v>
      </c>
      <c r="AG37" s="3">
        <f t="shared" si="7"/>
        <v>27475.197611429918</v>
      </c>
      <c r="AH37" s="3">
        <f t="shared" si="8"/>
        <v>27655.299209826306</v>
      </c>
      <c r="AI37" s="3">
        <f t="shared" si="9"/>
        <v>1724.6898203131802</v>
      </c>
      <c r="AJ37" s="3">
        <f t="shared" si="10"/>
        <v>465.84717654260993</v>
      </c>
      <c r="AK37" s="3">
        <f t="shared" si="11"/>
        <v>5785.3461132891025</v>
      </c>
      <c r="AL37" s="3">
        <f>SUM(AB37:AK37)</f>
        <v>139484.77058165768</v>
      </c>
      <c r="AM37" s="4" t="s">
        <v>66</v>
      </c>
    </row>
    <row r="38" spans="1:39" ht="15.5" x14ac:dyDescent="0.35">
      <c r="A38" s="4" t="s">
        <v>102</v>
      </c>
      <c r="E38" s="15">
        <f>+E37/E36</f>
        <v>0.87080917295693305</v>
      </c>
      <c r="G38" s="15">
        <f>+G37/G36</f>
        <v>0.83396330369361693</v>
      </c>
      <c r="I38" s="15">
        <f>+I37/I36</f>
        <v>0.88157239379245944</v>
      </c>
      <c r="K38" s="15">
        <f>+K37/K36</f>
        <v>0.97205761570624893</v>
      </c>
      <c r="M38" s="15">
        <f>+M37/M36</f>
        <v>0.91739656273386283</v>
      </c>
      <c r="O38" s="15">
        <f>+O37/O36</f>
        <v>0.91793918053564016</v>
      </c>
      <c r="Q38" s="15">
        <f>+Q37/Q36</f>
        <v>0.89359202300685425</v>
      </c>
      <c r="S38" s="15">
        <f>+S37/S36</f>
        <v>0.93565273768409574</v>
      </c>
      <c r="U38" s="15">
        <f>+U37/U36</f>
        <v>0.88093482795863798</v>
      </c>
      <c r="W38" s="15">
        <f>+W37/W36</f>
        <v>0.90968745843739451</v>
      </c>
      <c r="X38" s="15">
        <f>+X37/X36</f>
        <v>0.88073144468980435</v>
      </c>
      <c r="AA38" s="4" t="s">
        <v>102</v>
      </c>
      <c r="AB38" s="16">
        <f t="shared" si="2"/>
        <v>0.87080917295693305</v>
      </c>
      <c r="AC38" s="16">
        <f t="shared" si="3"/>
        <v>0.83396330369361693</v>
      </c>
      <c r="AD38" s="15">
        <f t="shared" si="4"/>
        <v>0.88157239379245944</v>
      </c>
      <c r="AE38" s="15">
        <f t="shared" si="5"/>
        <v>0.97205761570624893</v>
      </c>
      <c r="AF38" s="16">
        <f t="shared" si="6"/>
        <v>0.91739656273386283</v>
      </c>
      <c r="AG38" s="16">
        <f t="shared" si="7"/>
        <v>0.91793918053564016</v>
      </c>
      <c r="AH38" s="16">
        <f t="shared" si="8"/>
        <v>0.89359202300685425</v>
      </c>
      <c r="AI38" s="16">
        <f t="shared" si="9"/>
        <v>0.93565273768409574</v>
      </c>
      <c r="AJ38" s="16">
        <f t="shared" si="10"/>
        <v>0.88093482795863798</v>
      </c>
      <c r="AK38" s="16">
        <f t="shared" si="11"/>
        <v>0.90968745843739451</v>
      </c>
      <c r="AL38" s="16">
        <f>+X38</f>
        <v>0.88073144468980435</v>
      </c>
      <c r="AM38" s="4" t="s">
        <v>102</v>
      </c>
    </row>
    <row r="39" spans="1:39" ht="15.5" x14ac:dyDescent="0.35">
      <c r="A39" s="5" t="s">
        <v>104</v>
      </c>
      <c r="E39" s="3">
        <f>+E17</f>
        <v>3086.2646265232115</v>
      </c>
      <c r="F39" s="3"/>
      <c r="G39" s="3">
        <f>+F17</f>
        <v>1386.0050125632117</v>
      </c>
      <c r="H39" s="3"/>
      <c r="I39" s="3">
        <f>+G17</f>
        <v>148.49939638302726</v>
      </c>
      <c r="J39" s="3"/>
      <c r="K39" s="3">
        <f>+H17</f>
        <v>9.5032443481512754</v>
      </c>
      <c r="L39" s="3"/>
      <c r="M39" s="3">
        <f>+I17</f>
        <v>39.793000714795951</v>
      </c>
      <c r="N39" s="3"/>
      <c r="O39" s="3">
        <f>+J17</f>
        <v>1834.76596374465</v>
      </c>
      <c r="P39" s="3"/>
      <c r="Q39" s="3">
        <f>+K17</f>
        <v>1459.2241033458442</v>
      </c>
      <c r="R39" s="3"/>
      <c r="S39" s="3">
        <f>+L17</f>
        <v>65.303426825066239</v>
      </c>
      <c r="T39" s="3"/>
      <c r="U39" s="3">
        <f>+M17</f>
        <v>20.510133685868077</v>
      </c>
      <c r="V39" s="3"/>
      <c r="W39" s="3">
        <f>+N17</f>
        <v>307.54068009790626</v>
      </c>
      <c r="X39" s="11">
        <f>+W39+U39+S39+Q39+O39+M39+K39+I39+G39+E39</f>
        <v>8357.4095882317324</v>
      </c>
      <c r="AA39" s="5" t="s">
        <v>104</v>
      </c>
      <c r="AB39" s="3">
        <f t="shared" si="2"/>
        <v>3086.2646265232115</v>
      </c>
      <c r="AC39" s="3">
        <f t="shared" si="3"/>
        <v>1386.0050125632117</v>
      </c>
      <c r="AD39" s="3">
        <f t="shared" si="4"/>
        <v>148.49939638302726</v>
      </c>
      <c r="AE39" s="3">
        <f t="shared" si="5"/>
        <v>9.5032443481512754</v>
      </c>
      <c r="AF39" s="3">
        <f t="shared" si="6"/>
        <v>39.793000714795951</v>
      </c>
      <c r="AG39" s="3">
        <f t="shared" si="7"/>
        <v>1834.76596374465</v>
      </c>
      <c r="AH39" s="3">
        <f t="shared" si="8"/>
        <v>1459.2241033458442</v>
      </c>
      <c r="AI39" s="3">
        <f t="shared" si="9"/>
        <v>65.303426825066239</v>
      </c>
      <c r="AJ39" s="3">
        <f t="shared" si="10"/>
        <v>20.510133685868077</v>
      </c>
      <c r="AK39" s="3">
        <f t="shared" si="11"/>
        <v>307.54068009790626</v>
      </c>
      <c r="AL39" s="3">
        <f>SUM(AB39:AK39)</f>
        <v>8357.4095882317306</v>
      </c>
      <c r="AM39" s="5" t="s">
        <v>104</v>
      </c>
    </row>
    <row r="40" spans="1:39" ht="15.5" x14ac:dyDescent="0.35">
      <c r="A40" s="17" t="s">
        <v>85</v>
      </c>
      <c r="E40" s="3">
        <f>+E18</f>
        <v>2031.6403622846226</v>
      </c>
      <c r="F40" s="3"/>
      <c r="G40" s="3">
        <f>+F18</f>
        <v>1022.1144789018284</v>
      </c>
      <c r="H40" s="3"/>
      <c r="I40" s="3">
        <f>+G18</f>
        <v>70.44337822789582</v>
      </c>
      <c r="J40" s="3"/>
      <c r="K40" s="3">
        <f>+H18</f>
        <v>2.3646206165359143</v>
      </c>
      <c r="L40" s="3"/>
      <c r="M40" s="3">
        <f>+I18</f>
        <v>21.309214973583753</v>
      </c>
      <c r="N40" s="3"/>
      <c r="O40" s="3">
        <f>+J18</f>
        <v>764.14068773990789</v>
      </c>
      <c r="P40" s="3"/>
      <c r="Q40" s="3">
        <f>+K18</f>
        <v>964.37321673486576</v>
      </c>
      <c r="R40" s="3"/>
      <c r="S40" s="3">
        <f>+L18</f>
        <v>46.099789263768244</v>
      </c>
      <c r="T40" s="3"/>
      <c r="U40" s="3">
        <f>+M18</f>
        <v>19.085582603620217</v>
      </c>
      <c r="V40" s="3"/>
      <c r="W40" s="3">
        <f>+N18</f>
        <v>227.2392197464693</v>
      </c>
      <c r="X40" s="11">
        <f>+W40+U40+S40+Q40+O40+M40+K40+I40+G40+E40</f>
        <v>5168.8105510930982</v>
      </c>
      <c r="AA40" s="5" t="s">
        <v>85</v>
      </c>
      <c r="AB40" s="3">
        <f t="shared" si="2"/>
        <v>2031.6403622846226</v>
      </c>
      <c r="AC40" s="3">
        <f t="shared" si="3"/>
        <v>1022.1144789018284</v>
      </c>
      <c r="AD40" s="3">
        <f t="shared" si="4"/>
        <v>70.44337822789582</v>
      </c>
      <c r="AE40" s="3">
        <f t="shared" si="5"/>
        <v>2.3646206165359143</v>
      </c>
      <c r="AF40" s="3">
        <f t="shared" si="6"/>
        <v>21.309214973583753</v>
      </c>
      <c r="AG40" s="3">
        <f t="shared" si="7"/>
        <v>764.14068773990789</v>
      </c>
      <c r="AH40" s="3">
        <f t="shared" si="8"/>
        <v>964.37321673486576</v>
      </c>
      <c r="AI40" s="3">
        <f t="shared" si="9"/>
        <v>46.099789263768244</v>
      </c>
      <c r="AJ40" s="3">
        <f t="shared" si="10"/>
        <v>19.085582603620217</v>
      </c>
      <c r="AK40" s="3">
        <f t="shared" si="11"/>
        <v>227.2392197464693</v>
      </c>
      <c r="AL40" s="3">
        <f t="shared" ref="AL40:AL43" si="12">SUM(AB40:AK40)</f>
        <v>5168.8105510930973</v>
      </c>
      <c r="AM40" s="5" t="s">
        <v>85</v>
      </c>
    </row>
    <row r="41" spans="1:39" ht="15.5" x14ac:dyDescent="0.35">
      <c r="A41" s="17" t="s">
        <v>86</v>
      </c>
      <c r="B41">
        <f>+E41/E42</f>
        <v>0.7299949984258981</v>
      </c>
      <c r="D41" s="3"/>
      <c r="E41" s="3">
        <f>+E19</f>
        <v>5492.8141864843437</v>
      </c>
      <c r="F41" s="3"/>
      <c r="G41" s="3">
        <f>+F19</f>
        <v>3534.8627446513956</v>
      </c>
      <c r="H41" s="3"/>
      <c r="I41" s="3">
        <f>+G19</f>
        <v>149.60339800465101</v>
      </c>
      <c r="J41" s="3"/>
      <c r="K41" s="3">
        <f>+H19</f>
        <v>6.920344351132008</v>
      </c>
      <c r="L41" s="3"/>
      <c r="M41" s="3">
        <f>+I19</f>
        <v>51.646109243589848</v>
      </c>
      <c r="N41" s="3"/>
      <c r="O41" s="3">
        <f>+J19</f>
        <v>1692.0538823878476</v>
      </c>
      <c r="P41" s="3"/>
      <c r="Q41" s="3">
        <f>+K19</f>
        <v>2328.7900684024589</v>
      </c>
      <c r="R41" s="3"/>
      <c r="S41" s="3">
        <f>+L19</f>
        <v>72.511597003271888</v>
      </c>
      <c r="T41" s="3"/>
      <c r="U41" s="3">
        <f>+M19</f>
        <v>43.877275101255194</v>
      </c>
      <c r="V41" s="3"/>
      <c r="W41" s="3">
        <f>+N19</f>
        <v>347.12212432216279</v>
      </c>
      <c r="X41" s="11">
        <f>+W41+U41+S41+Q41+O41+M41+K41+I41+G41+E41</f>
        <v>13720.201729952109</v>
      </c>
      <c r="Y41" s="3">
        <f>SUM(E41:W41)</f>
        <v>13720.201729952105</v>
      </c>
      <c r="Z41">
        <f>0.95*Y41</f>
        <v>13034.191643454498</v>
      </c>
      <c r="AA41" s="5" t="s">
        <v>86</v>
      </c>
      <c r="AB41" s="3">
        <f t="shared" si="2"/>
        <v>5492.8141864843437</v>
      </c>
      <c r="AC41" s="3">
        <f t="shared" si="3"/>
        <v>3534.8627446513956</v>
      </c>
      <c r="AD41" s="3">
        <f t="shared" si="4"/>
        <v>149.60339800465101</v>
      </c>
      <c r="AE41" s="3">
        <f t="shared" si="5"/>
        <v>6.920344351132008</v>
      </c>
      <c r="AF41" s="3">
        <f t="shared" si="6"/>
        <v>51.646109243589848</v>
      </c>
      <c r="AG41" s="3">
        <f t="shared" si="7"/>
        <v>1692.0538823878476</v>
      </c>
      <c r="AH41" s="3">
        <f t="shared" si="8"/>
        <v>2328.7900684024589</v>
      </c>
      <c r="AI41" s="3">
        <f t="shared" si="9"/>
        <v>72.511597003271888</v>
      </c>
      <c r="AJ41" s="3">
        <f t="shared" si="10"/>
        <v>43.877275101255194</v>
      </c>
      <c r="AK41" s="3">
        <f t="shared" si="11"/>
        <v>347.12212432216279</v>
      </c>
      <c r="AL41" s="3">
        <f t="shared" si="12"/>
        <v>13720.201729952105</v>
      </c>
      <c r="AM41" s="5" t="s">
        <v>86</v>
      </c>
    </row>
    <row r="42" spans="1:39" ht="15.5" x14ac:dyDescent="0.35">
      <c r="A42" s="4" t="s">
        <v>67</v>
      </c>
      <c r="D42" s="3"/>
      <c r="E42" s="18">
        <f>+E39*$N$2+E40+E41</f>
        <v>7524.4545487689666</v>
      </c>
      <c r="F42" s="18"/>
      <c r="G42" s="18">
        <f>+G39*$N$2+G40+G41</f>
        <v>4556.9772235532237</v>
      </c>
      <c r="H42" s="18"/>
      <c r="I42" s="18">
        <f>+I39*$N$2+I40+I41</f>
        <v>220.04677623254685</v>
      </c>
      <c r="J42" s="18"/>
      <c r="K42" s="18">
        <f>+K39*$N$2+K40+K41</f>
        <v>9.2849649676679213</v>
      </c>
      <c r="L42" s="18"/>
      <c r="M42" s="18">
        <f>+M39*$N$2+M40+M41</f>
        <v>72.955324217173597</v>
      </c>
      <c r="N42" s="18"/>
      <c r="O42" s="18">
        <f>+O39*$N$2+O40+O41</f>
        <v>2456.1945701277555</v>
      </c>
      <c r="P42" s="18"/>
      <c r="Q42" s="18">
        <f>+Q39*$N$2+Q40+Q41</f>
        <v>3293.1632851373247</v>
      </c>
      <c r="R42" s="18"/>
      <c r="S42" s="18">
        <f>+S39*$N$2+S40+S41</f>
        <v>118.61138626704013</v>
      </c>
      <c r="T42" s="18"/>
      <c r="U42" s="18">
        <f>+U39*$N$2+U40+U41</f>
        <v>62.962857704875411</v>
      </c>
      <c r="V42" s="18"/>
      <c r="W42" s="18">
        <f>+W39*$N$2+W40+W41</f>
        <v>574.36134406863209</v>
      </c>
      <c r="X42" s="18">
        <f>+X39*$N$2+X40+X41</f>
        <v>18889.012281045209</v>
      </c>
      <c r="AA42" s="4" t="s">
        <v>67</v>
      </c>
      <c r="AB42" s="3">
        <f t="shared" si="2"/>
        <v>7524.4545487689666</v>
      </c>
      <c r="AC42" s="3">
        <f t="shared" si="3"/>
        <v>4556.9772235532237</v>
      </c>
      <c r="AD42" s="3">
        <f t="shared" si="4"/>
        <v>220.04677623254685</v>
      </c>
      <c r="AE42" s="3">
        <f t="shared" si="5"/>
        <v>9.2849649676679213</v>
      </c>
      <c r="AF42" s="3">
        <f t="shared" si="6"/>
        <v>72.955324217173597</v>
      </c>
      <c r="AG42" s="3">
        <f t="shared" si="7"/>
        <v>2456.1945701277555</v>
      </c>
      <c r="AH42" s="3">
        <f t="shared" si="8"/>
        <v>3293.1632851373247</v>
      </c>
      <c r="AI42" s="3">
        <f t="shared" si="9"/>
        <v>118.61138626704013</v>
      </c>
      <c r="AJ42" s="3">
        <f t="shared" si="10"/>
        <v>62.962857704875411</v>
      </c>
      <c r="AK42" s="3">
        <f t="shared" si="11"/>
        <v>574.36134406863209</v>
      </c>
      <c r="AL42" s="3">
        <f t="shared" si="12"/>
        <v>18889.012281045205</v>
      </c>
      <c r="AM42" s="4" t="s">
        <v>67</v>
      </c>
    </row>
    <row r="43" spans="1:39" ht="15.5" x14ac:dyDescent="0.35">
      <c r="A43" s="4" t="s">
        <v>68</v>
      </c>
      <c r="B43" s="20">
        <f>+E43/(E43+E45+E46)</f>
        <v>0.27630992819720923</v>
      </c>
      <c r="E43" s="3">
        <f>+E21</f>
        <v>2052.1032753473487</v>
      </c>
      <c r="F43" s="3"/>
      <c r="G43" s="3">
        <f>+F21</f>
        <v>1205.0973101757329</v>
      </c>
      <c r="H43" s="3"/>
      <c r="I43" s="3">
        <f>+G21</f>
        <v>111.61504982710628</v>
      </c>
      <c r="J43" s="3"/>
      <c r="K43" s="3">
        <f>+H21</f>
        <v>7.0708398571401796</v>
      </c>
      <c r="L43" s="3"/>
      <c r="M43" s="3">
        <f>+I21</f>
        <v>9.7942970388666737</v>
      </c>
      <c r="N43" s="3"/>
      <c r="O43" s="3">
        <f>+J21</f>
        <v>1002.7078725875754</v>
      </c>
      <c r="P43" s="3"/>
      <c r="Q43" s="3">
        <f>+K21</f>
        <v>687.01930672076639</v>
      </c>
      <c r="R43" s="3"/>
      <c r="S43" s="3">
        <f>+L21</f>
        <v>5.3873609885792888</v>
      </c>
      <c r="T43" s="3"/>
      <c r="U43" s="3">
        <f>+M21</f>
        <v>4.9861841241037583E-2</v>
      </c>
      <c r="V43" s="3"/>
      <c r="W43" s="3">
        <f>+N21</f>
        <v>0</v>
      </c>
      <c r="X43" s="11">
        <f>+W43+U43+S43+Q43+O43+M43+K43+I43+G43+E43</f>
        <v>5080.8451743843561</v>
      </c>
      <c r="AA43" s="4" t="s">
        <v>68</v>
      </c>
      <c r="AB43" s="3">
        <f t="shared" si="2"/>
        <v>2052.1032753473487</v>
      </c>
      <c r="AC43" s="3">
        <f t="shared" si="3"/>
        <v>1205.0973101757329</v>
      </c>
      <c r="AD43" s="3">
        <f t="shared" si="4"/>
        <v>111.61504982710628</v>
      </c>
      <c r="AE43" s="3">
        <f t="shared" si="5"/>
        <v>7.0708398571401796</v>
      </c>
      <c r="AF43" s="3">
        <f t="shared" si="6"/>
        <v>9.7942970388666737</v>
      </c>
      <c r="AG43" s="3">
        <f t="shared" si="7"/>
        <v>1002.7078725875754</v>
      </c>
      <c r="AH43" s="3">
        <f t="shared" si="8"/>
        <v>687.01930672076639</v>
      </c>
      <c r="AI43" s="3">
        <f t="shared" si="9"/>
        <v>5.3873609885792888</v>
      </c>
      <c r="AJ43" s="3">
        <f t="shared" si="10"/>
        <v>4.9861841241037583E-2</v>
      </c>
      <c r="AK43" s="3">
        <f t="shared" si="11"/>
        <v>0</v>
      </c>
      <c r="AL43" s="3">
        <f t="shared" si="12"/>
        <v>5080.845174384358</v>
      </c>
      <c r="AM43" s="4" t="s">
        <v>68</v>
      </c>
    </row>
    <row r="44" spans="1:39" ht="15.5" x14ac:dyDescent="0.35">
      <c r="A44" s="21" t="s">
        <v>105</v>
      </c>
      <c r="B44" s="22"/>
      <c r="C44" s="23"/>
      <c r="D44" s="23"/>
      <c r="E44" s="24">
        <f>+E43/(E40+E41)</f>
        <v>0.27272452269421732</v>
      </c>
      <c r="F44" s="24"/>
      <c r="G44" s="24">
        <f t="shared" ref="G44:X44" si="13">+G43/(G40+G41)</f>
        <v>0.26445102774423773</v>
      </c>
      <c r="H44" s="24"/>
      <c r="I44" s="24">
        <f t="shared" si="13"/>
        <v>0.50723328802213752</v>
      </c>
      <c r="J44" s="24"/>
      <c r="K44" s="24">
        <f t="shared" si="13"/>
        <v>0.76153651432851266</v>
      </c>
      <c r="L44" s="24"/>
      <c r="M44" s="24">
        <f t="shared" si="13"/>
        <v>0.13425061356332246</v>
      </c>
      <c r="N44" s="24"/>
      <c r="O44" s="24">
        <f t="shared" si="13"/>
        <v>0.40823633631574269</v>
      </c>
      <c r="P44" s="24"/>
      <c r="Q44" s="24">
        <f t="shared" si="13"/>
        <v>0.20861987312363642</v>
      </c>
      <c r="R44" s="24"/>
      <c r="S44" s="24">
        <f t="shared" si="13"/>
        <v>4.5420268307548944E-2</v>
      </c>
      <c r="T44" s="24"/>
      <c r="U44" s="24">
        <f t="shared" si="13"/>
        <v>7.9192468478406794E-4</v>
      </c>
      <c r="V44" s="24"/>
      <c r="W44" s="24">
        <f t="shared" si="13"/>
        <v>0</v>
      </c>
      <c r="X44" s="24">
        <f t="shared" si="13"/>
        <v>0.26898416385079565</v>
      </c>
      <c r="AA44" s="4" t="s">
        <v>105</v>
      </c>
      <c r="AB44" s="16">
        <f t="shared" si="2"/>
        <v>0.27272452269421732</v>
      </c>
      <c r="AC44" s="16">
        <f t="shared" si="3"/>
        <v>0.26445102774423773</v>
      </c>
      <c r="AD44" s="15">
        <f t="shared" si="4"/>
        <v>0.50723328802213752</v>
      </c>
      <c r="AE44" s="15">
        <f t="shared" si="5"/>
        <v>0.76153651432851266</v>
      </c>
      <c r="AF44" s="16">
        <f t="shared" si="6"/>
        <v>0.13425061356332246</v>
      </c>
      <c r="AG44" s="16">
        <f t="shared" si="7"/>
        <v>0.40823633631574269</v>
      </c>
      <c r="AH44" s="16">
        <f t="shared" si="8"/>
        <v>0.20861987312363642</v>
      </c>
      <c r="AI44" s="16">
        <f t="shared" si="9"/>
        <v>4.5420268307548944E-2</v>
      </c>
      <c r="AJ44" s="16">
        <f t="shared" si="10"/>
        <v>7.9192468478406794E-4</v>
      </c>
      <c r="AK44" s="16">
        <f t="shared" si="11"/>
        <v>0</v>
      </c>
      <c r="AL44" s="16">
        <f>+X44</f>
        <v>0.26898416385079565</v>
      </c>
      <c r="AM44" s="4" t="s">
        <v>105</v>
      </c>
    </row>
    <row r="45" spans="1:39" ht="15.5" x14ac:dyDescent="0.35">
      <c r="A45" s="4" t="s">
        <v>106</v>
      </c>
      <c r="B45" s="20">
        <f>1-B43</f>
        <v>0.72369007180279077</v>
      </c>
      <c r="E45" s="3">
        <f t="shared" ref="E45:E52" si="14">+E22</f>
        <v>5184.7077787799135</v>
      </c>
      <c r="F45" s="3"/>
      <c r="G45" s="3">
        <f t="shared" ref="G45:G52" si="15">+F22</f>
        <v>3092.2317264058915</v>
      </c>
      <c r="H45" s="3"/>
      <c r="I45" s="3">
        <f t="shared" ref="I45:I52" si="16">+G22</f>
        <v>85.790229142815988</v>
      </c>
      <c r="J45" s="3"/>
      <c r="K45" s="3">
        <f t="shared" ref="K45:K52" si="17">+H22</f>
        <v>1.0278097793696226</v>
      </c>
      <c r="L45" s="3"/>
      <c r="M45" s="3">
        <f t="shared" ref="M45:M52" si="18">+I22</f>
        <v>56.924789494674506</v>
      </c>
      <c r="N45" s="3"/>
      <c r="O45" s="3">
        <f t="shared" ref="O45:O52" si="19">+J22</f>
        <v>1029.1724846200791</v>
      </c>
      <c r="P45" s="3"/>
      <c r="Q45" s="3">
        <f t="shared" ref="Q45:Q52" si="20">+K22</f>
        <v>2093.8464025943258</v>
      </c>
      <c r="R45" s="3"/>
      <c r="S45" s="3">
        <f t="shared" ref="S45:S52" si="21">+L22</f>
        <v>75.519458728811458</v>
      </c>
      <c r="T45" s="3"/>
      <c r="U45" s="3">
        <f t="shared" ref="U45:U52" si="22">+M22</f>
        <v>7.1091103548555239</v>
      </c>
      <c r="V45" s="3"/>
      <c r="W45" s="3">
        <f t="shared" ref="W45:W52" si="23">+N22</f>
        <v>0</v>
      </c>
      <c r="X45" s="11">
        <f>+W45+U45+S45+Q45+O45+M45+K45+I45+G45+E45</f>
        <v>11626.329789900738</v>
      </c>
      <c r="AA45" s="4" t="s">
        <v>69</v>
      </c>
      <c r="AB45" s="3">
        <f t="shared" si="2"/>
        <v>5184.7077787799135</v>
      </c>
      <c r="AC45" s="3">
        <f t="shared" si="3"/>
        <v>3092.2317264058915</v>
      </c>
      <c r="AD45" s="3">
        <f t="shared" si="4"/>
        <v>85.790229142815988</v>
      </c>
      <c r="AE45" s="3">
        <f t="shared" si="5"/>
        <v>1.0278097793696226</v>
      </c>
      <c r="AF45" s="3">
        <f t="shared" si="6"/>
        <v>56.924789494674506</v>
      </c>
      <c r="AG45" s="3">
        <f t="shared" si="7"/>
        <v>1029.1724846200791</v>
      </c>
      <c r="AH45" s="3">
        <f t="shared" si="8"/>
        <v>2093.8464025943258</v>
      </c>
      <c r="AI45" s="3">
        <f t="shared" si="9"/>
        <v>75.519458728811458</v>
      </c>
      <c r="AJ45" s="3">
        <f t="shared" si="10"/>
        <v>7.1091103548555239</v>
      </c>
      <c r="AK45" s="3">
        <f t="shared" si="11"/>
        <v>0</v>
      </c>
      <c r="AL45" s="3">
        <f>SUM(AB45:AK45)</f>
        <v>11626.329789900738</v>
      </c>
      <c r="AM45" s="4" t="s">
        <v>69</v>
      </c>
    </row>
    <row r="46" spans="1:39" ht="15.5" x14ac:dyDescent="0.35">
      <c r="A46" s="4" t="s">
        <v>87</v>
      </c>
      <c r="B46" s="3"/>
      <c r="E46" s="3">
        <f t="shared" si="14"/>
        <v>190.00595797341043</v>
      </c>
      <c r="F46" s="3"/>
      <c r="G46" s="3">
        <f t="shared" si="15"/>
        <v>222.09808894390753</v>
      </c>
      <c r="H46" s="3"/>
      <c r="I46" s="3">
        <f t="shared" si="16"/>
        <v>13.626690107677289</v>
      </c>
      <c r="J46" s="3"/>
      <c r="K46" s="3">
        <f t="shared" si="17"/>
        <v>1.4259943009001512E-2</v>
      </c>
      <c r="L46" s="3"/>
      <c r="M46" s="3">
        <f t="shared" si="18"/>
        <v>2.0438361558127043</v>
      </c>
      <c r="N46" s="3"/>
      <c r="O46" s="3">
        <f t="shared" si="19"/>
        <v>239.98834884499496</v>
      </c>
      <c r="P46" s="3"/>
      <c r="Q46" s="3">
        <f t="shared" si="20"/>
        <v>259.63684131955756</v>
      </c>
      <c r="R46" s="3"/>
      <c r="S46" s="3">
        <f t="shared" si="21"/>
        <v>4.1878486745415833</v>
      </c>
      <c r="T46" s="3"/>
      <c r="U46" s="3">
        <f t="shared" si="22"/>
        <v>0</v>
      </c>
      <c r="V46" s="3"/>
      <c r="W46" s="3">
        <f t="shared" si="23"/>
        <v>0</v>
      </c>
      <c r="X46" s="11">
        <f>+W46+U46+S46+Q46+O46+M46+K46+I46+G46+E46</f>
        <v>931.60187196291099</v>
      </c>
      <c r="Y46">
        <f>+X46/X42</f>
        <v>4.9319776921197572E-2</v>
      </c>
      <c r="AA46" s="4" t="s">
        <v>87</v>
      </c>
      <c r="AB46" s="3">
        <f t="shared" si="2"/>
        <v>190.00595797341043</v>
      </c>
      <c r="AC46" s="3">
        <f t="shared" si="3"/>
        <v>222.09808894390753</v>
      </c>
      <c r="AD46" s="3">
        <f t="shared" si="4"/>
        <v>13.626690107677289</v>
      </c>
      <c r="AE46" s="3">
        <f t="shared" si="5"/>
        <v>1.4259943009001512E-2</v>
      </c>
      <c r="AF46" s="3">
        <f t="shared" si="6"/>
        <v>2.0438361558127043</v>
      </c>
      <c r="AG46" s="3">
        <f t="shared" si="7"/>
        <v>239.98834884499496</v>
      </c>
      <c r="AH46" s="3">
        <f t="shared" si="8"/>
        <v>259.63684131955756</v>
      </c>
      <c r="AI46" s="3">
        <f t="shared" si="9"/>
        <v>4.1878486745415833</v>
      </c>
      <c r="AJ46" s="3">
        <f t="shared" si="10"/>
        <v>0</v>
      </c>
      <c r="AK46" s="3">
        <f t="shared" si="11"/>
        <v>0</v>
      </c>
      <c r="AL46" s="3">
        <f>SUM(AB46:AK46)</f>
        <v>931.60187196291099</v>
      </c>
      <c r="AM46" s="4" t="s">
        <v>70</v>
      </c>
    </row>
    <row r="47" spans="1:39" ht="15.5" x14ac:dyDescent="0.35">
      <c r="A47" s="21" t="s">
        <v>107</v>
      </c>
      <c r="E47" s="25">
        <f t="shared" si="14"/>
        <v>23.949845581794474</v>
      </c>
      <c r="F47" s="25"/>
      <c r="G47" s="25">
        <f t="shared" si="15"/>
        <v>26.585222086703965</v>
      </c>
      <c r="H47" s="25"/>
      <c r="I47" s="25">
        <f t="shared" si="16"/>
        <v>20.445421023382888</v>
      </c>
      <c r="J47" s="25"/>
      <c r="K47" s="25">
        <f t="shared" si="17"/>
        <v>9.0242862451475787</v>
      </c>
      <c r="L47" s="25"/>
      <c r="M47" s="25">
        <f t="shared" si="18"/>
        <v>26.303950652633439</v>
      </c>
      <c r="N47" s="25"/>
      <c r="O47" s="25">
        <f t="shared" si="19"/>
        <v>20.966551121160236</v>
      </c>
      <c r="P47" s="25"/>
      <c r="Q47" s="25">
        <f t="shared" si="20"/>
        <v>29.402426729028043</v>
      </c>
      <c r="R47" s="25"/>
      <c r="S47" s="25">
        <f t="shared" si="21"/>
        <v>31.366764594928441</v>
      </c>
      <c r="T47" s="25"/>
      <c r="U47" s="25">
        <f t="shared" si="22"/>
        <v>0</v>
      </c>
      <c r="V47" s="25"/>
      <c r="W47" s="25">
        <f t="shared" si="23"/>
        <v>13.793271577931975</v>
      </c>
      <c r="X47" s="26">
        <f>+O24</f>
        <v>24.855161698048391</v>
      </c>
      <c r="AA47" s="4" t="s">
        <v>107</v>
      </c>
      <c r="AB47" s="18">
        <f t="shared" si="2"/>
        <v>23.949845581794474</v>
      </c>
      <c r="AC47" s="18">
        <f t="shared" si="3"/>
        <v>26.585222086703965</v>
      </c>
      <c r="AD47" s="3">
        <f t="shared" si="4"/>
        <v>20.445421023382888</v>
      </c>
      <c r="AE47" s="3">
        <f t="shared" si="5"/>
        <v>9.0242862451475787</v>
      </c>
      <c r="AF47" s="18">
        <f t="shared" si="6"/>
        <v>26.303950652633439</v>
      </c>
      <c r="AG47" s="18">
        <f t="shared" si="7"/>
        <v>20.966551121160236</v>
      </c>
      <c r="AH47" s="18">
        <f t="shared" si="8"/>
        <v>29.402426729028043</v>
      </c>
      <c r="AI47" s="18">
        <f t="shared" si="9"/>
        <v>31.366764594928441</v>
      </c>
      <c r="AJ47" s="18">
        <f t="shared" si="10"/>
        <v>0</v>
      </c>
      <c r="AK47" s="18">
        <f t="shared" si="11"/>
        <v>13.793271577931975</v>
      </c>
      <c r="AL47" s="18">
        <f>+X47</f>
        <v>24.855161698048391</v>
      </c>
      <c r="AM47" s="4" t="s">
        <v>107</v>
      </c>
    </row>
    <row r="48" spans="1:39" ht="15.5" x14ac:dyDescent="0.35">
      <c r="A48" s="4" t="s">
        <v>89</v>
      </c>
      <c r="E48" s="3">
        <f t="shared" si="14"/>
        <v>3028.3137527449057</v>
      </c>
      <c r="F48" s="3"/>
      <c r="G48" s="3">
        <f t="shared" si="15"/>
        <v>1957.4256056379777</v>
      </c>
      <c r="H48" s="3"/>
      <c r="I48" s="3">
        <f t="shared" si="16"/>
        <v>88.799344708073946</v>
      </c>
      <c r="J48" s="3"/>
      <c r="K48" s="3">
        <f t="shared" si="17"/>
        <v>5.8004534418722189</v>
      </c>
      <c r="L48" s="3"/>
      <c r="M48" s="3">
        <f t="shared" si="18"/>
        <v>24.388731669292866</v>
      </c>
      <c r="N48" s="3"/>
      <c r="O48" s="3">
        <f t="shared" si="19"/>
        <v>1074.9584758358212</v>
      </c>
      <c r="P48" s="3"/>
      <c r="Q48" s="3">
        <f t="shared" si="20"/>
        <v>1549.5095189073743</v>
      </c>
      <c r="R48" s="3"/>
      <c r="S48" s="3">
        <f t="shared" si="21"/>
        <v>77.821749534384068</v>
      </c>
      <c r="T48" s="3"/>
      <c r="U48" s="3">
        <f t="shared" si="22"/>
        <v>0</v>
      </c>
      <c r="V48" s="3"/>
      <c r="W48" s="3">
        <f t="shared" si="23"/>
        <v>186.26704764919197</v>
      </c>
      <c r="X48" s="11">
        <f>+W48+U48+S48+Q48+O48+M48+K48+I48+G48+E48</f>
        <v>7993.2846801288943</v>
      </c>
      <c r="AA48" s="4" t="s">
        <v>89</v>
      </c>
      <c r="AB48" s="3">
        <f t="shared" si="2"/>
        <v>3028.3137527449057</v>
      </c>
      <c r="AC48" s="3">
        <f t="shared" si="3"/>
        <v>1957.4256056379777</v>
      </c>
      <c r="AD48" s="3">
        <f t="shared" si="4"/>
        <v>88.799344708073946</v>
      </c>
      <c r="AE48" s="3">
        <f t="shared" si="5"/>
        <v>5.8004534418722189</v>
      </c>
      <c r="AF48" s="3">
        <f t="shared" si="6"/>
        <v>24.388731669292866</v>
      </c>
      <c r="AG48" s="3">
        <f t="shared" si="7"/>
        <v>1074.9584758358212</v>
      </c>
      <c r="AH48" s="3">
        <f t="shared" si="8"/>
        <v>1549.5095189073743</v>
      </c>
      <c r="AI48" s="3">
        <f t="shared" si="9"/>
        <v>77.821749534384068</v>
      </c>
      <c r="AJ48" s="3">
        <f t="shared" si="10"/>
        <v>0</v>
      </c>
      <c r="AK48" s="3">
        <f t="shared" si="11"/>
        <v>186.26704764919197</v>
      </c>
      <c r="AL48" s="3">
        <f t="shared" ref="AL48:AL53" si="24">SUM(AB48:AK48)</f>
        <v>7993.2846801288952</v>
      </c>
      <c r="AM48" s="4" t="s">
        <v>89</v>
      </c>
    </row>
    <row r="49" spans="1:39" ht="15.5" x14ac:dyDescent="0.35">
      <c r="A49" s="21" t="s">
        <v>90</v>
      </c>
      <c r="E49" s="3">
        <f t="shared" si="14"/>
        <v>1315.5205157579007</v>
      </c>
      <c r="F49" s="3"/>
      <c r="G49" s="3">
        <f t="shared" si="15"/>
        <v>939.75111112573279</v>
      </c>
      <c r="H49" s="3"/>
      <c r="I49" s="3">
        <f t="shared" si="16"/>
        <v>30.587044587338095</v>
      </c>
      <c r="J49" s="3"/>
      <c r="K49" s="3">
        <f t="shared" si="17"/>
        <v>0.62451168339605334</v>
      </c>
      <c r="L49" s="3"/>
      <c r="M49" s="3">
        <f t="shared" si="18"/>
        <v>13.584967089439031</v>
      </c>
      <c r="N49" s="3"/>
      <c r="O49" s="3">
        <f t="shared" si="19"/>
        <v>354.76534224842459</v>
      </c>
      <c r="P49" s="3"/>
      <c r="Q49" s="3">
        <f t="shared" si="20"/>
        <v>684.72079353491506</v>
      </c>
      <c r="R49" s="3"/>
      <c r="S49" s="3">
        <f t="shared" si="21"/>
        <v>22.744541936039479</v>
      </c>
      <c r="T49" s="3"/>
      <c r="U49" s="3">
        <f t="shared" si="22"/>
        <v>0</v>
      </c>
      <c r="V49" s="3"/>
      <c r="W49" s="3">
        <f t="shared" si="23"/>
        <v>47.879497314842574</v>
      </c>
      <c r="X49" s="11">
        <f>+W49+U49+S49+Q49+O49+M49+K49+I49+G49+E49</f>
        <v>3410.1783252780283</v>
      </c>
      <c r="AA49" s="4" t="s">
        <v>90</v>
      </c>
      <c r="AB49" s="3">
        <f t="shared" si="2"/>
        <v>1315.5205157579007</v>
      </c>
      <c r="AC49" s="3">
        <f t="shared" si="3"/>
        <v>939.75111112573279</v>
      </c>
      <c r="AD49" s="3">
        <f t="shared" si="4"/>
        <v>30.587044587338095</v>
      </c>
      <c r="AE49" s="3">
        <f t="shared" si="5"/>
        <v>0.62451168339605334</v>
      </c>
      <c r="AF49" s="3">
        <f t="shared" si="6"/>
        <v>13.584967089439031</v>
      </c>
      <c r="AG49" s="3">
        <f t="shared" si="7"/>
        <v>354.76534224842459</v>
      </c>
      <c r="AH49" s="3">
        <f t="shared" si="8"/>
        <v>684.72079353491506</v>
      </c>
      <c r="AI49" s="3">
        <f t="shared" si="9"/>
        <v>22.744541936039479</v>
      </c>
      <c r="AJ49" s="3">
        <f t="shared" si="10"/>
        <v>0</v>
      </c>
      <c r="AK49" s="3">
        <f t="shared" si="11"/>
        <v>47.879497314842574</v>
      </c>
      <c r="AL49" s="3">
        <f t="shared" si="24"/>
        <v>3410.1783252780283</v>
      </c>
      <c r="AM49" s="4" t="s">
        <v>90</v>
      </c>
    </row>
    <row r="50" spans="1:39" ht="15.5" x14ac:dyDescent="0.35">
      <c r="A50" s="4" t="s">
        <v>91</v>
      </c>
      <c r="E50" s="3">
        <f t="shared" si="14"/>
        <v>4177.2936707264435</v>
      </c>
      <c r="F50" s="3"/>
      <c r="G50" s="3">
        <f t="shared" si="15"/>
        <v>2595.1116335256629</v>
      </c>
      <c r="H50" s="3"/>
      <c r="I50" s="3">
        <f t="shared" si="16"/>
        <v>119.01635341731291</v>
      </c>
      <c r="J50" s="3"/>
      <c r="K50" s="3">
        <f t="shared" si="17"/>
        <v>6.2958326677359544</v>
      </c>
      <c r="L50" s="3"/>
      <c r="M50" s="3">
        <f t="shared" si="18"/>
        <v>38.061142154150815</v>
      </c>
      <c r="N50" s="3"/>
      <c r="O50" s="3">
        <f t="shared" si="19"/>
        <v>1337.288540139423</v>
      </c>
      <c r="P50" s="3"/>
      <c r="Q50" s="3">
        <f t="shared" si="20"/>
        <v>1644.0692748675438</v>
      </c>
      <c r="R50" s="3"/>
      <c r="S50" s="3">
        <f t="shared" si="21"/>
        <v>49.767055067232405</v>
      </c>
      <c r="T50" s="3"/>
      <c r="U50" s="3">
        <f t="shared" si="22"/>
        <v>43.877275101255194</v>
      </c>
      <c r="V50" s="3"/>
      <c r="W50" s="3">
        <f t="shared" si="23"/>
        <v>0</v>
      </c>
      <c r="X50" s="11">
        <f>+W50+U50+S50+Q50+O50+M50+K50+I50+G50+E50</f>
        <v>10010.780777666761</v>
      </c>
      <c r="AA50" s="4" t="s">
        <v>91</v>
      </c>
      <c r="AB50" s="18">
        <f t="shared" si="2"/>
        <v>4177.2936707264435</v>
      </c>
      <c r="AC50" s="18">
        <f t="shared" si="3"/>
        <v>2595.1116335256629</v>
      </c>
      <c r="AD50" s="3">
        <f t="shared" si="4"/>
        <v>119.01635341731291</v>
      </c>
      <c r="AE50" s="3">
        <f t="shared" si="5"/>
        <v>6.2958326677359544</v>
      </c>
      <c r="AF50" s="18">
        <f t="shared" si="6"/>
        <v>38.061142154150815</v>
      </c>
      <c r="AG50" s="18">
        <f t="shared" si="7"/>
        <v>1337.288540139423</v>
      </c>
      <c r="AH50" s="18">
        <f t="shared" si="8"/>
        <v>1644.0692748675438</v>
      </c>
      <c r="AI50" s="18">
        <f t="shared" si="9"/>
        <v>49.767055067232405</v>
      </c>
      <c r="AJ50" s="18">
        <f t="shared" si="10"/>
        <v>43.877275101255194</v>
      </c>
      <c r="AK50" s="18">
        <f t="shared" si="11"/>
        <v>0</v>
      </c>
      <c r="AL50" s="18">
        <f t="shared" si="24"/>
        <v>10010.78077766676</v>
      </c>
      <c r="AM50" s="4" t="s">
        <v>91</v>
      </c>
    </row>
    <row r="51" spans="1:39" ht="15.5" x14ac:dyDescent="0.35">
      <c r="A51" s="4" t="s">
        <v>71</v>
      </c>
      <c r="E51" s="3">
        <f t="shared" si="14"/>
        <v>159.1</v>
      </c>
      <c r="F51" s="3"/>
      <c r="G51" s="3">
        <f t="shared" si="15"/>
        <v>66</v>
      </c>
      <c r="H51" s="3"/>
      <c r="I51" s="3">
        <f t="shared" si="16"/>
        <v>1.2</v>
      </c>
      <c r="J51" s="3"/>
      <c r="K51" s="3">
        <f t="shared" si="17"/>
        <v>0.5</v>
      </c>
      <c r="L51" s="3"/>
      <c r="M51" s="3">
        <f t="shared" si="18"/>
        <v>0</v>
      </c>
      <c r="N51" s="3"/>
      <c r="O51" s="3">
        <f t="shared" si="19"/>
        <v>147.6</v>
      </c>
      <c r="P51" s="3"/>
      <c r="Q51" s="3">
        <f t="shared" si="20"/>
        <v>84.1</v>
      </c>
      <c r="R51" s="3"/>
      <c r="S51" s="3">
        <f t="shared" si="21"/>
        <v>6.4</v>
      </c>
      <c r="T51" s="3"/>
      <c r="U51" s="3">
        <f t="shared" si="22"/>
        <v>0</v>
      </c>
      <c r="V51" s="3"/>
      <c r="W51" s="3">
        <f t="shared" si="23"/>
        <v>42.9</v>
      </c>
      <c r="X51" s="11">
        <f>+W51+U51+S51+Q51+O51+M51+K51+I51+G51+E51</f>
        <v>507.79999999999995</v>
      </c>
      <c r="AA51" s="4" t="s">
        <v>71</v>
      </c>
      <c r="AB51" s="3">
        <f t="shared" si="2"/>
        <v>159.1</v>
      </c>
      <c r="AC51" s="3">
        <f t="shared" si="3"/>
        <v>66</v>
      </c>
      <c r="AD51" s="3">
        <f t="shared" si="4"/>
        <v>1.2</v>
      </c>
      <c r="AE51" s="3">
        <f t="shared" si="5"/>
        <v>0.5</v>
      </c>
      <c r="AF51" s="3">
        <f t="shared" si="6"/>
        <v>0</v>
      </c>
      <c r="AG51" s="3">
        <f t="shared" si="7"/>
        <v>147.6</v>
      </c>
      <c r="AH51" s="3">
        <f t="shared" si="8"/>
        <v>84.1</v>
      </c>
      <c r="AI51" s="3">
        <f t="shared" si="9"/>
        <v>6.4</v>
      </c>
      <c r="AJ51" s="3">
        <f t="shared" si="10"/>
        <v>0</v>
      </c>
      <c r="AK51" s="3">
        <f t="shared" si="11"/>
        <v>42.9</v>
      </c>
      <c r="AL51" s="3">
        <f t="shared" si="24"/>
        <v>507.79999999999995</v>
      </c>
      <c r="AM51" s="4" t="s">
        <v>71</v>
      </c>
    </row>
    <row r="52" spans="1:39" ht="15.5" x14ac:dyDescent="0.35">
      <c r="A52" s="4" t="s">
        <v>72</v>
      </c>
      <c r="E52" s="3">
        <f t="shared" si="14"/>
        <v>2215.4641191710698</v>
      </c>
      <c r="F52" s="3"/>
      <c r="G52" s="3">
        <f t="shared" si="15"/>
        <v>1643.0297508759854</v>
      </c>
      <c r="H52" s="3"/>
      <c r="I52" s="3">
        <f t="shared" si="16"/>
        <v>95.617946106579836</v>
      </c>
      <c r="J52" s="3"/>
      <c r="K52" s="3">
        <f t="shared" si="17"/>
        <v>0</v>
      </c>
      <c r="L52" s="3"/>
      <c r="M52" s="3">
        <f t="shared" si="18"/>
        <v>5.0450030529734127</v>
      </c>
      <c r="N52" s="3"/>
      <c r="O52" s="3">
        <f t="shared" si="19"/>
        <v>691.01107886616887</v>
      </c>
      <c r="P52" s="3"/>
      <c r="Q52" s="3">
        <f t="shared" si="20"/>
        <v>885.45296863448436</v>
      </c>
      <c r="R52" s="3"/>
      <c r="S52" s="3">
        <f t="shared" si="21"/>
        <v>14.444296807873522</v>
      </c>
      <c r="T52" s="3"/>
      <c r="U52" s="3">
        <f t="shared" si="22"/>
        <v>0</v>
      </c>
      <c r="V52" s="3"/>
      <c r="W52" s="3">
        <f t="shared" si="23"/>
        <v>127.25425075453683</v>
      </c>
      <c r="X52" s="11">
        <f>+W52+U52+S52+Q52+O52+M52+K52+I52+G52+E52</f>
        <v>5677.3194142696721</v>
      </c>
      <c r="AA52" s="4" t="s">
        <v>72</v>
      </c>
      <c r="AB52" s="3">
        <f t="shared" si="2"/>
        <v>2215.4641191710698</v>
      </c>
      <c r="AC52" s="3">
        <f t="shared" si="3"/>
        <v>1643.0297508759854</v>
      </c>
      <c r="AD52" s="3">
        <f t="shared" si="4"/>
        <v>95.617946106579836</v>
      </c>
      <c r="AE52" s="3">
        <f t="shared" si="5"/>
        <v>0</v>
      </c>
      <c r="AF52" s="3">
        <f t="shared" si="6"/>
        <v>5.0450030529734127</v>
      </c>
      <c r="AG52" s="3">
        <f t="shared" si="7"/>
        <v>691.01107886616887</v>
      </c>
      <c r="AH52" s="3">
        <f t="shared" si="8"/>
        <v>885.45296863448436</v>
      </c>
      <c r="AI52" s="3">
        <f t="shared" si="9"/>
        <v>14.444296807873522</v>
      </c>
      <c r="AJ52" s="3">
        <f t="shared" si="10"/>
        <v>0</v>
      </c>
      <c r="AK52" s="3">
        <f t="shared" si="11"/>
        <v>127.25425075453683</v>
      </c>
      <c r="AL52" s="3">
        <f t="shared" si="24"/>
        <v>5677.3194142696721</v>
      </c>
      <c r="AM52" s="4" t="s">
        <v>72</v>
      </c>
    </row>
    <row r="53" spans="1:39" ht="15.5" x14ac:dyDescent="0.35">
      <c r="A53" s="4" t="s">
        <v>108</v>
      </c>
      <c r="E53" s="2">
        <f>0.001*(35*E43+25*E45+25*E46)</f>
        <v>206.19145805599032</v>
      </c>
      <c r="F53" s="2"/>
      <c r="G53" s="2">
        <f>0.001*(35*G43+25*G45+25*G46+35*G44*G39+25*(1-G44)*G39)</f>
        <v>163.352081054286</v>
      </c>
      <c r="H53" s="2"/>
      <c r="I53" s="2">
        <f>0.001*(35*I43+25*I45+25*I46+35*I44*I39+25*(1-I44)*I39)</f>
        <v>10.857673005753387</v>
      </c>
      <c r="J53" s="2"/>
      <c r="K53" s="2">
        <f>0.001*(35*K43+25*K45+25*K46+35*K44*K39+25*(1-K44)*K39)</f>
        <v>0.58348292252018641</v>
      </c>
      <c r="L53" s="2"/>
      <c r="M53" s="2">
        <f>0.001*(35*M43+25*M45+25*M46+35*M44*M39+25*(1-M44)*M39)</f>
        <v>2.8652634031072837</v>
      </c>
      <c r="N53" s="2"/>
      <c r="O53" s="2">
        <f>0.001*(35*O43+25*O45+25*O46+35*O44*O39+25*(1-O44)*O39)</f>
        <v>120.18312682116762</v>
      </c>
      <c r="P53" s="2"/>
      <c r="Q53" s="2">
        <f>0.001*(35*Q43+25*Q45+25*Q46+35*Q44*Q39+25*(1-Q44)*Q39)</f>
        <v>122.40759088970965</v>
      </c>
      <c r="R53" s="2"/>
      <c r="S53" s="2">
        <f>0.001*(35*S43+25*S45+25*S46+35*S44*S39+25*(1-S44)*S39)</f>
        <v>3.8434869819887258</v>
      </c>
      <c r="T53" s="2"/>
      <c r="U53" s="2">
        <f>0.001*(35*U43+25*U45+25*U46+35*U44*U39+25*(1-U44)*U39)</f>
        <v>0.69238869027306693</v>
      </c>
      <c r="V53" s="2"/>
      <c r="W53" s="2">
        <f>0.001*(35*W43+25*W45+25*W46+35*W44*W39+25*(1-W44)*W39)</f>
        <v>7.6885170024476563</v>
      </c>
      <c r="X53" s="2">
        <f>SUM(E53:W53)</f>
        <v>638.66506882724389</v>
      </c>
      <c r="AA53" s="4" t="s">
        <v>109</v>
      </c>
      <c r="AB53" s="2">
        <f>+E54</f>
        <v>208.63239647269765</v>
      </c>
      <c r="AC53" s="2">
        <f>+G54</f>
        <v>125.97540369058792</v>
      </c>
      <c r="AD53" s="2">
        <f>+I54</f>
        <v>6.6173199040847344</v>
      </c>
      <c r="AE53" s="2">
        <f>+K54</f>
        <v>0.30283252276309985</v>
      </c>
      <c r="AF53" s="2">
        <f>+M54</f>
        <v>1.9218260758180068</v>
      </c>
      <c r="AG53" s="2">
        <f>+O54</f>
        <v>71.431942979069646</v>
      </c>
      <c r="AH53" s="2">
        <f>+Q54</f>
        <v>89.19927519564078</v>
      </c>
      <c r="AI53" s="2">
        <f>+S54</f>
        <v>3.0191582665617962</v>
      </c>
      <c r="AJ53" s="2">
        <f>+U54</f>
        <v>1.5745700610342956</v>
      </c>
      <c r="AK53" s="2">
        <f>+W54</f>
        <v>14.359033601715803</v>
      </c>
      <c r="AL53" s="3">
        <f t="shared" si="24"/>
        <v>523.0337587699737</v>
      </c>
      <c r="AM53" s="4" t="s">
        <v>109</v>
      </c>
    </row>
    <row r="54" spans="1:39" ht="15.5" x14ac:dyDescent="0.35">
      <c r="A54" s="4" t="s">
        <v>110</v>
      </c>
      <c r="E54" s="2">
        <f>+(E44*E42*35+(1-E44)*E42*25)/1000</f>
        <v>208.63239647269765</v>
      </c>
      <c r="F54" s="3"/>
      <c r="G54" s="2">
        <f>+(G44*G42*35+(1-G44)*G42*25)/1000</f>
        <v>125.97540369058792</v>
      </c>
      <c r="H54" s="3"/>
      <c r="I54" s="2">
        <f>+(I44*I42*35+(1-I44)*I42*25)/1000</f>
        <v>6.6173199040847344</v>
      </c>
      <c r="J54" s="3"/>
      <c r="K54" s="2">
        <f>+(K44*K42*35+(1-K44)*K42*25)/1000</f>
        <v>0.30283252276309985</v>
      </c>
      <c r="L54" s="3"/>
      <c r="M54" s="2">
        <f>+(M44*M42*35+(1-M44)*M42*25)/1000</f>
        <v>1.9218260758180068</v>
      </c>
      <c r="N54" s="3"/>
      <c r="O54" s="2">
        <f>+(O44*O42*35+(1-O44)*O42*25)/1000</f>
        <v>71.431942979069646</v>
      </c>
      <c r="P54" s="3"/>
      <c r="Q54" s="2">
        <f>+(Q44*Q42*35+(1-Q44)*Q42*25)/1000</f>
        <v>89.19927519564078</v>
      </c>
      <c r="R54" s="3"/>
      <c r="S54" s="2">
        <f>+(S44*S42*35+(1-S44)*S42*25)/1000</f>
        <v>3.0191582665617962</v>
      </c>
      <c r="T54" s="3"/>
      <c r="U54" s="2">
        <f>+(U44*U42*35+(1-U44)*U42*25)/1000</f>
        <v>1.5745700610342956</v>
      </c>
      <c r="V54" s="3"/>
      <c r="W54" s="2">
        <f>+(W44*W42*35+(1-W44)*W42*25)/1000</f>
        <v>14.359033601715803</v>
      </c>
      <c r="X54" s="39">
        <f>+E54+G54+I54+K54+M54+O54+Q54+S54+U54+W54</f>
        <v>523.0337587699737</v>
      </c>
    </row>
    <row r="55" spans="1:39" ht="15.5" x14ac:dyDescent="0.35">
      <c r="A55" s="4" t="s">
        <v>111</v>
      </c>
    </row>
    <row r="56" spans="1:39" ht="15.5" x14ac:dyDescent="0.35">
      <c r="A56" s="4" t="s">
        <v>229</v>
      </c>
      <c r="E56" s="3">
        <f>0.0025*E41</f>
        <v>13.73203546621086</v>
      </c>
      <c r="F56" s="3"/>
      <c r="G56" s="3">
        <f>0.0025*G41</f>
        <v>8.8371568616284897</v>
      </c>
      <c r="H56" s="3"/>
      <c r="I56" s="3">
        <f>0.0025*I41</f>
        <v>0.37400849501162753</v>
      </c>
      <c r="J56" s="3"/>
      <c r="K56" s="3">
        <f>0.0025*K41</f>
        <v>1.7300860877830022E-2</v>
      </c>
      <c r="L56" s="3"/>
      <c r="M56" s="3">
        <f>0.0025*M41</f>
        <v>0.12911527310897461</v>
      </c>
      <c r="N56" s="3"/>
      <c r="O56" s="3">
        <f>0.0025*O41</f>
        <v>4.2301347059696193</v>
      </c>
      <c r="P56" s="3"/>
      <c r="Q56" s="3">
        <f>0.0025*Q41</f>
        <v>5.8219751710061471</v>
      </c>
      <c r="R56" s="3"/>
      <c r="S56" s="3">
        <f>0.0025*S41</f>
        <v>0.18127899250817972</v>
      </c>
      <c r="T56" s="3"/>
      <c r="U56" s="3">
        <f>0.0025*U41</f>
        <v>0.10969318775313798</v>
      </c>
      <c r="V56" s="3"/>
      <c r="W56" s="3">
        <f>0.0025*W41</f>
        <v>0.86780531080540702</v>
      </c>
      <c r="X56" s="3">
        <f>0.0025*X41</f>
        <v>34.300504324880272</v>
      </c>
    </row>
    <row r="57" spans="1:39" ht="15.5" x14ac:dyDescent="0.35">
      <c r="A57" s="4" t="s">
        <v>113</v>
      </c>
      <c r="B57" s="20">
        <f>+E57/(E57+E58)</f>
        <v>0.23949845581794477</v>
      </c>
      <c r="E57" s="27">
        <f>E47/100*E56</f>
        <v>3.288801289394752</v>
      </c>
      <c r="F57" s="27"/>
      <c r="G57" s="27">
        <f t="shared" ref="G57:W57" si="25">G47/100*G56</f>
        <v>2.3493777778143321</v>
      </c>
      <c r="H57" s="27"/>
      <c r="I57" s="27">
        <f t="shared" si="25"/>
        <v>7.6467611468345228E-2</v>
      </c>
      <c r="J57" s="27"/>
      <c r="K57" s="27">
        <f t="shared" si="25"/>
        <v>1.5612792084901332E-3</v>
      </c>
      <c r="L57" s="27"/>
      <c r="M57" s="27">
        <f t="shared" si="25"/>
        <v>3.3962417723597572E-2</v>
      </c>
      <c r="N57" s="27"/>
      <c r="O57" s="27">
        <f t="shared" si="25"/>
        <v>0.88691335562106155</v>
      </c>
      <c r="P57" s="27"/>
      <c r="Q57" s="27">
        <f t="shared" si="25"/>
        <v>1.7118019838372875</v>
      </c>
      <c r="R57" s="27"/>
      <c r="S57" s="27">
        <f>S47/100*S56</f>
        <v>5.6861354840098702E-2</v>
      </c>
      <c r="T57" s="27"/>
      <c r="U57" s="27">
        <f t="shared" si="25"/>
        <v>0</v>
      </c>
      <c r="V57" s="27"/>
      <c r="W57" s="27">
        <f t="shared" si="25"/>
        <v>0.11969874328710645</v>
      </c>
      <c r="X57" s="27">
        <f>+W57+U57+S57+Q57+O57+M57+K57+I57+G57+E57</f>
        <v>8.5254458131950717</v>
      </c>
      <c r="Y57" s="3"/>
    </row>
    <row r="58" spans="1:39" ht="15.5" x14ac:dyDescent="0.35">
      <c r="A58" s="28" t="s">
        <v>114</v>
      </c>
      <c r="B58" s="20">
        <f>1-B57</f>
        <v>0.76050154418205529</v>
      </c>
      <c r="E58" s="29">
        <f>E56-E57</f>
        <v>10.443234176816109</v>
      </c>
      <c r="F58" s="29"/>
      <c r="G58" s="29">
        <f t="shared" ref="G58:W58" si="26">G56-G57</f>
        <v>6.4877790838141571</v>
      </c>
      <c r="H58" s="29"/>
      <c r="I58" s="29">
        <f t="shared" si="26"/>
        <v>0.29754088354328229</v>
      </c>
      <c r="J58" s="29"/>
      <c r="K58" s="29">
        <f t="shared" si="26"/>
        <v>1.5739581669339888E-2</v>
      </c>
      <c r="L58" s="29"/>
      <c r="M58" s="29">
        <f t="shared" si="26"/>
        <v>9.5152855385377044E-2</v>
      </c>
      <c r="N58" s="29"/>
      <c r="O58" s="29">
        <f t="shared" si="26"/>
        <v>3.3432213503485579</v>
      </c>
      <c r="P58" s="29"/>
      <c r="Q58" s="29">
        <f t="shared" si="26"/>
        <v>4.1101731871688596</v>
      </c>
      <c r="R58" s="29"/>
      <c r="S58" s="29">
        <f t="shared" si="26"/>
        <v>0.12441763766808102</v>
      </c>
      <c r="T58" s="29"/>
      <c r="U58" s="29">
        <f t="shared" si="26"/>
        <v>0.10969318775313798</v>
      </c>
      <c r="V58" s="29"/>
      <c r="W58" s="29">
        <f t="shared" si="26"/>
        <v>0.74810656751830051</v>
      </c>
      <c r="X58" s="27">
        <f t="shared" ref="X58:X60" si="27">+W58+U58+S58+Q58+O58+M58+K58+I58+G58+E58</f>
        <v>25.775058511685202</v>
      </c>
    </row>
    <row r="59" spans="1:39" ht="15.5" x14ac:dyDescent="0.35">
      <c r="A59" s="28" t="s">
        <v>115</v>
      </c>
      <c r="E59" s="3">
        <f t="shared" ref="E59:U59" si="28">+E41-E56</f>
        <v>5479.0821510181331</v>
      </c>
      <c r="F59" s="3"/>
      <c r="G59" s="3">
        <f t="shared" si="28"/>
        <v>3526.0255877897671</v>
      </c>
      <c r="H59" s="3"/>
      <c r="I59" s="3">
        <f t="shared" si="28"/>
        <v>149.22938950963939</v>
      </c>
      <c r="J59" s="3"/>
      <c r="K59" s="3">
        <f t="shared" si="28"/>
        <v>6.903043490254178</v>
      </c>
      <c r="L59" s="3"/>
      <c r="M59" s="3">
        <f t="shared" si="28"/>
        <v>51.516993970480875</v>
      </c>
      <c r="N59" s="3"/>
      <c r="O59" s="3">
        <f t="shared" si="28"/>
        <v>1687.8237476818779</v>
      </c>
      <c r="P59" s="3"/>
      <c r="Q59" s="3">
        <f t="shared" si="28"/>
        <v>2322.9680932314527</v>
      </c>
      <c r="R59" s="3"/>
      <c r="S59" s="3">
        <f t="shared" si="28"/>
        <v>72.330318010763705</v>
      </c>
      <c r="T59" s="3"/>
      <c r="U59" s="3">
        <f t="shared" si="28"/>
        <v>43.767581913502056</v>
      </c>
      <c r="V59" s="3"/>
      <c r="W59" s="3">
        <f t="shared" ref="W59" si="29">+W41-W56</f>
        <v>346.25431901135738</v>
      </c>
      <c r="X59" s="27">
        <f t="shared" si="27"/>
        <v>13685.901225627229</v>
      </c>
    </row>
    <row r="60" spans="1:39" ht="15.5" x14ac:dyDescent="0.35">
      <c r="A60" s="4" t="s">
        <v>116</v>
      </c>
      <c r="B60" s="20">
        <f>+E60/(E60+E61)</f>
        <v>0.23949845581794474</v>
      </c>
      <c r="E60" s="27">
        <f>E47/100*E59</f>
        <v>1312.231714468506</v>
      </c>
      <c r="F60" s="27"/>
      <c r="G60" s="27">
        <f t="shared" ref="G60:W60" si="30">G47/100*G59</f>
        <v>937.40173334791837</v>
      </c>
      <c r="H60" s="27"/>
      <c r="I60" s="27">
        <f t="shared" si="30"/>
        <v>30.51057697586975</v>
      </c>
      <c r="J60" s="27"/>
      <c r="K60" s="27">
        <f t="shared" si="30"/>
        <v>0.62295040418756309</v>
      </c>
      <c r="L60" s="27"/>
      <c r="M60" s="27">
        <f t="shared" si="30"/>
        <v>13.551004671715434</v>
      </c>
      <c r="N60" s="27"/>
      <c r="O60" s="27">
        <f t="shared" si="30"/>
        <v>353.87842889280353</v>
      </c>
      <c r="P60" s="27"/>
      <c r="Q60" s="27">
        <f t="shared" si="30"/>
        <v>683.00899155107766</v>
      </c>
      <c r="R60" s="27"/>
      <c r="S60" s="27">
        <f t="shared" si="30"/>
        <v>22.68768058119938</v>
      </c>
      <c r="T60" s="27"/>
      <c r="U60" s="27">
        <f t="shared" si="30"/>
        <v>0</v>
      </c>
      <c r="V60" s="27"/>
      <c r="W60" s="27">
        <f t="shared" si="30"/>
        <v>47.759798571555471</v>
      </c>
      <c r="X60" s="27">
        <f t="shared" si="27"/>
        <v>3401.6528794648329</v>
      </c>
    </row>
    <row r="61" spans="1:39" ht="15.5" x14ac:dyDescent="0.35">
      <c r="A61" s="28" t="s">
        <v>114</v>
      </c>
      <c r="B61" s="20">
        <f>1-B60</f>
        <v>0.76050154418205529</v>
      </c>
      <c r="E61" s="29">
        <f>E59-E60</f>
        <v>4166.8504365496274</v>
      </c>
      <c r="F61" s="29"/>
      <c r="G61" s="29">
        <f t="shared" ref="G61:W61" si="31">G59-G60</f>
        <v>2588.6238544418488</v>
      </c>
      <c r="H61" s="29"/>
      <c r="I61" s="29">
        <f t="shared" si="31"/>
        <v>118.71881253376964</v>
      </c>
      <c r="J61" s="29"/>
      <c r="K61" s="29">
        <f t="shared" si="31"/>
        <v>6.2800930860666151</v>
      </c>
      <c r="L61" s="29"/>
      <c r="M61" s="29">
        <f t="shared" si="31"/>
        <v>37.965989298765443</v>
      </c>
      <c r="N61" s="29"/>
      <c r="O61" s="29">
        <f t="shared" si="31"/>
        <v>1333.9453187890745</v>
      </c>
      <c r="P61" s="29"/>
      <c r="Q61" s="29">
        <f t="shared" si="31"/>
        <v>1639.9591016803752</v>
      </c>
      <c r="R61" s="29"/>
      <c r="S61" s="29">
        <f t="shared" si="31"/>
        <v>49.642637429564324</v>
      </c>
      <c r="T61" s="29"/>
      <c r="U61" s="29">
        <f t="shared" si="31"/>
        <v>43.767581913502056</v>
      </c>
      <c r="V61" s="29"/>
      <c r="W61" s="29">
        <f t="shared" si="31"/>
        <v>298.49452043980193</v>
      </c>
      <c r="X61" s="29">
        <f>X59-X60</f>
        <v>10284.248346162396</v>
      </c>
      <c r="Y61" s="3"/>
    </row>
    <row r="62" spans="1:39" ht="15.5" x14ac:dyDescent="0.35">
      <c r="A62" s="28" t="s">
        <v>230</v>
      </c>
      <c r="B62" s="20"/>
      <c r="E62" s="3">
        <f>0.0025*E40</f>
        <v>5.0791009057115568</v>
      </c>
      <c r="F62" s="3"/>
      <c r="G62" s="3">
        <f>0.0025*G40</f>
        <v>2.5552861972545711</v>
      </c>
      <c r="H62" s="3"/>
      <c r="I62" s="3">
        <f>0.0025*I40</f>
        <v>0.17610844556973956</v>
      </c>
      <c r="J62" s="3"/>
      <c r="K62" s="3">
        <f>0.0025*K40</f>
        <v>5.9115515413397856E-3</v>
      </c>
      <c r="L62" s="3"/>
      <c r="M62" s="3">
        <f>0.0025*M40</f>
        <v>5.3273037433959385E-2</v>
      </c>
      <c r="N62" s="3"/>
      <c r="O62" s="3">
        <f>0.0025*O40</f>
        <v>1.9103517193497697</v>
      </c>
      <c r="P62" s="3"/>
      <c r="Q62" s="3">
        <f>0.0025*Q40</f>
        <v>2.4109330418371644</v>
      </c>
      <c r="R62" s="3"/>
      <c r="S62" s="3">
        <f>0.0025*S40</f>
        <v>0.11524947315942061</v>
      </c>
      <c r="T62" s="3"/>
      <c r="U62" s="3">
        <f>0.0025*U40</f>
        <v>4.7713956509050547E-2</v>
      </c>
      <c r="V62" s="3"/>
      <c r="W62" s="3">
        <f>0.0025*W40</f>
        <v>0.56809804936617325</v>
      </c>
      <c r="X62" s="3">
        <f>0.0025*X40</f>
        <v>12.922026377732745</v>
      </c>
      <c r="Y62" s="3"/>
    </row>
    <row r="63" spans="1:39" ht="15.5" x14ac:dyDescent="0.35">
      <c r="A63" s="28" t="s">
        <v>231</v>
      </c>
      <c r="B63" s="20"/>
      <c r="E63" s="3">
        <f>0.0025*E39</f>
        <v>7.7156615663080288</v>
      </c>
      <c r="F63" s="3"/>
      <c r="G63" s="3">
        <f>0.0025*G39</f>
        <v>3.4650125314080293</v>
      </c>
      <c r="H63" s="3"/>
      <c r="I63" s="3">
        <f>0.0025*I39</f>
        <v>0.37124849095756818</v>
      </c>
      <c r="J63" s="3"/>
      <c r="K63" s="3">
        <f>0.0025*K39</f>
        <v>2.3758110870378189E-2</v>
      </c>
      <c r="L63" s="3"/>
      <c r="M63" s="3">
        <f>0.0025*M39</f>
        <v>9.9482501786989877E-2</v>
      </c>
      <c r="N63" s="3"/>
      <c r="O63" s="3">
        <f>0.0025*O39</f>
        <v>4.5869149093616253</v>
      </c>
      <c r="P63" s="3"/>
      <c r="Q63" s="3">
        <f>0.0025*Q39</f>
        <v>3.6480602583646107</v>
      </c>
      <c r="R63" s="3"/>
      <c r="S63" s="3">
        <f>0.0025*S39</f>
        <v>0.16325856706266559</v>
      </c>
      <c r="T63" s="3"/>
      <c r="U63" s="3">
        <f>0.0025*U39</f>
        <v>5.127533421467019E-2</v>
      </c>
      <c r="V63" s="3"/>
      <c r="W63" s="3">
        <f>0.0025*W39</f>
        <v>0.76885170024476568</v>
      </c>
      <c r="X63" s="3">
        <f>0.0025*X39</f>
        <v>20.893523970579331</v>
      </c>
      <c r="Y63" s="3"/>
    </row>
    <row r="64" spans="1:39" ht="15.5" x14ac:dyDescent="0.35">
      <c r="A64" s="28" t="s">
        <v>119</v>
      </c>
      <c r="B64" s="20"/>
      <c r="E64" s="3">
        <f>+E62+E56+E63</f>
        <v>26.526797938230445</v>
      </c>
      <c r="F64" s="3"/>
      <c r="G64" s="3">
        <f>+G62+G56+G63</f>
        <v>14.857455590291089</v>
      </c>
      <c r="H64" s="3"/>
      <c r="I64" s="3">
        <f>+I62+I56+I63</f>
        <v>0.92136543153893524</v>
      </c>
      <c r="J64" s="3"/>
      <c r="K64" s="3">
        <f>+K62+K56+K63</f>
        <v>4.6970523289547997E-2</v>
      </c>
      <c r="L64" s="3"/>
      <c r="M64" s="3">
        <f>+M62+M56+M63</f>
        <v>0.28187081232992389</v>
      </c>
      <c r="N64" s="3"/>
      <c r="O64" s="3">
        <f>+O62+O56+O63</f>
        <v>10.727401334681014</v>
      </c>
      <c r="P64" s="3"/>
      <c r="Q64" s="3">
        <f>+Q62+Q56+Q63</f>
        <v>11.880968471207922</v>
      </c>
      <c r="R64" s="3"/>
      <c r="S64" s="3">
        <f>+S62+S56+S63</f>
        <v>0.45978703273026589</v>
      </c>
      <c r="T64" s="3"/>
      <c r="U64" s="3">
        <f>+U62+U56+U63</f>
        <v>0.20868247847685872</v>
      </c>
      <c r="V64" s="3"/>
      <c r="W64" s="3">
        <f>+W62+W56+W63</f>
        <v>2.2047550604163462</v>
      </c>
      <c r="X64" s="3">
        <f>+X62+X56+X63</f>
        <v>68.116054673192338</v>
      </c>
      <c r="Y64" s="1">
        <f>+X64/X42</f>
        <v>3.6061205138579744E-3</v>
      </c>
    </row>
    <row r="65" spans="1:52" ht="15.5" x14ac:dyDescent="0.35">
      <c r="A65" s="28" t="s">
        <v>120</v>
      </c>
      <c r="B65" s="20"/>
      <c r="E65" s="34">
        <v>2.5000000000000001E-3</v>
      </c>
      <c r="F65" s="3"/>
      <c r="G65" s="34">
        <v>2.5000000000000001E-3</v>
      </c>
      <c r="H65" s="3"/>
      <c r="I65" s="34">
        <v>2.5000000000000001E-3</v>
      </c>
      <c r="J65" s="3"/>
      <c r="K65" s="34">
        <v>2.5000000000000001E-3</v>
      </c>
      <c r="L65" s="3"/>
      <c r="M65" s="34">
        <v>2.5000000000000001E-3</v>
      </c>
      <c r="N65" s="3"/>
      <c r="O65" s="34">
        <v>2.5000000000000001E-3</v>
      </c>
      <c r="P65" s="3"/>
      <c r="Q65" s="34">
        <v>2.5000000000000001E-3</v>
      </c>
      <c r="R65" s="3"/>
      <c r="S65" s="34">
        <v>2.5000000000000001E-3</v>
      </c>
      <c r="T65" s="3"/>
      <c r="U65" s="34">
        <v>2.5000000000000001E-3</v>
      </c>
      <c r="V65" s="3"/>
      <c r="W65" s="34">
        <v>2.5000000000000001E-3</v>
      </c>
      <c r="X65" s="34">
        <v>2.5000000000000001E-3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247</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3.288801289394752</v>
      </c>
      <c r="F73" s="15">
        <v>1</v>
      </c>
      <c r="G73" s="3">
        <f>+$D73*G57</f>
        <v>2.3493777778143321</v>
      </c>
      <c r="H73" s="15">
        <v>1</v>
      </c>
      <c r="I73" s="3">
        <f>+$D73*I57</f>
        <v>7.6467611468345228E-2</v>
      </c>
      <c r="J73" s="15">
        <v>1</v>
      </c>
      <c r="K73" s="3">
        <f>+$D73*K57</f>
        <v>1.5612792084901332E-3</v>
      </c>
      <c r="L73" s="15">
        <v>1</v>
      </c>
      <c r="M73" s="3">
        <f>+$D73*M57</f>
        <v>3.3962417723597572E-2</v>
      </c>
      <c r="N73" s="15">
        <v>1</v>
      </c>
      <c r="O73" s="3">
        <f>+$D73*O57</f>
        <v>0.88691335562106155</v>
      </c>
      <c r="P73" s="15">
        <v>1</v>
      </c>
      <c r="Q73" s="3">
        <f>+$D73*Q57</f>
        <v>1.7118019838372875</v>
      </c>
      <c r="R73" s="15">
        <v>1</v>
      </c>
      <c r="S73" s="3">
        <f>+$D73*S57</f>
        <v>5.6861354840098702E-2</v>
      </c>
      <c r="T73" s="15">
        <v>1</v>
      </c>
      <c r="U73" s="3">
        <f>+$D73*U57</f>
        <v>0</v>
      </c>
      <c r="V73" s="15">
        <v>1</v>
      </c>
      <c r="W73" s="3">
        <f>+$D73*W57</f>
        <v>0.11969874328710645</v>
      </c>
      <c r="X73" s="3">
        <f>+E73+G73+I73+K73+M73+O73+Q73+S73+U73+W73</f>
        <v>8.5254458131950699</v>
      </c>
      <c r="AA73" s="5" t="s">
        <v>131</v>
      </c>
      <c r="AB73" s="3">
        <f>+E73</f>
        <v>3.288801289394752</v>
      </c>
      <c r="AC73" s="3">
        <f>+G73</f>
        <v>2.3493777778143321</v>
      </c>
      <c r="AD73" s="3">
        <f>+I73</f>
        <v>7.6467611468345228E-2</v>
      </c>
      <c r="AE73" s="3">
        <f>+K73</f>
        <v>1.5612792084901332E-3</v>
      </c>
      <c r="AF73" s="3">
        <f>+M73</f>
        <v>3.3962417723597572E-2</v>
      </c>
      <c r="AG73" s="3">
        <f>+O73</f>
        <v>0.88691335562106155</v>
      </c>
      <c r="AH73" s="3">
        <f>+Q73</f>
        <v>1.7118019838372875</v>
      </c>
      <c r="AI73" s="3">
        <f>+S73</f>
        <v>5.6861354840098702E-2</v>
      </c>
      <c r="AJ73" s="3">
        <f>+U73</f>
        <v>0</v>
      </c>
      <c r="AK73" s="3">
        <f>+W73</f>
        <v>0.11969874328710645</v>
      </c>
      <c r="AL73" s="3">
        <f>SUM(AB73:AK73)</f>
        <v>8.5254458131950699</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3.288801289394752</v>
      </c>
      <c r="F77" s="15">
        <f t="shared" si="33"/>
        <v>1</v>
      </c>
      <c r="G77" s="27">
        <f>SUM(G73:G76)</f>
        <v>2.3493777778143321</v>
      </c>
      <c r="H77" s="15">
        <f t="shared" si="33"/>
        <v>1</v>
      </c>
      <c r="I77" s="27">
        <f>SUM(I73:I76)</f>
        <v>7.6467611468345228E-2</v>
      </c>
      <c r="J77" s="15">
        <f t="shared" si="33"/>
        <v>1</v>
      </c>
      <c r="K77" s="27">
        <f>SUM(K73:K76)</f>
        <v>1.5612792084901332E-3</v>
      </c>
      <c r="L77" s="15">
        <f t="shared" si="33"/>
        <v>1</v>
      </c>
      <c r="M77" s="27">
        <f>SUM(M73:M76)</f>
        <v>3.3962417723597572E-2</v>
      </c>
      <c r="N77" s="15">
        <f t="shared" si="33"/>
        <v>1</v>
      </c>
      <c r="O77" s="27">
        <f>SUM(O73:O76)</f>
        <v>0.88691335562106155</v>
      </c>
      <c r="P77" s="15">
        <f t="shared" si="33"/>
        <v>1</v>
      </c>
      <c r="Q77" s="27">
        <f>SUM(Q73:Q76)</f>
        <v>1.7118019838372875</v>
      </c>
      <c r="R77" s="15">
        <f t="shared" si="33"/>
        <v>1</v>
      </c>
      <c r="S77" s="27">
        <f>SUM(S73:S76)</f>
        <v>5.6861354840098702E-2</v>
      </c>
      <c r="T77" s="15">
        <f t="shared" si="33"/>
        <v>1</v>
      </c>
      <c r="U77" s="27">
        <f>SUM(U73:U76)</f>
        <v>0</v>
      </c>
      <c r="V77" s="15">
        <f t="shared" si="33"/>
        <v>1</v>
      </c>
      <c r="W77" s="27">
        <f>SUM(W73:W76)</f>
        <v>0.11969874328710645</v>
      </c>
      <c r="X77" s="3">
        <f t="shared" si="32"/>
        <v>8.5254458131950699</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1312.231714468506</v>
      </c>
      <c r="AC78" s="3">
        <f>+G60</f>
        <v>937.40173334791837</v>
      </c>
      <c r="AD78" s="3">
        <f>+I60</f>
        <v>30.51057697586975</v>
      </c>
      <c r="AE78" s="3">
        <f>+K60</f>
        <v>0.62295040418756309</v>
      </c>
      <c r="AF78" s="3">
        <f>+M60</f>
        <v>13.551004671715434</v>
      </c>
      <c r="AG78" s="3">
        <f>+O60</f>
        <v>353.87842889280353</v>
      </c>
      <c r="AH78" s="3">
        <f>+Q60</f>
        <v>683.00899155107766</v>
      </c>
      <c r="AI78" s="3">
        <f>+S60</f>
        <v>22.68768058119938</v>
      </c>
      <c r="AJ78" s="3">
        <f>+U60</f>
        <v>0</v>
      </c>
      <c r="AK78" s="3">
        <f>+W60</f>
        <v>47.759798571555471</v>
      </c>
      <c r="AL78" s="3">
        <f>+X60</f>
        <v>3401.6528794648329</v>
      </c>
      <c r="AN78" t="s">
        <v>238</v>
      </c>
      <c r="AO78" s="3">
        <f>+AB78</f>
        <v>1312.231714468506</v>
      </c>
      <c r="AP78" s="3">
        <f t="shared" ref="AP78:AX78" si="34">+AC78</f>
        <v>937.40173334791837</v>
      </c>
      <c r="AQ78" s="3">
        <f t="shared" si="34"/>
        <v>30.51057697586975</v>
      </c>
      <c r="AR78" s="3">
        <f t="shared" si="34"/>
        <v>0.62295040418756309</v>
      </c>
      <c r="AS78" s="3">
        <f t="shared" si="34"/>
        <v>13.551004671715434</v>
      </c>
      <c r="AT78" s="3">
        <f t="shared" si="34"/>
        <v>353.87842889280353</v>
      </c>
      <c r="AU78" s="3">
        <f t="shared" si="34"/>
        <v>683.00899155107766</v>
      </c>
      <c r="AV78" s="3">
        <f t="shared" si="34"/>
        <v>22.68768058119938</v>
      </c>
      <c r="AW78" s="3">
        <f t="shared" si="34"/>
        <v>0</v>
      </c>
      <c r="AX78" s="3">
        <f t="shared" si="34"/>
        <v>47.759798571555471</v>
      </c>
      <c r="AY78" s="3">
        <f>SUM(AO78:AX78)</f>
        <v>3401.6528794648334</v>
      </c>
      <c r="AZ78" t="s">
        <v>138</v>
      </c>
    </row>
    <row r="79" spans="1:52" ht="15.5" x14ac:dyDescent="0.35">
      <c r="A79" s="5" t="s">
        <v>139</v>
      </c>
      <c r="B79" t="s">
        <v>140</v>
      </c>
      <c r="C79">
        <v>3</v>
      </c>
      <c r="D79" s="15">
        <v>0.3</v>
      </c>
      <c r="E79" s="3">
        <f t="shared" ref="E79:E84" si="35">+$D79*E$60</f>
        <v>393.66951434055176</v>
      </c>
      <c r="F79" s="15">
        <v>0.3</v>
      </c>
      <c r="G79" s="3">
        <f>+$F79*G$60</f>
        <v>281.22052000437549</v>
      </c>
      <c r="H79" s="15">
        <v>0.2</v>
      </c>
      <c r="I79" s="3">
        <f t="shared" ref="I79:I84" si="36">+$H79*I$60</f>
        <v>6.10211539517395</v>
      </c>
      <c r="J79" s="15">
        <v>0.2</v>
      </c>
      <c r="K79" s="3">
        <f t="shared" ref="K79:K84" si="37">+$J79*K$60</f>
        <v>0.12459008083751262</v>
      </c>
      <c r="L79" s="15">
        <v>0.3</v>
      </c>
      <c r="M79" s="3">
        <f t="shared" ref="M79:M84" si="38">+$L79*M$60</f>
        <v>4.0653014015146303</v>
      </c>
      <c r="N79" s="15">
        <v>0.2</v>
      </c>
      <c r="O79" s="3">
        <f t="shared" ref="O79:O84" si="39">+$N79*O$60</f>
        <v>70.775685778560714</v>
      </c>
      <c r="P79" s="15">
        <v>0.3</v>
      </c>
      <c r="Q79" s="3">
        <f t="shared" ref="Q79:Q84" si="40">+$P79*Q$60</f>
        <v>204.90269746532329</v>
      </c>
      <c r="R79" s="15">
        <v>0.3</v>
      </c>
      <c r="S79" s="3">
        <f t="shared" ref="S79:S84" si="41">+$R79*S$60</f>
        <v>6.8063041743598136</v>
      </c>
      <c r="T79" s="15">
        <v>0.3</v>
      </c>
      <c r="U79" s="3">
        <f t="shared" ref="U79:U84" si="42">+$T79*U$60</f>
        <v>0</v>
      </c>
      <c r="V79" s="15">
        <v>0.3</v>
      </c>
      <c r="W79" s="3">
        <f t="shared" ref="W79:W84" si="43">+$V79*W$60</f>
        <v>14.327939571466642</v>
      </c>
      <c r="X79" s="3">
        <f t="shared" ref="X79:X85" si="44">+E79+G79+I79+K79+M79+O79+Q79+S79+U79+W79</f>
        <v>981.9946682121639</v>
      </c>
      <c r="AA79" t="s">
        <v>139</v>
      </c>
      <c r="AB79" s="15">
        <f t="shared" ref="AB79:AB84" si="45">+D79</f>
        <v>0.3</v>
      </c>
      <c r="AC79" s="15">
        <f t="shared" ref="AC79:AC84" si="46">+F79</f>
        <v>0.3</v>
      </c>
      <c r="AD79" s="15">
        <f t="shared" ref="AD79:AD84" si="47">+H79</f>
        <v>0.2</v>
      </c>
      <c r="AE79" s="15">
        <f t="shared" ref="AE79:AE84" si="48">+J79</f>
        <v>0.2</v>
      </c>
      <c r="AF79" s="15">
        <f t="shared" ref="AF79:AF84" si="49">+L79</f>
        <v>0.3</v>
      </c>
      <c r="AG79" s="15">
        <f t="shared" ref="AG79:AG84" si="50">+N79</f>
        <v>0.2</v>
      </c>
      <c r="AH79" s="15">
        <f t="shared" ref="AH79:AH84" si="51">+P79</f>
        <v>0.3</v>
      </c>
      <c r="AI79" s="15">
        <f t="shared" ref="AI79:AI84" si="52">+R79</f>
        <v>0.3</v>
      </c>
      <c r="AJ79" s="15">
        <f t="shared" ref="AJ79:AJ84" si="53">+T79</f>
        <v>0.3</v>
      </c>
      <c r="AK79" s="15">
        <f t="shared" ref="AK79:AK84" si="54">+V79</f>
        <v>0.3</v>
      </c>
      <c r="AN79" t="s">
        <v>141</v>
      </c>
      <c r="AO79" s="3">
        <f t="shared" ref="AO79:AX84" si="55">+AB79*AO$78</f>
        <v>393.66951434055176</v>
      </c>
      <c r="AP79" s="3">
        <f t="shared" si="55"/>
        <v>281.22052000437549</v>
      </c>
      <c r="AQ79" s="3">
        <f t="shared" si="55"/>
        <v>6.10211539517395</v>
      </c>
      <c r="AR79" s="3">
        <f t="shared" si="55"/>
        <v>0.12459008083751262</v>
      </c>
      <c r="AS79" s="3">
        <f t="shared" si="55"/>
        <v>4.0653014015146303</v>
      </c>
      <c r="AT79" s="3">
        <f t="shared" si="55"/>
        <v>70.775685778560714</v>
      </c>
      <c r="AU79" s="3">
        <f t="shared" si="55"/>
        <v>204.90269746532329</v>
      </c>
      <c r="AV79" s="3">
        <f t="shared" si="55"/>
        <v>6.8063041743598136</v>
      </c>
      <c r="AW79" s="3">
        <f t="shared" si="55"/>
        <v>0</v>
      </c>
      <c r="AX79" s="3">
        <f t="shared" si="55"/>
        <v>14.327939571466642</v>
      </c>
      <c r="AY79" s="3">
        <f t="shared" ref="AY79:AY84" si="56">SUM(AO79:AX79)</f>
        <v>981.9946682121639</v>
      </c>
      <c r="AZ79" t="s">
        <v>141</v>
      </c>
    </row>
    <row r="80" spans="1:52" ht="15.5" x14ac:dyDescent="0.35">
      <c r="A80" s="5" t="s">
        <v>142</v>
      </c>
      <c r="B80" t="s">
        <v>143</v>
      </c>
      <c r="C80">
        <v>15</v>
      </c>
      <c r="D80" s="15">
        <v>0.5</v>
      </c>
      <c r="E80" s="3">
        <f t="shared" si="35"/>
        <v>656.11585723425299</v>
      </c>
      <c r="F80" s="15">
        <v>0.5</v>
      </c>
      <c r="G80" s="3">
        <f>+$F80*G$60</f>
        <v>468.70086667395918</v>
      </c>
      <c r="H80" s="15">
        <v>0</v>
      </c>
      <c r="I80" s="3">
        <f t="shared" si="36"/>
        <v>0</v>
      </c>
      <c r="J80" s="15">
        <v>0</v>
      </c>
      <c r="K80" s="3">
        <f t="shared" si="37"/>
        <v>0</v>
      </c>
      <c r="L80" s="15">
        <v>0.5</v>
      </c>
      <c r="M80" s="3">
        <f t="shared" si="38"/>
        <v>6.7755023358577171</v>
      </c>
      <c r="N80" s="15">
        <v>0</v>
      </c>
      <c r="O80" s="3">
        <f t="shared" si="39"/>
        <v>0</v>
      </c>
      <c r="P80" s="15">
        <v>0</v>
      </c>
      <c r="Q80" s="3">
        <f t="shared" si="40"/>
        <v>0</v>
      </c>
      <c r="R80" s="15">
        <v>0</v>
      </c>
      <c r="S80" s="3">
        <f t="shared" si="41"/>
        <v>0</v>
      </c>
      <c r="T80" s="15">
        <v>0</v>
      </c>
      <c r="U80" s="3">
        <f t="shared" si="42"/>
        <v>0</v>
      </c>
      <c r="V80" s="15">
        <v>0</v>
      </c>
      <c r="W80" s="3">
        <f t="shared" si="43"/>
        <v>0</v>
      </c>
      <c r="X80" s="3">
        <f t="shared" si="44"/>
        <v>1131.5922262440699</v>
      </c>
      <c r="AA80" t="s">
        <v>142</v>
      </c>
      <c r="AB80" s="15">
        <f t="shared" si="45"/>
        <v>0.5</v>
      </c>
      <c r="AC80" s="15">
        <f t="shared" si="46"/>
        <v>0.5</v>
      </c>
      <c r="AD80" s="15">
        <f t="shared" si="47"/>
        <v>0</v>
      </c>
      <c r="AE80" s="15">
        <f t="shared" si="48"/>
        <v>0</v>
      </c>
      <c r="AF80" s="15">
        <f t="shared" si="49"/>
        <v>0.5</v>
      </c>
      <c r="AG80" s="15">
        <f t="shared" si="50"/>
        <v>0</v>
      </c>
      <c r="AH80" s="15">
        <f t="shared" si="51"/>
        <v>0</v>
      </c>
      <c r="AI80" s="15">
        <f t="shared" si="52"/>
        <v>0</v>
      </c>
      <c r="AJ80" s="15">
        <f t="shared" si="53"/>
        <v>0</v>
      </c>
      <c r="AK80" s="15">
        <f t="shared" si="54"/>
        <v>0</v>
      </c>
      <c r="AN80" t="s">
        <v>144</v>
      </c>
      <c r="AO80" s="3">
        <f t="shared" si="55"/>
        <v>656.11585723425299</v>
      </c>
      <c r="AP80" s="3">
        <f t="shared" si="55"/>
        <v>468.70086667395918</v>
      </c>
      <c r="AQ80" s="3">
        <f t="shared" si="55"/>
        <v>0</v>
      </c>
      <c r="AR80" s="3">
        <f t="shared" si="55"/>
        <v>0</v>
      </c>
      <c r="AS80" s="3">
        <f t="shared" si="55"/>
        <v>6.7755023358577171</v>
      </c>
      <c r="AT80" s="3">
        <f t="shared" si="55"/>
        <v>0</v>
      </c>
      <c r="AU80" s="3">
        <f t="shared" si="55"/>
        <v>0</v>
      </c>
      <c r="AV80" s="3">
        <f t="shared" si="55"/>
        <v>0</v>
      </c>
      <c r="AW80" s="3">
        <f t="shared" si="55"/>
        <v>0</v>
      </c>
      <c r="AX80" s="3">
        <f t="shared" si="55"/>
        <v>0</v>
      </c>
      <c r="AY80" s="3">
        <f t="shared" si="56"/>
        <v>1131.5922262440699</v>
      </c>
      <c r="AZ80" t="s">
        <v>144</v>
      </c>
    </row>
    <row r="81" spans="1:52" ht="15.5" x14ac:dyDescent="0.35">
      <c r="A81" s="5" t="s">
        <v>145</v>
      </c>
      <c r="B81" t="s">
        <v>146</v>
      </c>
      <c r="C81">
        <v>20</v>
      </c>
      <c r="D81" s="15">
        <v>0</v>
      </c>
      <c r="E81" s="3">
        <f t="shared" si="35"/>
        <v>0</v>
      </c>
      <c r="F81" s="15">
        <v>0</v>
      </c>
      <c r="G81" s="3">
        <f>+$F81*G$60</f>
        <v>0</v>
      </c>
      <c r="H81" s="15">
        <v>0.5</v>
      </c>
      <c r="I81" s="3">
        <f t="shared" si="36"/>
        <v>15.255288487934875</v>
      </c>
      <c r="J81" s="15">
        <v>0.5</v>
      </c>
      <c r="K81" s="3">
        <f t="shared" si="37"/>
        <v>0.31147520209378154</v>
      </c>
      <c r="L81" s="15">
        <v>0</v>
      </c>
      <c r="M81" s="3">
        <f t="shared" si="38"/>
        <v>0</v>
      </c>
      <c r="N81" s="15">
        <v>0.5</v>
      </c>
      <c r="O81" s="3">
        <f t="shared" si="39"/>
        <v>176.93921444640176</v>
      </c>
      <c r="P81" s="15">
        <v>0.2</v>
      </c>
      <c r="Q81" s="3">
        <f t="shared" si="40"/>
        <v>136.60179831021554</v>
      </c>
      <c r="R81" s="15">
        <v>0.2</v>
      </c>
      <c r="S81" s="3">
        <f t="shared" si="41"/>
        <v>4.5375361162398766</v>
      </c>
      <c r="T81" s="15">
        <v>0.2</v>
      </c>
      <c r="U81" s="3">
        <f t="shared" si="42"/>
        <v>0</v>
      </c>
      <c r="V81" s="15">
        <v>0.2</v>
      </c>
      <c r="W81" s="3">
        <f t="shared" si="43"/>
        <v>9.5519597143110939</v>
      </c>
      <c r="X81" s="3">
        <f t="shared" si="44"/>
        <v>343.19727227719693</v>
      </c>
      <c r="AA81" t="s">
        <v>145</v>
      </c>
      <c r="AB81" s="15">
        <f t="shared" si="45"/>
        <v>0</v>
      </c>
      <c r="AC81" s="15">
        <f t="shared" si="46"/>
        <v>0</v>
      </c>
      <c r="AD81" s="15">
        <f t="shared" si="47"/>
        <v>0.5</v>
      </c>
      <c r="AE81" s="15">
        <f t="shared" si="48"/>
        <v>0.5</v>
      </c>
      <c r="AF81" s="15">
        <f t="shared" si="49"/>
        <v>0</v>
      </c>
      <c r="AG81" s="15">
        <f t="shared" si="50"/>
        <v>0.5</v>
      </c>
      <c r="AH81" s="15">
        <f t="shared" si="51"/>
        <v>0.2</v>
      </c>
      <c r="AI81" s="15">
        <f t="shared" si="52"/>
        <v>0.2</v>
      </c>
      <c r="AJ81" s="15">
        <f t="shared" si="53"/>
        <v>0.2</v>
      </c>
      <c r="AK81" s="15">
        <f t="shared" si="54"/>
        <v>0.2</v>
      </c>
      <c r="AN81" t="s">
        <v>145</v>
      </c>
      <c r="AO81" s="3">
        <f t="shared" si="55"/>
        <v>0</v>
      </c>
      <c r="AP81" s="3">
        <f t="shared" si="55"/>
        <v>0</v>
      </c>
      <c r="AQ81" s="3">
        <f t="shared" si="55"/>
        <v>15.255288487934875</v>
      </c>
      <c r="AR81" s="3">
        <f t="shared" si="55"/>
        <v>0.31147520209378154</v>
      </c>
      <c r="AS81" s="3">
        <f t="shared" si="55"/>
        <v>0</v>
      </c>
      <c r="AT81" s="3">
        <f t="shared" si="55"/>
        <v>176.93921444640176</v>
      </c>
      <c r="AU81" s="3">
        <f t="shared" si="55"/>
        <v>136.60179831021554</v>
      </c>
      <c r="AV81" s="3">
        <f t="shared" si="55"/>
        <v>4.5375361162398766</v>
      </c>
      <c r="AW81" s="3">
        <f t="shared" si="55"/>
        <v>0</v>
      </c>
      <c r="AX81" s="3">
        <f t="shared" si="55"/>
        <v>9.5519597143110939</v>
      </c>
      <c r="AY81" s="3">
        <f t="shared" si="56"/>
        <v>343.19727227719693</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0.2</v>
      </c>
      <c r="I83" s="3">
        <f t="shared" si="36"/>
        <v>6.10211539517395</v>
      </c>
      <c r="J83" s="15">
        <v>0.2</v>
      </c>
      <c r="K83" s="3">
        <f t="shared" si="37"/>
        <v>0.12459008083751262</v>
      </c>
      <c r="L83" s="15">
        <v>0</v>
      </c>
      <c r="M83" s="3">
        <f t="shared" si="38"/>
        <v>0</v>
      </c>
      <c r="N83" s="15">
        <v>0.2</v>
      </c>
      <c r="O83" s="3">
        <f t="shared" si="39"/>
        <v>70.775685778560714</v>
      </c>
      <c r="P83" s="15">
        <v>0.1</v>
      </c>
      <c r="Q83" s="3">
        <f t="shared" si="40"/>
        <v>68.300899155107771</v>
      </c>
      <c r="R83" s="15">
        <v>0.05</v>
      </c>
      <c r="S83" s="3">
        <f t="shared" si="41"/>
        <v>1.1343840290599692</v>
      </c>
      <c r="T83" s="15">
        <v>0.1</v>
      </c>
      <c r="U83" s="3">
        <f t="shared" si="42"/>
        <v>0</v>
      </c>
      <c r="V83" s="15">
        <v>0.1</v>
      </c>
      <c r="W83" s="3">
        <f t="shared" si="43"/>
        <v>4.775979857155547</v>
      </c>
      <c r="X83" s="3">
        <f t="shared" si="44"/>
        <v>151.21365429589545</v>
      </c>
      <c r="AA83" t="s">
        <v>148</v>
      </c>
      <c r="AB83" s="15">
        <f t="shared" si="45"/>
        <v>0</v>
      </c>
      <c r="AC83" s="15">
        <f t="shared" si="46"/>
        <v>0</v>
      </c>
      <c r="AD83" s="15">
        <f t="shared" si="47"/>
        <v>0.2</v>
      </c>
      <c r="AE83" s="15">
        <f t="shared" si="48"/>
        <v>0.2</v>
      </c>
      <c r="AF83" s="15">
        <f t="shared" si="49"/>
        <v>0</v>
      </c>
      <c r="AG83" s="15">
        <f t="shared" si="50"/>
        <v>0.2</v>
      </c>
      <c r="AH83" s="15">
        <f t="shared" si="51"/>
        <v>0.1</v>
      </c>
      <c r="AI83" s="15">
        <f t="shared" si="52"/>
        <v>0.05</v>
      </c>
      <c r="AJ83" s="15">
        <f t="shared" si="53"/>
        <v>0.1</v>
      </c>
      <c r="AK83" s="15">
        <f t="shared" si="54"/>
        <v>0.1</v>
      </c>
      <c r="AN83" t="s">
        <v>148</v>
      </c>
      <c r="AO83" s="3">
        <f t="shared" si="55"/>
        <v>0</v>
      </c>
      <c r="AP83" s="3">
        <f t="shared" si="55"/>
        <v>0</v>
      </c>
      <c r="AQ83" s="3">
        <f t="shared" si="55"/>
        <v>6.10211539517395</v>
      </c>
      <c r="AR83" s="3">
        <f t="shared" si="55"/>
        <v>0.12459008083751262</v>
      </c>
      <c r="AS83" s="3">
        <f t="shared" si="55"/>
        <v>0</v>
      </c>
      <c r="AT83" s="3">
        <f t="shared" si="55"/>
        <v>70.775685778560714</v>
      </c>
      <c r="AU83" s="3">
        <f t="shared" si="55"/>
        <v>68.300899155107771</v>
      </c>
      <c r="AV83" s="3">
        <f t="shared" si="55"/>
        <v>1.1343840290599692</v>
      </c>
      <c r="AW83" s="3">
        <f t="shared" si="55"/>
        <v>0</v>
      </c>
      <c r="AX83" s="3">
        <f t="shared" si="55"/>
        <v>4.775979857155547</v>
      </c>
      <c r="AY83" s="3">
        <f t="shared" si="56"/>
        <v>151.21365429589545</v>
      </c>
      <c r="AZ83" t="s">
        <v>148</v>
      </c>
    </row>
    <row r="84" spans="1:52" ht="15.5" x14ac:dyDescent="0.35">
      <c r="A84" s="5" t="s">
        <v>149</v>
      </c>
      <c r="B84" t="s">
        <v>143</v>
      </c>
      <c r="C84">
        <v>25</v>
      </c>
      <c r="D84" s="15">
        <v>0.2</v>
      </c>
      <c r="E84" s="3">
        <f t="shared" si="35"/>
        <v>262.44634289370123</v>
      </c>
      <c r="F84" s="15">
        <v>0.2</v>
      </c>
      <c r="G84" s="3">
        <f t="shared" ref="G84" si="57">+$F84*G$60</f>
        <v>187.4803466695837</v>
      </c>
      <c r="H84" s="15">
        <v>0.1</v>
      </c>
      <c r="I84" s="3">
        <f t="shared" si="36"/>
        <v>3.051057697586975</v>
      </c>
      <c r="J84" s="15">
        <v>0.1</v>
      </c>
      <c r="K84" s="3">
        <f t="shared" si="37"/>
        <v>6.229504041875631E-2</v>
      </c>
      <c r="L84" s="15">
        <v>0.2</v>
      </c>
      <c r="M84" s="3">
        <f t="shared" si="38"/>
        <v>2.7102009343430868</v>
      </c>
      <c r="N84" s="15">
        <v>0.1</v>
      </c>
      <c r="O84" s="3">
        <f t="shared" si="39"/>
        <v>35.387842889280357</v>
      </c>
      <c r="P84" s="15">
        <v>0.4</v>
      </c>
      <c r="Q84" s="3">
        <f t="shared" si="40"/>
        <v>273.20359662043109</v>
      </c>
      <c r="R84" s="15">
        <v>0.45</v>
      </c>
      <c r="S84" s="3">
        <f t="shared" si="41"/>
        <v>10.209456261539721</v>
      </c>
      <c r="T84" s="15">
        <v>0.4</v>
      </c>
      <c r="U84" s="3">
        <f t="shared" si="42"/>
        <v>0</v>
      </c>
      <c r="V84" s="15">
        <v>0.4</v>
      </c>
      <c r="W84" s="3">
        <f t="shared" si="43"/>
        <v>19.103919428622188</v>
      </c>
      <c r="X84" s="3">
        <f t="shared" si="44"/>
        <v>793.65505843550704</v>
      </c>
      <c r="AA84" t="s">
        <v>149</v>
      </c>
      <c r="AB84" s="15">
        <f t="shared" si="45"/>
        <v>0.2</v>
      </c>
      <c r="AC84" s="15">
        <f t="shared" si="46"/>
        <v>0.2</v>
      </c>
      <c r="AD84" s="15">
        <f t="shared" si="47"/>
        <v>0.1</v>
      </c>
      <c r="AE84" s="15">
        <f t="shared" si="48"/>
        <v>0.1</v>
      </c>
      <c r="AF84" s="15">
        <f t="shared" si="49"/>
        <v>0.2</v>
      </c>
      <c r="AG84" s="15">
        <f t="shared" si="50"/>
        <v>0.1</v>
      </c>
      <c r="AH84" s="15">
        <f t="shared" si="51"/>
        <v>0.4</v>
      </c>
      <c r="AI84" s="15">
        <f t="shared" si="52"/>
        <v>0.45</v>
      </c>
      <c r="AJ84" s="15">
        <f t="shared" si="53"/>
        <v>0.4</v>
      </c>
      <c r="AK84" s="15">
        <f t="shared" si="54"/>
        <v>0.4</v>
      </c>
      <c r="AN84" t="s">
        <v>149</v>
      </c>
      <c r="AO84" s="3">
        <f t="shared" si="55"/>
        <v>262.44634289370123</v>
      </c>
      <c r="AP84" s="3">
        <f t="shared" si="55"/>
        <v>187.4803466695837</v>
      </c>
      <c r="AQ84" s="3">
        <f t="shared" si="55"/>
        <v>3.051057697586975</v>
      </c>
      <c r="AR84" s="3">
        <f t="shared" si="55"/>
        <v>6.229504041875631E-2</v>
      </c>
      <c r="AS84" s="3">
        <f t="shared" si="55"/>
        <v>2.7102009343430868</v>
      </c>
      <c r="AT84" s="3">
        <f t="shared" si="55"/>
        <v>35.387842889280357</v>
      </c>
      <c r="AU84" s="3">
        <f t="shared" si="55"/>
        <v>273.20359662043109</v>
      </c>
      <c r="AV84" s="3">
        <f t="shared" si="55"/>
        <v>10.209456261539721</v>
      </c>
      <c r="AW84" s="3">
        <f t="shared" si="55"/>
        <v>0</v>
      </c>
      <c r="AX84" s="3">
        <f t="shared" si="55"/>
        <v>19.103919428622188</v>
      </c>
      <c r="AY84" s="3">
        <f t="shared" si="56"/>
        <v>793.65505843550704</v>
      </c>
      <c r="AZ84" t="s">
        <v>149</v>
      </c>
    </row>
    <row r="85" spans="1:52" ht="15.5" x14ac:dyDescent="0.35">
      <c r="A85" s="5" t="s">
        <v>150</v>
      </c>
      <c r="D85" s="15">
        <f>SUM(D79:D84)</f>
        <v>1</v>
      </c>
      <c r="E85" s="27">
        <f>SUM(E79:E84)</f>
        <v>1312.231714468506</v>
      </c>
      <c r="F85" s="15">
        <f>SUM(F79:F84)</f>
        <v>1</v>
      </c>
      <c r="G85" s="27">
        <f t="shared" ref="G85:U85" si="58">SUM(G79:G84)</f>
        <v>937.40173334791837</v>
      </c>
      <c r="H85" s="15">
        <f>SUM(H79:H84)</f>
        <v>0.99999999999999989</v>
      </c>
      <c r="I85" s="27">
        <f t="shared" si="58"/>
        <v>30.510576975869746</v>
      </c>
      <c r="J85" s="15">
        <f>SUM(J79:J84)</f>
        <v>0.99999999999999989</v>
      </c>
      <c r="K85" s="27">
        <f t="shared" si="58"/>
        <v>0.62295040418756309</v>
      </c>
      <c r="L85" s="15">
        <f>SUM(L79:L84)</f>
        <v>1</v>
      </c>
      <c r="M85" s="27">
        <f>SUM(M79:M84)</f>
        <v>13.551004671715434</v>
      </c>
      <c r="N85" s="15">
        <f>SUM(N79:N84)</f>
        <v>0.99999999999999989</v>
      </c>
      <c r="O85" s="27">
        <f t="shared" si="58"/>
        <v>353.87842889280358</v>
      </c>
      <c r="P85" s="15">
        <f>SUM(P79:P84)</f>
        <v>1</v>
      </c>
      <c r="Q85" s="27">
        <f t="shared" si="58"/>
        <v>683.00899155107766</v>
      </c>
      <c r="R85" s="15">
        <f>SUM(R79:R84)</f>
        <v>1</v>
      </c>
      <c r="S85" s="27">
        <f t="shared" si="58"/>
        <v>22.68768058119938</v>
      </c>
      <c r="T85" s="15">
        <f>SUM(T79:T84)</f>
        <v>1</v>
      </c>
      <c r="U85" s="27">
        <f t="shared" si="58"/>
        <v>0</v>
      </c>
      <c r="V85" s="15">
        <f>SUM(V79:V84)</f>
        <v>1</v>
      </c>
      <c r="W85" s="27">
        <f t="shared" ref="W85" si="59">SUM(W79:W84)</f>
        <v>47.759798571555471</v>
      </c>
      <c r="X85" s="3">
        <f t="shared" si="44"/>
        <v>3401.6528794648334</v>
      </c>
      <c r="AA85" t="s">
        <v>150</v>
      </c>
      <c r="AB85" s="15">
        <f>SUM(AB79:AB84)</f>
        <v>1</v>
      </c>
      <c r="AC85" s="15">
        <f t="shared" ref="AC85:AK85" si="60">SUM(AC79:AC84)</f>
        <v>1</v>
      </c>
      <c r="AD85" s="15">
        <f t="shared" si="60"/>
        <v>0.99999999999999989</v>
      </c>
      <c r="AE85" s="15">
        <f t="shared" si="60"/>
        <v>0.99999999999999989</v>
      </c>
      <c r="AF85" s="15">
        <f t="shared" si="60"/>
        <v>1</v>
      </c>
      <c r="AG85" s="15">
        <f t="shared" si="60"/>
        <v>0.99999999999999989</v>
      </c>
      <c r="AH85" s="15">
        <f t="shared" si="60"/>
        <v>1</v>
      </c>
      <c r="AI85" s="15">
        <f t="shared" si="60"/>
        <v>1</v>
      </c>
      <c r="AJ85" s="15">
        <f t="shared" si="60"/>
        <v>1</v>
      </c>
      <c r="AK85" s="15">
        <f t="shared" si="60"/>
        <v>1</v>
      </c>
      <c r="AN85" t="s">
        <v>150</v>
      </c>
      <c r="AO85" s="3">
        <f>SUM(AO79:AO84)</f>
        <v>1312.231714468506</v>
      </c>
      <c r="AP85" s="3">
        <f t="shared" ref="AP85:AX85" si="61">SUM(AP79:AP84)</f>
        <v>937.40173334791837</v>
      </c>
      <c r="AQ85" s="3">
        <f t="shared" si="61"/>
        <v>30.510576975869746</v>
      </c>
      <c r="AR85" s="3">
        <f t="shared" si="61"/>
        <v>0.62295040418756309</v>
      </c>
      <c r="AS85" s="3">
        <f t="shared" si="61"/>
        <v>13.551004671715434</v>
      </c>
      <c r="AT85" s="3">
        <f t="shared" si="61"/>
        <v>353.87842889280358</v>
      </c>
      <c r="AU85" s="3">
        <f t="shared" si="61"/>
        <v>683.00899155107766</v>
      </c>
      <c r="AV85" s="3">
        <f t="shared" si="61"/>
        <v>22.68768058119938</v>
      </c>
      <c r="AW85" s="3">
        <f t="shared" si="61"/>
        <v>0</v>
      </c>
      <c r="AX85" s="3">
        <f t="shared" si="61"/>
        <v>47.759798571555471</v>
      </c>
      <c r="AY85" s="3">
        <f>SUM(AO85:AX85)</f>
        <v>3401.6528794648334</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8.3545873414528877</v>
      </c>
      <c r="F88" s="15">
        <v>0.8</v>
      </c>
      <c r="G88" s="3">
        <f>+$F88*G$58</f>
        <v>5.1902232670513264</v>
      </c>
      <c r="H88" s="15">
        <v>0.8</v>
      </c>
      <c r="I88" s="3">
        <f>+$H88*I$58</f>
        <v>0.23803270683462585</v>
      </c>
      <c r="J88" s="15">
        <v>0.8</v>
      </c>
      <c r="K88" s="3">
        <f>+$J88*K$58</f>
        <v>1.2591665335471911E-2</v>
      </c>
      <c r="L88" s="15">
        <v>0.8</v>
      </c>
      <c r="M88" s="3">
        <f>+$L88*M$58</f>
        <v>7.6122284308301646E-2</v>
      </c>
      <c r="N88" s="15">
        <v>0.8</v>
      </c>
      <c r="O88" s="3">
        <f>+$N88*O$58</f>
        <v>2.6745770802788464</v>
      </c>
      <c r="P88" s="15">
        <v>0.8</v>
      </c>
      <c r="Q88" s="3">
        <f>+$P88*Q$58</f>
        <v>3.2881385497350877</v>
      </c>
      <c r="R88" s="15">
        <v>0.8</v>
      </c>
      <c r="S88" s="3">
        <f>+$R88*S$58</f>
        <v>9.9534110134464823E-2</v>
      </c>
      <c r="T88" s="15">
        <v>0.8</v>
      </c>
      <c r="U88" s="3">
        <f>+$T88*U$58</f>
        <v>8.7754550202510384E-2</v>
      </c>
      <c r="V88" s="15">
        <v>0.8</v>
      </c>
      <c r="W88" s="3">
        <f>+$V88*W$58</f>
        <v>0.59848525401464048</v>
      </c>
      <c r="X88" s="3">
        <f>+E88+G88+I88+K88+M88+O88+Q88+S88+U88+W88</f>
        <v>20.620046809348164</v>
      </c>
    </row>
    <row r="89" spans="1:52" ht="15.5" x14ac:dyDescent="0.35">
      <c r="A89" s="5" t="s">
        <v>153</v>
      </c>
      <c r="C89">
        <v>18</v>
      </c>
      <c r="D89" s="15">
        <v>0.2</v>
      </c>
      <c r="E89" s="3">
        <f>+$D89*E$58</f>
        <v>2.0886468353632219</v>
      </c>
      <c r="F89" s="15">
        <v>0.2</v>
      </c>
      <c r="G89" s="3">
        <f>+$F89*G$58</f>
        <v>1.2975558167628316</v>
      </c>
      <c r="H89" s="15">
        <v>0.2</v>
      </c>
      <c r="I89" s="3">
        <f>+$H89*I$58</f>
        <v>5.9508176708656463E-2</v>
      </c>
      <c r="J89" s="15">
        <v>0.2</v>
      </c>
      <c r="K89" s="3">
        <f>+$J89*K$58</f>
        <v>3.1479163338679777E-3</v>
      </c>
      <c r="L89" s="15">
        <v>0.2</v>
      </c>
      <c r="M89" s="3">
        <f>+$L89*M$58</f>
        <v>1.9030571077075412E-2</v>
      </c>
      <c r="N89" s="15">
        <v>0.2</v>
      </c>
      <c r="O89" s="3">
        <f>+$N89*O$58</f>
        <v>0.66864427006971161</v>
      </c>
      <c r="P89" s="15">
        <v>0.2</v>
      </c>
      <c r="Q89" s="3">
        <f>+$P89*Q$58</f>
        <v>0.82203463743377192</v>
      </c>
      <c r="R89" s="15">
        <v>0.2</v>
      </c>
      <c r="S89" s="3">
        <f>+$R89*S$58</f>
        <v>2.4883527533616206E-2</v>
      </c>
      <c r="T89" s="15">
        <v>0.2</v>
      </c>
      <c r="U89" s="3">
        <f>+$T89*U$58</f>
        <v>2.1938637550627596E-2</v>
      </c>
      <c r="V89" s="15">
        <v>0.2</v>
      </c>
      <c r="W89" s="3">
        <f>+$V89*W$58</f>
        <v>0.14962131350366012</v>
      </c>
      <c r="X89" s="3">
        <f>+E89+G89+I89+K89+M89+O89+Q89+S89+U89+W89</f>
        <v>5.155011702337041</v>
      </c>
    </row>
    <row r="90" spans="1:52" ht="15.5" x14ac:dyDescent="0.35">
      <c r="A90" s="5" t="s">
        <v>10</v>
      </c>
      <c r="D90" s="15">
        <f>SUM(D88:D89)</f>
        <v>1</v>
      </c>
      <c r="E90" s="29">
        <f>SUM(E88:E89)</f>
        <v>10.443234176816109</v>
      </c>
      <c r="F90" s="31">
        <f>SUM(F88:F89)</f>
        <v>1</v>
      </c>
      <c r="G90" s="29">
        <f t="shared" ref="G90:U90" si="62">SUM(G88:G89)</f>
        <v>6.487779083814158</v>
      </c>
      <c r="H90" s="31">
        <f>SUM(H88:H89)</f>
        <v>1</v>
      </c>
      <c r="I90" s="29">
        <f t="shared" si="62"/>
        <v>0.29754088354328234</v>
      </c>
      <c r="J90" s="31">
        <f>SUM(J88:J89)</f>
        <v>1</v>
      </c>
      <c r="K90" s="29">
        <f t="shared" si="62"/>
        <v>1.5739581669339888E-2</v>
      </c>
      <c r="L90" s="31">
        <f>SUM(L88:L89)</f>
        <v>1</v>
      </c>
      <c r="M90" s="29">
        <f t="shared" si="62"/>
        <v>9.5152855385377058E-2</v>
      </c>
      <c r="N90" s="31">
        <f>SUM(N88:N89)</f>
        <v>1</v>
      </c>
      <c r="O90" s="29">
        <f t="shared" si="62"/>
        <v>3.3432213503485579</v>
      </c>
      <c r="P90" s="31">
        <f>SUM(P88:P89)</f>
        <v>1</v>
      </c>
      <c r="Q90" s="29">
        <f t="shared" si="62"/>
        <v>4.1101731871688596</v>
      </c>
      <c r="R90" s="31">
        <f>SUM(R88:R89)</f>
        <v>1</v>
      </c>
      <c r="S90" s="29">
        <f t="shared" si="62"/>
        <v>0.12441763766808103</v>
      </c>
      <c r="T90" s="31">
        <f>SUM(T88:T89)</f>
        <v>1</v>
      </c>
      <c r="U90" s="29">
        <f t="shared" si="62"/>
        <v>0.10969318775313798</v>
      </c>
      <c r="V90" s="31">
        <f>SUM(V88:V89)</f>
        <v>1</v>
      </c>
      <c r="W90" s="29">
        <f t="shared" ref="W90" si="63">SUM(W88:W89)</f>
        <v>0.74810656751830062</v>
      </c>
      <c r="X90" s="3">
        <f>+E90+G90+I90+K90+M90+O90+Q90+S90+U90+W90</f>
        <v>25.775058511685195</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4166.8504365496274</v>
      </c>
      <c r="AC91" s="3">
        <f>+G61</f>
        <v>2588.6238544418488</v>
      </c>
      <c r="AD91" s="3">
        <f>+I61</f>
        <v>118.71881253376964</v>
      </c>
      <c r="AE91" s="3">
        <f>+K61</f>
        <v>6.2800930860666151</v>
      </c>
      <c r="AF91" s="3">
        <f>+M61</f>
        <v>37.965989298765443</v>
      </c>
      <c r="AG91" s="3">
        <f>+O61</f>
        <v>1333.9453187890745</v>
      </c>
      <c r="AH91" s="3">
        <f>+Q61</f>
        <v>1639.9591016803752</v>
      </c>
      <c r="AI91" s="3">
        <f>+S61</f>
        <v>49.642637429564324</v>
      </c>
      <c r="AJ91" s="3">
        <f>+U61</f>
        <v>43.767581913502056</v>
      </c>
      <c r="AK91" s="3">
        <f>+W61</f>
        <v>298.49452043980193</v>
      </c>
      <c r="AL91" s="3">
        <f>SUM(AB91:AK91)</f>
        <v>10284.248346162398</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416.68504365496278</v>
      </c>
      <c r="F92" s="15">
        <v>0.1</v>
      </c>
      <c r="G92" s="3">
        <f>+$F92*G$61</f>
        <v>258.86238544418489</v>
      </c>
      <c r="H92" s="15">
        <v>0</v>
      </c>
      <c r="I92" s="3">
        <f t="shared" ref="I92:I97" si="65">+$H92*I$61</f>
        <v>0</v>
      </c>
      <c r="J92" s="15">
        <v>0</v>
      </c>
      <c r="K92" s="3">
        <f>+$J92*K$61</f>
        <v>0</v>
      </c>
      <c r="L92" s="15">
        <v>0.1</v>
      </c>
      <c r="M92" s="3">
        <f>+$L92*M$61</f>
        <v>3.7965989298765446</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679.34402802902412</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416.68504365496278</v>
      </c>
      <c r="AP92" s="3">
        <f t="shared" ref="AP92:AP98" si="78">+G92</f>
        <v>258.86238544418489</v>
      </c>
      <c r="AQ92" s="3">
        <f t="shared" ref="AQ92:AQ98" si="79">+I92</f>
        <v>0</v>
      </c>
      <c r="AR92" s="3">
        <f t="shared" ref="AR92:AR98" si="80">+K92</f>
        <v>0</v>
      </c>
      <c r="AS92" s="3">
        <f t="shared" ref="AS92:AS98" si="81">+M92</f>
        <v>3.7965989298765446</v>
      </c>
      <c r="AT92" s="3">
        <f t="shared" ref="AT92:AT98" si="82">+O92</f>
        <v>0</v>
      </c>
      <c r="AU92" s="3">
        <f t="shared" ref="AU92:AU98" si="83">+Q92</f>
        <v>0</v>
      </c>
      <c r="AV92" s="3">
        <f t="shared" ref="AV92:AV98" si="84">+S92</f>
        <v>0</v>
      </c>
      <c r="AW92" s="3">
        <f t="shared" ref="AW92:AW98" si="85">+U92</f>
        <v>0</v>
      </c>
      <c r="AX92" s="3">
        <f t="shared" ref="AX92:AX98" si="86">+W92</f>
        <v>0</v>
      </c>
      <c r="AY92" s="3">
        <f>SUM(AO92:AX92)</f>
        <v>679.34402802902412</v>
      </c>
    </row>
    <row r="93" spans="1:52" ht="15.5" x14ac:dyDescent="0.35">
      <c r="A93" s="5" t="s">
        <v>156</v>
      </c>
      <c r="B93" t="s">
        <v>140</v>
      </c>
      <c r="C93">
        <v>25</v>
      </c>
      <c r="D93" s="15">
        <v>0.1</v>
      </c>
      <c r="E93" s="3">
        <f t="shared" si="64"/>
        <v>416.68504365496278</v>
      </c>
      <c r="F93" s="15">
        <v>0.1</v>
      </c>
      <c r="G93" s="3">
        <f t="shared" ref="G93:G97" si="87">+$F93*G$61</f>
        <v>258.86238544418489</v>
      </c>
      <c r="H93" s="15">
        <v>0.15</v>
      </c>
      <c r="I93" s="3">
        <f t="shared" si="65"/>
        <v>17.807821880065443</v>
      </c>
      <c r="J93" s="15">
        <v>0.15</v>
      </c>
      <c r="K93" s="3">
        <f>+$J93*K$61</f>
        <v>0.94201396290999218</v>
      </c>
      <c r="L93" s="15">
        <v>0.1</v>
      </c>
      <c r="M93" s="3">
        <f t="shared" ref="M93:M97" si="88">+$L93*M$61</f>
        <v>3.7965989298765446</v>
      </c>
      <c r="N93" s="15">
        <v>0.3</v>
      </c>
      <c r="O93" s="3">
        <f t="shared" ref="O93:O97" si="89">+$N93*O$61</f>
        <v>400.18359563672232</v>
      </c>
      <c r="P93" s="15">
        <v>0.3</v>
      </c>
      <c r="Q93" s="3">
        <f t="shared" ref="Q93:Q97" si="90">+$P93*Q$61</f>
        <v>491.98773050411251</v>
      </c>
      <c r="R93" s="15">
        <v>0.25</v>
      </c>
      <c r="S93" s="3">
        <f t="shared" ref="S93:S97" si="91">+$R93*S$61</f>
        <v>12.410659357391081</v>
      </c>
      <c r="T93" s="15">
        <v>0.25</v>
      </c>
      <c r="U93" s="3">
        <f t="shared" ref="U93:U97" si="92">+$T93*U$61</f>
        <v>10.941895478375514</v>
      </c>
      <c r="V93" s="15">
        <v>0.25</v>
      </c>
      <c r="W93" s="3">
        <f t="shared" ref="W93:W97" si="93">+$V93*W$61</f>
        <v>74.623630109950483</v>
      </c>
      <c r="X93" s="3">
        <f t="shared" si="66"/>
        <v>1688.2413749585514</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416.68504365496278</v>
      </c>
      <c r="AP93" s="3">
        <f t="shared" si="78"/>
        <v>258.86238544418489</v>
      </c>
      <c r="AQ93" s="3">
        <f t="shared" si="79"/>
        <v>17.807821880065443</v>
      </c>
      <c r="AR93" s="3">
        <f t="shared" si="80"/>
        <v>0.94201396290999218</v>
      </c>
      <c r="AS93" s="3">
        <f t="shared" si="81"/>
        <v>3.7965989298765446</v>
      </c>
      <c r="AT93" s="3">
        <f t="shared" si="82"/>
        <v>400.18359563672232</v>
      </c>
      <c r="AU93" s="3">
        <f t="shared" si="83"/>
        <v>491.98773050411251</v>
      </c>
      <c r="AV93" s="3">
        <f t="shared" si="84"/>
        <v>12.410659357391081</v>
      </c>
      <c r="AW93" s="3">
        <f t="shared" si="85"/>
        <v>10.941895478375514</v>
      </c>
      <c r="AX93" s="3">
        <f t="shared" si="86"/>
        <v>74.623630109950483</v>
      </c>
      <c r="AY93" s="3">
        <f t="shared" ref="AY93:AY98" si="94">SUM(AO93:AX93)</f>
        <v>1688.2413749585514</v>
      </c>
    </row>
    <row r="94" spans="1:52" ht="15.5" x14ac:dyDescent="0.35">
      <c r="A94" s="5" t="s">
        <v>157</v>
      </c>
      <c r="B94" t="s">
        <v>143</v>
      </c>
      <c r="C94">
        <v>25</v>
      </c>
      <c r="D94" s="15">
        <v>0.15</v>
      </c>
      <c r="E94" s="3">
        <f t="shared" si="64"/>
        <v>625.02756548244406</v>
      </c>
      <c r="F94" s="15">
        <v>0.15</v>
      </c>
      <c r="G94" s="3">
        <f t="shared" si="87"/>
        <v>388.29357816627731</v>
      </c>
      <c r="H94" s="15">
        <v>0</v>
      </c>
      <c r="I94" s="3">
        <f t="shared" si="65"/>
        <v>0</v>
      </c>
      <c r="J94" s="15">
        <v>0</v>
      </c>
      <c r="K94" s="3">
        <f t="shared" ref="K94:K97" si="95">+$J94*K$61</f>
        <v>0</v>
      </c>
      <c r="L94" s="15">
        <v>0.15</v>
      </c>
      <c r="M94" s="3">
        <f t="shared" si="88"/>
        <v>5.6948983948148166</v>
      </c>
      <c r="N94" s="15">
        <v>0.15</v>
      </c>
      <c r="O94" s="3">
        <f t="shared" si="89"/>
        <v>200.09179781836116</v>
      </c>
      <c r="P94" s="15">
        <v>0.25</v>
      </c>
      <c r="Q94" s="3">
        <f t="shared" si="90"/>
        <v>409.98977542009379</v>
      </c>
      <c r="R94" s="15">
        <v>0.3</v>
      </c>
      <c r="S94" s="3">
        <f t="shared" si="91"/>
        <v>14.892791228869296</v>
      </c>
      <c r="T94" s="15">
        <v>0.3</v>
      </c>
      <c r="U94" s="3">
        <f t="shared" si="92"/>
        <v>13.130274574050617</v>
      </c>
      <c r="V94" s="15">
        <v>0.3</v>
      </c>
      <c r="W94" s="3">
        <f t="shared" si="93"/>
        <v>89.548356131940579</v>
      </c>
      <c r="X94" s="3">
        <f t="shared" si="66"/>
        <v>1746.6690372168516</v>
      </c>
      <c r="AA94" s="5" t="s">
        <v>157</v>
      </c>
      <c r="AB94" s="15">
        <f t="shared" si="67"/>
        <v>0.15</v>
      </c>
      <c r="AC94" s="15">
        <f t="shared" si="68"/>
        <v>0.15</v>
      </c>
      <c r="AD94" s="15">
        <f t="shared" si="69"/>
        <v>0</v>
      </c>
      <c r="AE94" s="15">
        <f t="shared" si="70"/>
        <v>0</v>
      </c>
      <c r="AF94" s="15">
        <f t="shared" si="71"/>
        <v>0.15</v>
      </c>
      <c r="AG94" s="15">
        <f t="shared" si="72"/>
        <v>0.15</v>
      </c>
      <c r="AH94" s="15">
        <f t="shared" si="73"/>
        <v>0.25</v>
      </c>
      <c r="AI94" s="15">
        <f t="shared" si="74"/>
        <v>0.3</v>
      </c>
      <c r="AJ94" s="15">
        <f t="shared" si="75"/>
        <v>0.3</v>
      </c>
      <c r="AK94" s="15">
        <f t="shared" si="76"/>
        <v>0.3</v>
      </c>
      <c r="AN94" s="5" t="s">
        <v>157</v>
      </c>
      <c r="AO94" s="3">
        <f t="shared" si="77"/>
        <v>625.02756548244406</v>
      </c>
      <c r="AP94" s="3">
        <f t="shared" si="78"/>
        <v>388.29357816627731</v>
      </c>
      <c r="AQ94" s="3">
        <f t="shared" si="79"/>
        <v>0</v>
      </c>
      <c r="AR94" s="3">
        <f t="shared" si="80"/>
        <v>0</v>
      </c>
      <c r="AS94" s="3">
        <f t="shared" si="81"/>
        <v>5.6948983948148166</v>
      </c>
      <c r="AT94" s="3">
        <f t="shared" si="82"/>
        <v>200.09179781836116</v>
      </c>
      <c r="AU94" s="3">
        <f t="shared" si="83"/>
        <v>409.98977542009379</v>
      </c>
      <c r="AV94" s="3">
        <f t="shared" si="84"/>
        <v>14.892791228869296</v>
      </c>
      <c r="AW94" s="3">
        <f t="shared" si="85"/>
        <v>13.130274574050617</v>
      </c>
      <c r="AX94" s="3">
        <f t="shared" si="86"/>
        <v>89.548356131940579</v>
      </c>
      <c r="AY94" s="3">
        <f t="shared" si="94"/>
        <v>1746.6690372168516</v>
      </c>
    </row>
    <row r="95" spans="1:52" ht="15.5" x14ac:dyDescent="0.35">
      <c r="A95" s="5" t="s">
        <v>158</v>
      </c>
      <c r="B95" t="s">
        <v>143</v>
      </c>
      <c r="C95">
        <v>25</v>
      </c>
      <c r="D95" s="15">
        <v>0.05</v>
      </c>
      <c r="E95" s="3">
        <f t="shared" si="64"/>
        <v>208.34252182748139</v>
      </c>
      <c r="F95" s="15">
        <v>0.1</v>
      </c>
      <c r="G95" s="3">
        <f t="shared" si="87"/>
        <v>258.86238544418489</v>
      </c>
      <c r="H95" s="15">
        <v>0</v>
      </c>
      <c r="I95" s="3">
        <f t="shared" si="65"/>
        <v>0</v>
      </c>
      <c r="J95" s="15">
        <v>0</v>
      </c>
      <c r="K95" s="3">
        <f t="shared" si="95"/>
        <v>0</v>
      </c>
      <c r="L95" s="15">
        <v>0</v>
      </c>
      <c r="M95" s="3">
        <f t="shared" si="88"/>
        <v>0</v>
      </c>
      <c r="N95" s="15">
        <v>0.02</v>
      </c>
      <c r="O95" s="3">
        <f t="shared" si="89"/>
        <v>26.678906375781491</v>
      </c>
      <c r="P95" s="15">
        <v>0.02</v>
      </c>
      <c r="Q95" s="3">
        <f t="shared" si="90"/>
        <v>32.799182033607501</v>
      </c>
      <c r="R95" s="15">
        <v>0.05</v>
      </c>
      <c r="S95" s="3">
        <f t="shared" si="91"/>
        <v>2.4821318714782166</v>
      </c>
      <c r="T95" s="15">
        <v>0.05</v>
      </c>
      <c r="U95" s="3">
        <f t="shared" si="92"/>
        <v>2.1883790956751028</v>
      </c>
      <c r="V95" s="15">
        <v>0.05</v>
      </c>
      <c r="W95" s="3">
        <f t="shared" si="93"/>
        <v>14.924726021990097</v>
      </c>
      <c r="X95" s="3">
        <f t="shared" si="66"/>
        <v>546.27823267019869</v>
      </c>
      <c r="AA95" s="5" t="s">
        <v>158</v>
      </c>
      <c r="AB95" s="15">
        <f t="shared" si="67"/>
        <v>0.05</v>
      </c>
      <c r="AC95" s="15">
        <f t="shared" si="68"/>
        <v>0.1</v>
      </c>
      <c r="AD95" s="15">
        <f t="shared" si="69"/>
        <v>0</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208.34252182748139</v>
      </c>
      <c r="AP95" s="3">
        <f t="shared" si="78"/>
        <v>258.86238544418489</v>
      </c>
      <c r="AQ95" s="3">
        <f t="shared" si="79"/>
        <v>0</v>
      </c>
      <c r="AR95" s="3">
        <f t="shared" si="80"/>
        <v>0</v>
      </c>
      <c r="AS95" s="3">
        <f t="shared" si="81"/>
        <v>0</v>
      </c>
      <c r="AT95" s="3">
        <f t="shared" si="82"/>
        <v>26.678906375781491</v>
      </c>
      <c r="AU95" s="3">
        <f t="shared" si="83"/>
        <v>32.799182033607501</v>
      </c>
      <c r="AV95" s="3">
        <f t="shared" si="84"/>
        <v>2.4821318714782166</v>
      </c>
      <c r="AW95" s="3">
        <f t="shared" si="85"/>
        <v>2.1883790956751028</v>
      </c>
      <c r="AX95" s="3">
        <f t="shared" si="86"/>
        <v>14.924726021990097</v>
      </c>
      <c r="AY95" s="3">
        <f t="shared" si="94"/>
        <v>546.27823267019869</v>
      </c>
    </row>
    <row r="96" spans="1:52" ht="15.5" x14ac:dyDescent="0.35">
      <c r="A96" s="5" t="s">
        <v>148</v>
      </c>
      <c r="B96" t="s">
        <v>146</v>
      </c>
      <c r="C96">
        <v>35</v>
      </c>
      <c r="D96" s="15">
        <v>0.15</v>
      </c>
      <c r="E96" s="3">
        <f t="shared" si="64"/>
        <v>625.02756548244406</v>
      </c>
      <c r="F96" s="15">
        <v>0.15</v>
      </c>
      <c r="G96" s="3">
        <f t="shared" si="87"/>
        <v>388.29357816627731</v>
      </c>
      <c r="H96" s="15">
        <v>0.35</v>
      </c>
      <c r="I96" s="3">
        <f t="shared" si="65"/>
        <v>41.551584386819371</v>
      </c>
      <c r="J96" s="15">
        <v>0.35</v>
      </c>
      <c r="K96" s="3">
        <f t="shared" si="95"/>
        <v>2.1980325801233151</v>
      </c>
      <c r="L96" s="15">
        <v>0.15</v>
      </c>
      <c r="M96" s="3">
        <f t="shared" si="88"/>
        <v>5.6948983948148166</v>
      </c>
      <c r="N96" s="15">
        <v>0.3</v>
      </c>
      <c r="O96" s="3">
        <f t="shared" si="89"/>
        <v>400.18359563672232</v>
      </c>
      <c r="P96" s="15">
        <v>0.2</v>
      </c>
      <c r="Q96" s="3">
        <f t="shared" si="90"/>
        <v>327.99182033607508</v>
      </c>
      <c r="R96" s="15">
        <v>0</v>
      </c>
      <c r="S96" s="3">
        <f t="shared" si="91"/>
        <v>0</v>
      </c>
      <c r="T96" s="15">
        <v>0</v>
      </c>
      <c r="U96" s="3">
        <f t="shared" si="92"/>
        <v>0</v>
      </c>
      <c r="V96" s="15">
        <v>0</v>
      </c>
      <c r="W96" s="3">
        <f t="shared" si="93"/>
        <v>0</v>
      </c>
      <c r="X96" s="3">
        <f t="shared" si="66"/>
        <v>1790.9410749832762</v>
      </c>
      <c r="AA96" s="5" t="s">
        <v>148</v>
      </c>
      <c r="AB96" s="15">
        <f t="shared" si="67"/>
        <v>0.15</v>
      </c>
      <c r="AC96" s="15">
        <f t="shared" si="68"/>
        <v>0.15</v>
      </c>
      <c r="AD96" s="15">
        <f t="shared" si="69"/>
        <v>0.35</v>
      </c>
      <c r="AE96" s="15">
        <f t="shared" si="70"/>
        <v>0.35</v>
      </c>
      <c r="AF96" s="15">
        <f t="shared" si="71"/>
        <v>0.15</v>
      </c>
      <c r="AG96" s="15">
        <f t="shared" si="72"/>
        <v>0.3</v>
      </c>
      <c r="AH96" s="15">
        <f t="shared" si="73"/>
        <v>0.2</v>
      </c>
      <c r="AI96" s="15">
        <f t="shared" si="74"/>
        <v>0</v>
      </c>
      <c r="AJ96" s="15">
        <f t="shared" si="75"/>
        <v>0</v>
      </c>
      <c r="AK96" s="15">
        <f t="shared" si="76"/>
        <v>0</v>
      </c>
      <c r="AN96" s="5" t="s">
        <v>148</v>
      </c>
      <c r="AO96" s="3">
        <f t="shared" si="77"/>
        <v>625.02756548244406</v>
      </c>
      <c r="AP96" s="3">
        <f t="shared" si="78"/>
        <v>388.29357816627731</v>
      </c>
      <c r="AQ96" s="3">
        <f t="shared" si="79"/>
        <v>41.551584386819371</v>
      </c>
      <c r="AR96" s="3">
        <f t="shared" si="80"/>
        <v>2.1980325801233151</v>
      </c>
      <c r="AS96" s="3">
        <f t="shared" si="81"/>
        <v>5.6948983948148166</v>
      </c>
      <c r="AT96" s="3">
        <f t="shared" si="82"/>
        <v>400.18359563672232</v>
      </c>
      <c r="AU96" s="3">
        <f t="shared" si="83"/>
        <v>327.99182033607508</v>
      </c>
      <c r="AV96" s="3">
        <f t="shared" si="84"/>
        <v>0</v>
      </c>
      <c r="AW96" s="3">
        <f t="shared" si="85"/>
        <v>0</v>
      </c>
      <c r="AX96" s="3">
        <f t="shared" si="86"/>
        <v>0</v>
      </c>
      <c r="AY96" s="3">
        <f t="shared" si="94"/>
        <v>1790.9410749832762</v>
      </c>
    </row>
    <row r="97" spans="1:51" ht="15.5" x14ac:dyDescent="0.35">
      <c r="A97" s="5" t="s">
        <v>149</v>
      </c>
      <c r="B97" t="s">
        <v>143</v>
      </c>
      <c r="C97">
        <v>25</v>
      </c>
      <c r="D97" s="15">
        <v>0.45</v>
      </c>
      <c r="E97" s="3">
        <f t="shared" si="64"/>
        <v>1875.0826964473324</v>
      </c>
      <c r="F97" s="15">
        <v>0.4</v>
      </c>
      <c r="G97" s="3">
        <f t="shared" si="87"/>
        <v>1035.4495417767396</v>
      </c>
      <c r="H97" s="15">
        <v>0.5</v>
      </c>
      <c r="I97" s="3">
        <f t="shared" si="65"/>
        <v>59.359406266884818</v>
      </c>
      <c r="J97" s="15">
        <v>0.5</v>
      </c>
      <c r="K97" s="3">
        <f t="shared" si="95"/>
        <v>3.1400465430333075</v>
      </c>
      <c r="L97" s="15">
        <v>0.5</v>
      </c>
      <c r="M97" s="3">
        <f t="shared" si="88"/>
        <v>18.982994649382722</v>
      </c>
      <c r="N97" s="15">
        <v>0.23</v>
      </c>
      <c r="O97" s="3">
        <f t="shared" si="89"/>
        <v>306.80742332148714</v>
      </c>
      <c r="P97" s="15">
        <v>0.23</v>
      </c>
      <c r="Q97" s="3">
        <f t="shared" si="90"/>
        <v>377.19059338648628</v>
      </c>
      <c r="R97" s="15">
        <v>0.4</v>
      </c>
      <c r="S97" s="3">
        <f t="shared" si="91"/>
        <v>19.857054971825733</v>
      </c>
      <c r="T97" s="15">
        <v>0.4</v>
      </c>
      <c r="U97" s="3">
        <f t="shared" si="92"/>
        <v>17.507032765400822</v>
      </c>
      <c r="V97" s="15">
        <v>0.4</v>
      </c>
      <c r="W97" s="3">
        <f t="shared" si="93"/>
        <v>119.39780817592077</v>
      </c>
      <c r="X97" s="3">
        <f t="shared" si="66"/>
        <v>3832.7745983044933</v>
      </c>
      <c r="AA97" s="5" t="s">
        <v>149</v>
      </c>
      <c r="AB97" s="15">
        <f t="shared" si="67"/>
        <v>0.45</v>
      </c>
      <c r="AC97" s="15">
        <f t="shared" si="68"/>
        <v>0.4</v>
      </c>
      <c r="AD97" s="15">
        <f t="shared" si="69"/>
        <v>0.5</v>
      </c>
      <c r="AE97" s="15">
        <f t="shared" si="70"/>
        <v>0.5</v>
      </c>
      <c r="AF97" s="15">
        <f t="shared" si="71"/>
        <v>0.5</v>
      </c>
      <c r="AG97" s="15">
        <f t="shared" si="72"/>
        <v>0.23</v>
      </c>
      <c r="AH97" s="15">
        <f t="shared" si="73"/>
        <v>0.23</v>
      </c>
      <c r="AI97" s="15">
        <f t="shared" si="74"/>
        <v>0.4</v>
      </c>
      <c r="AJ97" s="15">
        <f t="shared" si="75"/>
        <v>0.4</v>
      </c>
      <c r="AK97" s="15">
        <f t="shared" si="76"/>
        <v>0.4</v>
      </c>
      <c r="AN97" s="5" t="s">
        <v>149</v>
      </c>
      <c r="AO97" s="3">
        <f t="shared" si="77"/>
        <v>1875.0826964473324</v>
      </c>
      <c r="AP97" s="3">
        <f t="shared" si="78"/>
        <v>1035.4495417767396</v>
      </c>
      <c r="AQ97" s="3">
        <f t="shared" si="79"/>
        <v>59.359406266884818</v>
      </c>
      <c r="AR97" s="3">
        <f t="shared" si="80"/>
        <v>3.1400465430333075</v>
      </c>
      <c r="AS97" s="3">
        <f t="shared" si="81"/>
        <v>18.982994649382722</v>
      </c>
      <c r="AT97" s="3">
        <f t="shared" si="82"/>
        <v>306.80742332148714</v>
      </c>
      <c r="AU97" s="3">
        <f t="shared" si="83"/>
        <v>377.19059338648628</v>
      </c>
      <c r="AV97" s="3">
        <f t="shared" si="84"/>
        <v>19.857054971825733</v>
      </c>
      <c r="AW97" s="3">
        <f t="shared" si="85"/>
        <v>17.507032765400822</v>
      </c>
      <c r="AX97" s="3">
        <f t="shared" si="86"/>
        <v>119.39780817592077</v>
      </c>
      <c r="AY97" s="3">
        <f t="shared" si="94"/>
        <v>3832.7745983044933</v>
      </c>
    </row>
    <row r="98" spans="1:51" ht="15.5" x14ac:dyDescent="0.35">
      <c r="A98" s="5" t="s">
        <v>10</v>
      </c>
      <c r="D98" s="15">
        <f>SUM(D92:D97)</f>
        <v>1</v>
      </c>
      <c r="E98" s="29">
        <f t="shared" ref="E98:U98" si="96">SUM(E92:E97)</f>
        <v>4166.8504365496274</v>
      </c>
      <c r="F98" s="15">
        <f>SUM(F92:F97)</f>
        <v>1</v>
      </c>
      <c r="G98" s="29">
        <f t="shared" si="96"/>
        <v>2588.6238544418488</v>
      </c>
      <c r="H98" s="15">
        <f>SUM(H92:H97)</f>
        <v>1</v>
      </c>
      <c r="I98" s="29">
        <f t="shared" si="96"/>
        <v>118.71881253376964</v>
      </c>
      <c r="J98" s="15">
        <f>SUM(J92:J97)</f>
        <v>1</v>
      </c>
      <c r="K98" s="29">
        <f t="shared" si="96"/>
        <v>6.2800930860666142</v>
      </c>
      <c r="L98" s="15">
        <f>SUM(L92:L97)</f>
        <v>1</v>
      </c>
      <c r="M98" s="29">
        <f t="shared" si="96"/>
        <v>37.965989298765443</v>
      </c>
      <c r="N98" s="15">
        <f>SUM(N92:N97)</f>
        <v>1</v>
      </c>
      <c r="O98" s="29">
        <f t="shared" si="96"/>
        <v>1333.9453187890745</v>
      </c>
      <c r="P98" s="15">
        <f>SUM(P92:P97)</f>
        <v>1</v>
      </c>
      <c r="Q98" s="29">
        <f t="shared" si="96"/>
        <v>1639.9591016803752</v>
      </c>
      <c r="R98" s="15">
        <f>SUM(R92:R97)</f>
        <v>1</v>
      </c>
      <c r="S98" s="29">
        <f t="shared" si="96"/>
        <v>49.642637429564324</v>
      </c>
      <c r="T98" s="15">
        <f>SUM(T92:T97)</f>
        <v>1</v>
      </c>
      <c r="U98" s="29">
        <f t="shared" si="96"/>
        <v>43.767581913502056</v>
      </c>
      <c r="V98" s="15">
        <f>SUM(V92:V97)</f>
        <v>1</v>
      </c>
      <c r="W98" s="29">
        <f t="shared" ref="W98" si="97">SUM(W92:W97)</f>
        <v>298.49452043980193</v>
      </c>
      <c r="X98" s="3">
        <f t="shared" si="66"/>
        <v>10284.248346162398</v>
      </c>
      <c r="AA98" s="5" t="s">
        <v>10</v>
      </c>
      <c r="AB98" s="15">
        <f t="shared" si="67"/>
        <v>1</v>
      </c>
      <c r="AC98" s="15">
        <f t="shared" si="68"/>
        <v>1</v>
      </c>
      <c r="AD98" s="15">
        <v>1</v>
      </c>
      <c r="AE98" s="15">
        <f>+H98</f>
        <v>1</v>
      </c>
      <c r="AF98" s="15">
        <f t="shared" si="71"/>
        <v>1</v>
      </c>
      <c r="AG98" s="15">
        <f t="shared" si="72"/>
        <v>1</v>
      </c>
      <c r="AH98" s="15">
        <f t="shared" si="73"/>
        <v>1</v>
      </c>
      <c r="AI98" s="15">
        <f t="shared" si="74"/>
        <v>1</v>
      </c>
      <c r="AJ98" s="15">
        <f t="shared" si="75"/>
        <v>1</v>
      </c>
      <c r="AK98" s="15">
        <f t="shared" si="76"/>
        <v>1</v>
      </c>
      <c r="AN98" s="5" t="s">
        <v>10</v>
      </c>
      <c r="AO98" s="3">
        <f t="shared" si="77"/>
        <v>4166.8504365496274</v>
      </c>
      <c r="AP98" s="3">
        <f t="shared" si="78"/>
        <v>2588.6238544418488</v>
      </c>
      <c r="AQ98" s="3">
        <f t="shared" si="79"/>
        <v>118.71881253376964</v>
      </c>
      <c r="AR98" s="3">
        <f t="shared" si="80"/>
        <v>6.2800930860666142</v>
      </c>
      <c r="AS98" s="3">
        <f t="shared" si="81"/>
        <v>37.965989298765443</v>
      </c>
      <c r="AT98" s="3">
        <f t="shared" si="82"/>
        <v>1333.9453187890745</v>
      </c>
      <c r="AU98" s="3">
        <f t="shared" si="83"/>
        <v>1639.9591016803752</v>
      </c>
      <c r="AV98" s="3">
        <f t="shared" si="84"/>
        <v>49.642637429564324</v>
      </c>
      <c r="AW98" s="3">
        <f t="shared" si="85"/>
        <v>43.767581913502056</v>
      </c>
      <c r="AX98" s="3">
        <f t="shared" si="86"/>
        <v>298.49452043980193</v>
      </c>
      <c r="AY98" s="3">
        <f t="shared" si="94"/>
        <v>10284.248346162398</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4.0632807245692453</v>
      </c>
      <c r="F101" s="15">
        <v>0.8</v>
      </c>
      <c r="G101" s="3">
        <f>+F101*G$62</f>
        <v>2.0442289578036568</v>
      </c>
      <c r="H101" s="15">
        <v>0.8</v>
      </c>
      <c r="I101" s="3">
        <f>+H101*I$62</f>
        <v>0.14088675645579166</v>
      </c>
      <c r="J101" s="15">
        <v>0.8</v>
      </c>
      <c r="K101" s="3">
        <f>+J101*K$62</f>
        <v>4.7292412330718287E-3</v>
      </c>
      <c r="L101" s="15">
        <v>0.8</v>
      </c>
      <c r="M101" s="3">
        <f>+L101*M$62</f>
        <v>4.261842994716751E-2</v>
      </c>
      <c r="N101" s="15">
        <v>0.8</v>
      </c>
      <c r="O101" s="3">
        <f>+N101*O$62</f>
        <v>1.5282813754798159</v>
      </c>
      <c r="P101" s="15">
        <v>0.8</v>
      </c>
      <c r="Q101" s="3">
        <f>+P101*Q$62</f>
        <v>1.9287464334697315</v>
      </c>
      <c r="R101" s="15">
        <v>0.2</v>
      </c>
      <c r="S101" s="3">
        <f>+R101*S$62</f>
        <v>2.3049894631884123E-2</v>
      </c>
      <c r="T101" s="15">
        <v>0.8</v>
      </c>
      <c r="U101" s="3">
        <f>+T101*U$62</f>
        <v>3.817116520724044E-2</v>
      </c>
      <c r="V101" s="15">
        <v>0.8</v>
      </c>
      <c r="W101" s="3">
        <f>+V101*W$62</f>
        <v>0.45447843949293865</v>
      </c>
      <c r="X101" s="3">
        <f>+W101+U101+S101+Q101+O101+M101+K101+I101+G101+E101</f>
        <v>10.268471418290545</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1.0158201811423113</v>
      </c>
      <c r="F102" s="15">
        <v>0.2</v>
      </c>
      <c r="G102" s="3">
        <f>+F102*G$62</f>
        <v>0.51105723945091419</v>
      </c>
      <c r="H102" s="15">
        <v>0.2</v>
      </c>
      <c r="I102" s="3">
        <f>+H102*I$62</f>
        <v>3.5221689113947914E-2</v>
      </c>
      <c r="J102" s="15">
        <v>0.2</v>
      </c>
      <c r="K102" s="3">
        <f>+J102*K$62</f>
        <v>1.1823103082679572E-3</v>
      </c>
      <c r="L102" s="15">
        <v>0.2</v>
      </c>
      <c r="M102" s="3">
        <f>+L102*M$62</f>
        <v>1.0654607486791878E-2</v>
      </c>
      <c r="N102" s="15">
        <v>0.2</v>
      </c>
      <c r="O102" s="3">
        <f>+N102*O$62</f>
        <v>0.38207034386995398</v>
      </c>
      <c r="P102" s="15">
        <v>0.2</v>
      </c>
      <c r="Q102" s="3">
        <f>+P102*Q$62</f>
        <v>0.48218660836743288</v>
      </c>
      <c r="R102" s="15">
        <v>0.8</v>
      </c>
      <c r="S102" s="3">
        <f>+R102*S$62</f>
        <v>9.2199578527536491E-2</v>
      </c>
      <c r="T102" s="15">
        <v>0.2</v>
      </c>
      <c r="U102" s="3">
        <f>+T102*U$62</f>
        <v>9.54279130181011E-3</v>
      </c>
      <c r="V102" s="15">
        <v>0.2</v>
      </c>
      <c r="W102" s="3">
        <f>+V102*W$62</f>
        <v>0.11361960987323466</v>
      </c>
      <c r="X102" s="3">
        <f>+W102+U102+S102+Q102+O102+M102+K102+I102+G102+E102</f>
        <v>2.653554959442201</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5.0791009057115568</v>
      </c>
      <c r="F103" s="15">
        <f t="shared" si="98"/>
        <v>1</v>
      </c>
      <c r="G103" s="3">
        <f t="shared" si="98"/>
        <v>2.5552861972545711</v>
      </c>
      <c r="H103" s="15">
        <f t="shared" si="98"/>
        <v>1</v>
      </c>
      <c r="I103" s="3">
        <f t="shared" si="98"/>
        <v>0.17610844556973956</v>
      </c>
      <c r="J103" s="15">
        <f t="shared" si="98"/>
        <v>1</v>
      </c>
      <c r="K103" s="3">
        <f t="shared" si="98"/>
        <v>5.9115515413397856E-3</v>
      </c>
      <c r="L103" s="15">
        <f t="shared" si="98"/>
        <v>1</v>
      </c>
      <c r="M103" s="3">
        <f t="shared" si="98"/>
        <v>5.3273037433959392E-2</v>
      </c>
      <c r="N103" s="15">
        <f t="shared" si="98"/>
        <v>1</v>
      </c>
      <c r="O103" s="3">
        <f t="shared" si="98"/>
        <v>1.9103517193497699</v>
      </c>
      <c r="P103" s="15">
        <f t="shared" si="98"/>
        <v>1</v>
      </c>
      <c r="Q103" s="3">
        <f t="shared" si="98"/>
        <v>2.4109330418371644</v>
      </c>
      <c r="R103" s="15">
        <f t="shared" ref="R103" si="99">SUM(R101:R102)</f>
        <v>1</v>
      </c>
      <c r="S103" s="3">
        <f t="shared" si="98"/>
        <v>0.11524947315942061</v>
      </c>
      <c r="T103" s="15">
        <f t="shared" ref="T103" si="100">SUM(T101:T102)</f>
        <v>1</v>
      </c>
      <c r="U103" s="3">
        <f t="shared" si="98"/>
        <v>4.7713956509050554E-2</v>
      </c>
      <c r="V103" s="15">
        <f t="shared" ref="V103" si="101">SUM(V101:V102)</f>
        <v>1</v>
      </c>
      <c r="W103" s="3">
        <f t="shared" si="98"/>
        <v>0.56809804936617336</v>
      </c>
      <c r="X103" s="3">
        <f t="shared" si="98"/>
        <v>12.922026377732745</v>
      </c>
      <c r="AA103" s="5" t="s">
        <v>10</v>
      </c>
      <c r="AB103" s="15">
        <f>+D103</f>
        <v>1</v>
      </c>
      <c r="AC103" s="15">
        <f>+F103</f>
        <v>1</v>
      </c>
      <c r="AD103" s="15">
        <f>+G103</f>
        <v>2.5552861972545711</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0.25</v>
      </c>
      <c r="E106" s="3">
        <f>+D106*(E$40-E$103)</f>
        <v>506.64031534472775</v>
      </c>
      <c r="F106" s="15">
        <v>0.25</v>
      </c>
      <c r="G106" s="3">
        <f t="shared" ref="G106:G113" si="102">+F106*(G$40-G$103)</f>
        <v>254.88979817614347</v>
      </c>
      <c r="H106" s="15">
        <v>0.1</v>
      </c>
      <c r="I106" s="3">
        <f t="shared" ref="I106:I113" si="103">+H106*(I$40-I$103)</f>
        <v>7.0267269782326087</v>
      </c>
      <c r="J106" s="15">
        <v>0.1</v>
      </c>
      <c r="K106" s="3">
        <f t="shared" ref="K106:K113" si="104">+J106*(K$40-K$103)</f>
        <v>0.23587090649945744</v>
      </c>
      <c r="L106" s="15">
        <v>0.3</v>
      </c>
      <c r="M106" s="3">
        <f t="shared" ref="M106:M113" si="105">+L106*(M$40-M$103)</f>
        <v>6.3767825808449379</v>
      </c>
      <c r="N106" s="15">
        <v>0.05</v>
      </c>
      <c r="O106" s="3">
        <f t="shared" ref="O106:O113" si="106">+N106*(O$40-O$103)</f>
        <v>38.111516801027904</v>
      </c>
      <c r="P106" s="15">
        <v>0.05</v>
      </c>
      <c r="Q106" s="3">
        <f t="shared" ref="Q106:Q113" si="107">+P106*(Q$40-Q$103)</f>
        <v>48.098114184651429</v>
      </c>
      <c r="R106" s="15">
        <v>0.05</v>
      </c>
      <c r="S106" s="3">
        <f t="shared" ref="S106:S113" si="108">+R106*(S$40-S$103)</f>
        <v>2.2992269895304411</v>
      </c>
      <c r="T106" s="15">
        <v>0</v>
      </c>
      <c r="U106" s="3">
        <f t="shared" ref="U106:U113" si="109">+T106*(U$40-U$103)</f>
        <v>0</v>
      </c>
      <c r="V106" s="15">
        <v>0</v>
      </c>
      <c r="W106" s="3">
        <f t="shared" ref="W106:W113" si="110">+V106*(W$40-W$103)</f>
        <v>0</v>
      </c>
      <c r="X106" s="3">
        <f>+W106+U106+S106+Q106+O106+M106+K106+I106+G106+E106</f>
        <v>863.678351961658</v>
      </c>
      <c r="AA106" s="5" t="s">
        <v>164</v>
      </c>
      <c r="AB106" s="15">
        <f t="shared" ref="AB106:AB113" si="111">+D106</f>
        <v>0.25</v>
      </c>
      <c r="AC106" s="15">
        <f t="shared" ref="AC106:AC113" si="112">+F106</f>
        <v>0.25</v>
      </c>
      <c r="AD106" s="15">
        <f t="shared" ref="AD106:AD113" si="113">+H106</f>
        <v>0.1</v>
      </c>
      <c r="AE106" s="15">
        <f t="shared" ref="AE106:AE111" si="114">+J106</f>
        <v>0.1</v>
      </c>
      <c r="AF106" s="15">
        <f t="shared" ref="AF106:AF113" si="115">+L106</f>
        <v>0.3</v>
      </c>
      <c r="AG106" s="15">
        <f t="shared" ref="AG106:AG113" si="116">+N106</f>
        <v>0.05</v>
      </c>
      <c r="AH106" s="15">
        <f t="shared" ref="AH106:AH113" si="117">+P106</f>
        <v>0.05</v>
      </c>
      <c r="AI106" s="15">
        <f t="shared" ref="AI106:AI113" si="118">+R106</f>
        <v>0.05</v>
      </c>
      <c r="AJ106" s="15">
        <f t="shared" ref="AJ106:AJ113" si="119">+T106</f>
        <v>0</v>
      </c>
      <c r="AK106" s="15">
        <f t="shared" ref="AK106:AK113" si="120">+V106</f>
        <v>0</v>
      </c>
      <c r="AN106" s="5" t="s">
        <v>164</v>
      </c>
      <c r="AO106" s="3">
        <f t="shared" ref="AO106:AO113" si="121">+E106</f>
        <v>506.64031534472775</v>
      </c>
      <c r="AP106" s="3">
        <f t="shared" ref="AP106:AP113" si="122">+G106</f>
        <v>254.88979817614347</v>
      </c>
      <c r="AQ106" s="3">
        <f t="shared" ref="AQ106:AQ113" si="123">+I106</f>
        <v>7.0267269782326087</v>
      </c>
      <c r="AR106" s="3">
        <f t="shared" ref="AR106:AR113" si="124">+K106</f>
        <v>0.23587090649945744</v>
      </c>
      <c r="AS106" s="3">
        <f t="shared" ref="AS106:AS113" si="125">+M106</f>
        <v>6.3767825808449379</v>
      </c>
      <c r="AT106" s="3">
        <f t="shared" ref="AT106:AT113" si="126">+O106</f>
        <v>38.111516801027904</v>
      </c>
      <c r="AU106" s="3">
        <f t="shared" ref="AU106:AU113" si="127">+Q106</f>
        <v>48.098114184651429</v>
      </c>
      <c r="AV106" s="3">
        <f t="shared" ref="AV106:AV113" si="128">+S106</f>
        <v>2.2992269895304411</v>
      </c>
      <c r="AW106" s="3">
        <f t="shared" ref="AW106:AW113" si="129">+U106</f>
        <v>0</v>
      </c>
      <c r="AX106" s="3">
        <f t="shared" ref="AX106:AX113" si="130">+W106</f>
        <v>0</v>
      </c>
      <c r="AY106" s="3">
        <f>SUM(AO106:AX106)</f>
        <v>863.67835196165822</v>
      </c>
    </row>
    <row r="107" spans="1:51" ht="15.5" x14ac:dyDescent="0.35">
      <c r="A107" s="5" t="s">
        <v>166</v>
      </c>
      <c r="B107" t="s">
        <v>167</v>
      </c>
      <c r="C107">
        <v>25</v>
      </c>
      <c r="D107" s="15">
        <v>0</v>
      </c>
      <c r="E107" s="3">
        <f t="shared" ref="E107:E113" si="131">+D107*(E$40-E$103)</f>
        <v>0</v>
      </c>
      <c r="F107" s="15">
        <v>0</v>
      </c>
      <c r="G107" s="3">
        <f t="shared" si="102"/>
        <v>0</v>
      </c>
      <c r="H107" s="15">
        <v>0.1</v>
      </c>
      <c r="I107" s="3">
        <f t="shared" si="103"/>
        <v>7.0267269782326087</v>
      </c>
      <c r="J107" s="15">
        <v>0.1</v>
      </c>
      <c r="K107" s="3">
        <f t="shared" si="104"/>
        <v>0.23587090649945744</v>
      </c>
      <c r="L107" s="15">
        <v>0</v>
      </c>
      <c r="M107" s="3">
        <f t="shared" si="105"/>
        <v>0</v>
      </c>
      <c r="N107" s="15">
        <v>0.05</v>
      </c>
      <c r="O107" s="3">
        <f t="shared" si="106"/>
        <v>38.111516801027904</v>
      </c>
      <c r="P107" s="15">
        <v>0.05</v>
      </c>
      <c r="Q107" s="3">
        <f t="shared" si="107"/>
        <v>48.098114184651429</v>
      </c>
      <c r="R107" s="15">
        <v>0.05</v>
      </c>
      <c r="S107" s="3">
        <f t="shared" si="108"/>
        <v>2.2992269895304411</v>
      </c>
      <c r="T107" s="15">
        <v>0</v>
      </c>
      <c r="U107" s="3">
        <f t="shared" si="109"/>
        <v>0</v>
      </c>
      <c r="V107" s="15">
        <v>0</v>
      </c>
      <c r="W107" s="3">
        <f t="shared" si="110"/>
        <v>0</v>
      </c>
      <c r="X107" s="3">
        <f>+W107+U107+S107+Q107+O107+M107+K107+I107+G107+E107</f>
        <v>95.771455859941824</v>
      </c>
      <c r="Y107" s="3">
        <f>+X106+X107</f>
        <v>959.44980782159985</v>
      </c>
      <c r="Z107" s="23">
        <f>+Y107/(X$48-X$49-X77-X85)</f>
        <v>0.81799546402775991</v>
      </c>
      <c r="AA107" s="5" t="s">
        <v>166</v>
      </c>
      <c r="AB107" s="15">
        <f t="shared" si="111"/>
        <v>0</v>
      </c>
      <c r="AC107" s="15">
        <f t="shared" si="112"/>
        <v>0</v>
      </c>
      <c r="AD107" s="15">
        <f t="shared" si="113"/>
        <v>0.1</v>
      </c>
      <c r="AE107" s="15">
        <f t="shared" si="114"/>
        <v>0.1</v>
      </c>
      <c r="AF107" s="15">
        <f t="shared" si="115"/>
        <v>0</v>
      </c>
      <c r="AG107" s="15">
        <f t="shared" si="116"/>
        <v>0.05</v>
      </c>
      <c r="AH107" s="15">
        <f t="shared" si="117"/>
        <v>0.05</v>
      </c>
      <c r="AI107" s="15">
        <f t="shared" si="118"/>
        <v>0.05</v>
      </c>
      <c r="AJ107" s="15">
        <f t="shared" si="119"/>
        <v>0</v>
      </c>
      <c r="AK107" s="15">
        <f t="shared" si="120"/>
        <v>0</v>
      </c>
      <c r="AN107" s="5" t="s">
        <v>166</v>
      </c>
      <c r="AO107" s="3">
        <f t="shared" si="121"/>
        <v>0</v>
      </c>
      <c r="AP107" s="3">
        <f t="shared" si="122"/>
        <v>0</v>
      </c>
      <c r="AQ107" s="3">
        <f t="shared" si="123"/>
        <v>7.0267269782326087</v>
      </c>
      <c r="AR107" s="3">
        <f t="shared" si="124"/>
        <v>0.23587090649945744</v>
      </c>
      <c r="AS107" s="3">
        <f t="shared" si="125"/>
        <v>0</v>
      </c>
      <c r="AT107" s="3">
        <f t="shared" si="126"/>
        <v>38.111516801027904</v>
      </c>
      <c r="AU107" s="3">
        <f t="shared" si="127"/>
        <v>48.098114184651429</v>
      </c>
      <c r="AV107" s="3">
        <f t="shared" si="128"/>
        <v>2.2992269895304411</v>
      </c>
      <c r="AW107" s="3">
        <f t="shared" si="129"/>
        <v>0</v>
      </c>
      <c r="AX107" s="3">
        <f t="shared" si="130"/>
        <v>0</v>
      </c>
      <c r="AY107" s="3">
        <f t="shared" ref="AY107:AY113" si="132">SUM(AO107:AX107)</f>
        <v>95.771455859941838</v>
      </c>
    </row>
    <row r="108" spans="1:51" ht="15.5" x14ac:dyDescent="0.35">
      <c r="A108" s="5" t="s">
        <v>155</v>
      </c>
      <c r="B108" t="s">
        <v>143</v>
      </c>
      <c r="C108">
        <v>25</v>
      </c>
      <c r="D108" s="15">
        <v>0.05</v>
      </c>
      <c r="E108" s="3">
        <f t="shared" si="131"/>
        <v>101.32806306894555</v>
      </c>
      <c r="F108" s="15">
        <v>0.1</v>
      </c>
      <c r="G108" s="3">
        <f t="shared" si="102"/>
        <v>101.9559192704574</v>
      </c>
      <c r="H108" s="15">
        <v>0</v>
      </c>
      <c r="I108" s="3">
        <f t="shared" si="103"/>
        <v>0</v>
      </c>
      <c r="J108" s="15">
        <v>0</v>
      </c>
      <c r="K108" s="3">
        <f t="shared" si="104"/>
        <v>0</v>
      </c>
      <c r="L108" s="15">
        <v>0.1</v>
      </c>
      <c r="M108" s="3">
        <f t="shared" si="105"/>
        <v>2.1255941936149791</v>
      </c>
      <c r="N108" s="15">
        <v>0</v>
      </c>
      <c r="O108" s="3">
        <f t="shared" si="106"/>
        <v>0</v>
      </c>
      <c r="P108" s="15">
        <v>0.1</v>
      </c>
      <c r="Q108" s="3">
        <f t="shared" si="107"/>
        <v>96.196228369302858</v>
      </c>
      <c r="R108" s="15">
        <v>0.05</v>
      </c>
      <c r="S108" s="3">
        <f t="shared" si="108"/>
        <v>2.2992269895304411</v>
      </c>
      <c r="T108" s="15">
        <v>0.2</v>
      </c>
      <c r="U108" s="3">
        <f t="shared" si="109"/>
        <v>3.8075737294222338</v>
      </c>
      <c r="V108" s="15">
        <v>0.2</v>
      </c>
      <c r="W108" s="3">
        <f t="shared" si="110"/>
        <v>45.334224339420629</v>
      </c>
      <c r="X108" s="3">
        <f>+W108+U108+S108+Q108+O108+M108+K108+I108+G108+E108</f>
        <v>353.04682996069408</v>
      </c>
      <c r="AA108" s="5" t="s">
        <v>155</v>
      </c>
      <c r="AB108" s="15">
        <f t="shared" si="111"/>
        <v>0.05</v>
      </c>
      <c r="AC108" s="15">
        <f t="shared" si="112"/>
        <v>0.1</v>
      </c>
      <c r="AD108" s="15">
        <f t="shared" si="113"/>
        <v>0</v>
      </c>
      <c r="AE108" s="15">
        <f t="shared" si="114"/>
        <v>0</v>
      </c>
      <c r="AF108" s="15">
        <f t="shared" si="115"/>
        <v>0.1</v>
      </c>
      <c r="AG108" s="15">
        <f t="shared" si="116"/>
        <v>0</v>
      </c>
      <c r="AH108" s="15">
        <f t="shared" si="117"/>
        <v>0.1</v>
      </c>
      <c r="AI108" s="15">
        <f t="shared" si="118"/>
        <v>0.05</v>
      </c>
      <c r="AJ108" s="15">
        <f t="shared" si="119"/>
        <v>0.2</v>
      </c>
      <c r="AK108" s="15">
        <f t="shared" si="120"/>
        <v>0.2</v>
      </c>
      <c r="AN108" s="5" t="s">
        <v>155</v>
      </c>
      <c r="AO108" s="3">
        <f t="shared" si="121"/>
        <v>101.32806306894555</v>
      </c>
      <c r="AP108" s="3">
        <f t="shared" si="122"/>
        <v>101.9559192704574</v>
      </c>
      <c r="AQ108" s="3">
        <f t="shared" si="123"/>
        <v>0</v>
      </c>
      <c r="AR108" s="3">
        <f t="shared" si="124"/>
        <v>0</v>
      </c>
      <c r="AS108" s="3">
        <f t="shared" si="125"/>
        <v>2.1255941936149791</v>
      </c>
      <c r="AT108" s="3">
        <f t="shared" si="126"/>
        <v>0</v>
      </c>
      <c r="AU108" s="3">
        <f t="shared" si="127"/>
        <v>96.196228369302858</v>
      </c>
      <c r="AV108" s="3">
        <f t="shared" si="128"/>
        <v>2.2992269895304411</v>
      </c>
      <c r="AW108" s="3">
        <f t="shared" si="129"/>
        <v>3.8075737294222338</v>
      </c>
      <c r="AX108" s="3">
        <f t="shared" si="130"/>
        <v>45.334224339420629</v>
      </c>
      <c r="AY108" s="3">
        <f t="shared" si="132"/>
        <v>353.04682996069408</v>
      </c>
    </row>
    <row r="109" spans="1:51" ht="15.5" x14ac:dyDescent="0.35">
      <c r="A109" s="5" t="s">
        <v>168</v>
      </c>
      <c r="B109" t="s">
        <v>140</v>
      </c>
      <c r="C109">
        <v>25</v>
      </c>
      <c r="D109" s="15">
        <v>0.05</v>
      </c>
      <c r="E109" s="3">
        <f t="shared" si="131"/>
        <v>101.32806306894555</v>
      </c>
      <c r="F109" s="15">
        <v>0</v>
      </c>
      <c r="G109" s="3">
        <f t="shared" si="102"/>
        <v>0</v>
      </c>
      <c r="H109" s="15">
        <v>0</v>
      </c>
      <c r="I109" s="3">
        <f t="shared" si="103"/>
        <v>0</v>
      </c>
      <c r="J109" s="15">
        <v>0</v>
      </c>
      <c r="K109" s="3">
        <f t="shared" si="104"/>
        <v>0</v>
      </c>
      <c r="L109" s="15">
        <v>0.1</v>
      </c>
      <c r="M109" s="3">
        <f t="shared" si="105"/>
        <v>2.1255941936149791</v>
      </c>
      <c r="N109" s="15">
        <v>0</v>
      </c>
      <c r="O109" s="3">
        <f t="shared" si="106"/>
        <v>0</v>
      </c>
      <c r="P109" s="15">
        <v>0.05</v>
      </c>
      <c r="Q109" s="3">
        <f t="shared" si="107"/>
        <v>48.098114184651429</v>
      </c>
      <c r="R109" s="15">
        <v>0.05</v>
      </c>
      <c r="S109" s="3">
        <f t="shared" si="108"/>
        <v>2.2992269895304411</v>
      </c>
      <c r="T109" s="15">
        <v>0.1</v>
      </c>
      <c r="U109" s="3">
        <f t="shared" si="109"/>
        <v>1.9037868647111169</v>
      </c>
      <c r="V109" s="15">
        <v>0.1</v>
      </c>
      <c r="W109" s="3">
        <f t="shared" si="110"/>
        <v>22.667112169710315</v>
      </c>
      <c r="X109" s="3">
        <f t="shared" ref="X109:X113" si="133">+W109+U109+S109+Q109+O109+M109+K109+I109+G109+E109</f>
        <v>178.42189747116385</v>
      </c>
      <c r="AA109" s="5" t="s">
        <v>168</v>
      </c>
      <c r="AB109" s="15">
        <f t="shared" si="111"/>
        <v>0.05</v>
      </c>
      <c r="AC109" s="15">
        <f t="shared" si="112"/>
        <v>0</v>
      </c>
      <c r="AD109" s="15">
        <f t="shared" si="113"/>
        <v>0</v>
      </c>
      <c r="AE109" s="15">
        <f t="shared" si="114"/>
        <v>0</v>
      </c>
      <c r="AF109" s="15">
        <f t="shared" si="115"/>
        <v>0.1</v>
      </c>
      <c r="AG109" s="15">
        <f t="shared" si="116"/>
        <v>0</v>
      </c>
      <c r="AH109" s="15">
        <f t="shared" si="117"/>
        <v>0.05</v>
      </c>
      <c r="AI109" s="15">
        <f t="shared" si="118"/>
        <v>0.05</v>
      </c>
      <c r="AJ109" s="15">
        <f t="shared" si="119"/>
        <v>0.1</v>
      </c>
      <c r="AK109" s="15">
        <f t="shared" si="120"/>
        <v>0.1</v>
      </c>
      <c r="AN109" s="5" t="s">
        <v>168</v>
      </c>
      <c r="AO109" s="3">
        <f t="shared" si="121"/>
        <v>101.32806306894555</v>
      </c>
      <c r="AP109" s="3">
        <f t="shared" si="122"/>
        <v>0</v>
      </c>
      <c r="AQ109" s="3">
        <f t="shared" si="123"/>
        <v>0</v>
      </c>
      <c r="AR109" s="3">
        <f t="shared" si="124"/>
        <v>0</v>
      </c>
      <c r="AS109" s="3">
        <f t="shared" si="125"/>
        <v>2.1255941936149791</v>
      </c>
      <c r="AT109" s="3">
        <f t="shared" si="126"/>
        <v>0</v>
      </c>
      <c r="AU109" s="3">
        <f t="shared" si="127"/>
        <v>48.098114184651429</v>
      </c>
      <c r="AV109" s="3">
        <f t="shared" si="128"/>
        <v>2.2992269895304411</v>
      </c>
      <c r="AW109" s="3">
        <f t="shared" si="129"/>
        <v>1.9037868647111169</v>
      </c>
      <c r="AX109" s="3">
        <f t="shared" si="130"/>
        <v>22.667112169710315</v>
      </c>
      <c r="AY109" s="3">
        <f t="shared" si="132"/>
        <v>178.42189747116385</v>
      </c>
    </row>
    <row r="110" spans="1:51" ht="15.5" x14ac:dyDescent="0.35">
      <c r="A110" s="5" t="s">
        <v>157</v>
      </c>
      <c r="B110" t="s">
        <v>143</v>
      </c>
      <c r="C110">
        <v>25</v>
      </c>
      <c r="D110" s="15">
        <v>0</v>
      </c>
      <c r="E110" s="3">
        <f t="shared" si="131"/>
        <v>0</v>
      </c>
      <c r="F110" s="15">
        <v>0</v>
      </c>
      <c r="G110" s="3">
        <f t="shared" si="102"/>
        <v>0</v>
      </c>
      <c r="H110" s="15">
        <v>0</v>
      </c>
      <c r="I110" s="3">
        <f t="shared" si="103"/>
        <v>0</v>
      </c>
      <c r="J110" s="15">
        <v>0</v>
      </c>
      <c r="K110" s="3">
        <f t="shared" si="104"/>
        <v>0</v>
      </c>
      <c r="L110" s="15">
        <v>0.1</v>
      </c>
      <c r="M110" s="3">
        <f t="shared" si="105"/>
        <v>2.1255941936149791</v>
      </c>
      <c r="N110" s="15">
        <v>0</v>
      </c>
      <c r="O110" s="3">
        <f t="shared" si="106"/>
        <v>0</v>
      </c>
      <c r="P110" s="15">
        <v>0.05</v>
      </c>
      <c r="Q110" s="3">
        <f t="shared" si="107"/>
        <v>48.098114184651429</v>
      </c>
      <c r="R110" s="15">
        <v>0.1</v>
      </c>
      <c r="S110" s="3">
        <f t="shared" si="108"/>
        <v>4.5984539790608823</v>
      </c>
      <c r="T110" s="15">
        <v>0.1</v>
      </c>
      <c r="U110" s="3">
        <f t="shared" si="109"/>
        <v>1.9037868647111169</v>
      </c>
      <c r="V110" s="15">
        <v>0.1</v>
      </c>
      <c r="W110" s="3">
        <f t="shared" si="110"/>
        <v>22.667112169710315</v>
      </c>
      <c r="X110" s="3">
        <f t="shared" si="133"/>
        <v>79.393061391748716</v>
      </c>
      <c r="AA110" s="5" t="s">
        <v>157</v>
      </c>
      <c r="AB110" s="15">
        <f t="shared" si="111"/>
        <v>0</v>
      </c>
      <c r="AC110" s="15">
        <f t="shared" si="112"/>
        <v>0</v>
      </c>
      <c r="AD110" s="15">
        <f t="shared" si="113"/>
        <v>0</v>
      </c>
      <c r="AE110" s="15">
        <f t="shared" si="114"/>
        <v>0</v>
      </c>
      <c r="AF110" s="15">
        <f t="shared" si="115"/>
        <v>0.1</v>
      </c>
      <c r="AG110" s="15">
        <f t="shared" si="116"/>
        <v>0</v>
      </c>
      <c r="AH110" s="15">
        <f t="shared" si="117"/>
        <v>0.05</v>
      </c>
      <c r="AI110" s="15">
        <f t="shared" si="118"/>
        <v>0.1</v>
      </c>
      <c r="AJ110" s="15">
        <f t="shared" si="119"/>
        <v>0.1</v>
      </c>
      <c r="AK110" s="15">
        <f t="shared" si="120"/>
        <v>0.1</v>
      </c>
      <c r="AN110" s="5" t="s">
        <v>157</v>
      </c>
      <c r="AO110" s="3">
        <f t="shared" si="121"/>
        <v>0</v>
      </c>
      <c r="AP110" s="3">
        <f t="shared" si="122"/>
        <v>0</v>
      </c>
      <c r="AQ110" s="3">
        <f t="shared" si="123"/>
        <v>0</v>
      </c>
      <c r="AR110" s="3">
        <f t="shared" si="124"/>
        <v>0</v>
      </c>
      <c r="AS110" s="3">
        <f t="shared" si="125"/>
        <v>2.1255941936149791</v>
      </c>
      <c r="AT110" s="3">
        <f t="shared" si="126"/>
        <v>0</v>
      </c>
      <c r="AU110" s="3">
        <f t="shared" si="127"/>
        <v>48.098114184651429</v>
      </c>
      <c r="AV110" s="3">
        <f t="shared" si="128"/>
        <v>4.5984539790608823</v>
      </c>
      <c r="AW110" s="3">
        <f t="shared" si="129"/>
        <v>1.9037868647111169</v>
      </c>
      <c r="AX110" s="3">
        <f t="shared" si="130"/>
        <v>22.667112169710315</v>
      </c>
      <c r="AY110" s="3">
        <f t="shared" si="132"/>
        <v>79.393061391748716</v>
      </c>
    </row>
    <row r="111" spans="1:51" ht="15.5" x14ac:dyDescent="0.35">
      <c r="A111" s="5" t="s">
        <v>158</v>
      </c>
      <c r="B111" t="s">
        <v>143</v>
      </c>
      <c r="C111">
        <v>25</v>
      </c>
      <c r="D111" s="15">
        <v>0</v>
      </c>
      <c r="E111" s="3">
        <f t="shared" si="131"/>
        <v>0</v>
      </c>
      <c r="F111" s="15">
        <v>0</v>
      </c>
      <c r="G111" s="3">
        <f t="shared" si="102"/>
        <v>0</v>
      </c>
      <c r="H111" s="15">
        <v>0</v>
      </c>
      <c r="I111" s="3">
        <f t="shared" si="103"/>
        <v>0</v>
      </c>
      <c r="J111" s="15">
        <v>0</v>
      </c>
      <c r="K111" s="3">
        <f t="shared" si="104"/>
        <v>0</v>
      </c>
      <c r="L111" s="15">
        <v>0</v>
      </c>
      <c r="M111" s="3">
        <f t="shared" si="105"/>
        <v>0</v>
      </c>
      <c r="N111" s="15">
        <v>0</v>
      </c>
      <c r="O111" s="3">
        <f t="shared" si="106"/>
        <v>0</v>
      </c>
      <c r="P111" s="15">
        <v>0.05</v>
      </c>
      <c r="Q111" s="3">
        <f t="shared" si="107"/>
        <v>48.098114184651429</v>
      </c>
      <c r="R111" s="15">
        <v>0</v>
      </c>
      <c r="S111" s="3">
        <f t="shared" si="108"/>
        <v>0</v>
      </c>
      <c r="T111" s="15">
        <v>0</v>
      </c>
      <c r="U111" s="3">
        <f t="shared" si="109"/>
        <v>0</v>
      </c>
      <c r="V111" s="15">
        <v>0</v>
      </c>
      <c r="W111" s="3">
        <f t="shared" si="110"/>
        <v>0</v>
      </c>
      <c r="X111" s="3">
        <f t="shared" si="133"/>
        <v>48.098114184651429</v>
      </c>
      <c r="AA111" s="5" t="s">
        <v>158</v>
      </c>
      <c r="AB111" s="15">
        <f t="shared" si="111"/>
        <v>0</v>
      </c>
      <c r="AC111" s="15">
        <f t="shared" si="112"/>
        <v>0</v>
      </c>
      <c r="AD111" s="15">
        <f t="shared" si="113"/>
        <v>0</v>
      </c>
      <c r="AE111" s="15">
        <f t="shared" si="114"/>
        <v>0</v>
      </c>
      <c r="AF111" s="15">
        <f t="shared" si="115"/>
        <v>0</v>
      </c>
      <c r="AG111" s="15">
        <f t="shared" si="116"/>
        <v>0</v>
      </c>
      <c r="AH111" s="15">
        <f t="shared" si="117"/>
        <v>0.05</v>
      </c>
      <c r="AI111" s="15">
        <f t="shared" si="118"/>
        <v>0</v>
      </c>
      <c r="AJ111" s="15">
        <f t="shared" si="119"/>
        <v>0</v>
      </c>
      <c r="AK111" s="15">
        <f t="shared" si="120"/>
        <v>0</v>
      </c>
      <c r="AN111" s="5" t="s">
        <v>158</v>
      </c>
      <c r="AO111" s="3">
        <f t="shared" si="121"/>
        <v>0</v>
      </c>
      <c r="AP111" s="3">
        <f t="shared" si="122"/>
        <v>0</v>
      </c>
      <c r="AQ111" s="3">
        <f t="shared" si="123"/>
        <v>0</v>
      </c>
      <c r="AR111" s="3">
        <f t="shared" si="124"/>
        <v>0</v>
      </c>
      <c r="AS111" s="3">
        <f t="shared" si="125"/>
        <v>0</v>
      </c>
      <c r="AT111" s="3">
        <f t="shared" si="126"/>
        <v>0</v>
      </c>
      <c r="AU111" s="3">
        <f t="shared" si="127"/>
        <v>48.098114184651429</v>
      </c>
      <c r="AV111" s="3">
        <f t="shared" si="128"/>
        <v>0</v>
      </c>
      <c r="AW111" s="3">
        <f t="shared" si="129"/>
        <v>0</v>
      </c>
      <c r="AX111" s="3">
        <f t="shared" si="130"/>
        <v>0</v>
      </c>
      <c r="AY111" s="3">
        <f t="shared" si="132"/>
        <v>48.098114184651429</v>
      </c>
    </row>
    <row r="112" spans="1:51" ht="15.5" x14ac:dyDescent="0.35">
      <c r="A112" s="5" t="s">
        <v>148</v>
      </c>
      <c r="B112" t="s">
        <v>146</v>
      </c>
      <c r="C112">
        <v>35</v>
      </c>
      <c r="D112" s="15">
        <v>0.15</v>
      </c>
      <c r="E112" s="3">
        <f>+D112*(E$40-E$103)</f>
        <v>303.98418920683662</v>
      </c>
      <c r="F112" s="15">
        <v>0.15</v>
      </c>
      <c r="G112" s="3">
        <f t="shared" si="102"/>
        <v>152.93387890568607</v>
      </c>
      <c r="H112" s="15">
        <v>0.35</v>
      </c>
      <c r="I112" s="3">
        <f t="shared" si="103"/>
        <v>24.593544423814127</v>
      </c>
      <c r="J112" s="15">
        <v>0.4</v>
      </c>
      <c r="K112" s="3">
        <f t="shared" si="104"/>
        <v>0.94348362599782976</v>
      </c>
      <c r="L112" s="15">
        <v>0.1</v>
      </c>
      <c r="M112" s="3">
        <f t="shared" si="105"/>
        <v>2.1255941936149791</v>
      </c>
      <c r="N112" s="15">
        <v>0.25</v>
      </c>
      <c r="O112" s="3">
        <f t="shared" si="106"/>
        <v>190.55758400513952</v>
      </c>
      <c r="P112" s="15">
        <v>0.05</v>
      </c>
      <c r="Q112" s="3">
        <f t="shared" si="107"/>
        <v>48.098114184651429</v>
      </c>
      <c r="R112" s="15">
        <v>0.01</v>
      </c>
      <c r="S112" s="3">
        <f t="shared" si="108"/>
        <v>0.45984539790608819</v>
      </c>
      <c r="T112" s="15">
        <v>0</v>
      </c>
      <c r="U112" s="3">
        <f t="shared" si="109"/>
        <v>0</v>
      </c>
      <c r="V112" s="15">
        <v>0</v>
      </c>
      <c r="W112" s="3">
        <f t="shared" si="110"/>
        <v>0</v>
      </c>
      <c r="X112" s="3">
        <f>+W112+U112+S112+Q112+O112+M112+K112+I112+G112+E112</f>
        <v>723.69623394364658</v>
      </c>
      <c r="AA112" s="5" t="s">
        <v>148</v>
      </c>
      <c r="AB112" s="15">
        <f t="shared" si="111"/>
        <v>0.15</v>
      </c>
      <c r="AC112" s="15">
        <f t="shared" si="112"/>
        <v>0.15</v>
      </c>
      <c r="AD112" s="15">
        <f t="shared" si="113"/>
        <v>0.35</v>
      </c>
      <c r="AE112" s="15">
        <f>+H112</f>
        <v>0.35</v>
      </c>
      <c r="AF112" s="15">
        <f t="shared" si="115"/>
        <v>0.1</v>
      </c>
      <c r="AG112" s="15">
        <f t="shared" si="116"/>
        <v>0.25</v>
      </c>
      <c r="AH112" s="15">
        <f t="shared" si="117"/>
        <v>0.05</v>
      </c>
      <c r="AI112" s="15">
        <f t="shared" si="118"/>
        <v>0.01</v>
      </c>
      <c r="AJ112" s="15">
        <f t="shared" si="119"/>
        <v>0</v>
      </c>
      <c r="AK112" s="15">
        <f t="shared" si="120"/>
        <v>0</v>
      </c>
      <c r="AN112" s="5" t="s">
        <v>148</v>
      </c>
      <c r="AO112" s="3">
        <f t="shared" si="121"/>
        <v>303.98418920683662</v>
      </c>
      <c r="AP112" s="3">
        <f t="shared" si="122"/>
        <v>152.93387890568607</v>
      </c>
      <c r="AQ112" s="3">
        <f t="shared" si="123"/>
        <v>24.593544423814127</v>
      </c>
      <c r="AR112" s="3">
        <f t="shared" si="124"/>
        <v>0.94348362599782976</v>
      </c>
      <c r="AS112" s="3">
        <f t="shared" si="125"/>
        <v>2.1255941936149791</v>
      </c>
      <c r="AT112" s="3">
        <f t="shared" si="126"/>
        <v>190.55758400513952</v>
      </c>
      <c r="AU112" s="3">
        <f t="shared" si="127"/>
        <v>48.098114184651429</v>
      </c>
      <c r="AV112" s="3">
        <f t="shared" si="128"/>
        <v>0.45984539790608819</v>
      </c>
      <c r="AW112" s="3">
        <f t="shared" si="129"/>
        <v>0</v>
      </c>
      <c r="AX112" s="3">
        <f t="shared" si="130"/>
        <v>0</v>
      </c>
      <c r="AY112" s="3">
        <f t="shared" si="132"/>
        <v>723.69623394364658</v>
      </c>
    </row>
    <row r="113" spans="1:53" ht="15.5" x14ac:dyDescent="0.35">
      <c r="A113" s="5" t="s">
        <v>149</v>
      </c>
      <c r="B113" t="s">
        <v>143</v>
      </c>
      <c r="C113">
        <v>25</v>
      </c>
      <c r="D113" s="15">
        <v>0.5</v>
      </c>
      <c r="E113" s="3">
        <f t="shared" si="131"/>
        <v>1013.2806306894555</v>
      </c>
      <c r="F113" s="15">
        <v>0.5</v>
      </c>
      <c r="G113" s="3">
        <f t="shared" si="102"/>
        <v>509.77959635228694</v>
      </c>
      <c r="H113" s="15">
        <v>0.45</v>
      </c>
      <c r="I113" s="3">
        <f t="shared" si="103"/>
        <v>31.620271402046736</v>
      </c>
      <c r="J113" s="15">
        <v>0.4</v>
      </c>
      <c r="K113" s="3">
        <f t="shared" si="104"/>
        <v>0.94348362599782976</v>
      </c>
      <c r="L113" s="15">
        <v>0.3</v>
      </c>
      <c r="M113" s="3">
        <f t="shared" si="105"/>
        <v>6.3767825808449379</v>
      </c>
      <c r="N113" s="15">
        <v>0.65</v>
      </c>
      <c r="O113" s="3">
        <f t="shared" si="106"/>
        <v>495.44971841336275</v>
      </c>
      <c r="P113" s="15">
        <v>0.6</v>
      </c>
      <c r="Q113" s="3">
        <f t="shared" si="107"/>
        <v>577.17737021581706</v>
      </c>
      <c r="R113" s="15">
        <v>0.69</v>
      </c>
      <c r="S113" s="3">
        <f t="shared" si="108"/>
        <v>31.729332455520083</v>
      </c>
      <c r="T113" s="15">
        <v>0.6</v>
      </c>
      <c r="U113" s="3">
        <f t="shared" si="109"/>
        <v>11.422721188266701</v>
      </c>
      <c r="V113" s="15">
        <v>0.6</v>
      </c>
      <c r="W113" s="3">
        <f t="shared" si="110"/>
        <v>136.00267301826187</v>
      </c>
      <c r="X113" s="3">
        <f t="shared" si="133"/>
        <v>2813.7825799418606</v>
      </c>
      <c r="AA113" s="5" t="s">
        <v>149</v>
      </c>
      <c r="AB113" s="15">
        <f t="shared" si="111"/>
        <v>0.5</v>
      </c>
      <c r="AC113" s="15">
        <f t="shared" si="112"/>
        <v>0.5</v>
      </c>
      <c r="AD113" s="15">
        <f t="shared" si="113"/>
        <v>0.45</v>
      </c>
      <c r="AE113" s="15">
        <f>+H113</f>
        <v>0.45</v>
      </c>
      <c r="AF113" s="15">
        <f t="shared" si="115"/>
        <v>0.3</v>
      </c>
      <c r="AG113" s="15">
        <f t="shared" si="116"/>
        <v>0.65</v>
      </c>
      <c r="AH113" s="15">
        <f t="shared" si="117"/>
        <v>0.6</v>
      </c>
      <c r="AI113" s="15">
        <f t="shared" si="118"/>
        <v>0.69</v>
      </c>
      <c r="AJ113" s="15">
        <f t="shared" si="119"/>
        <v>0.6</v>
      </c>
      <c r="AK113" s="15">
        <f t="shared" si="120"/>
        <v>0.6</v>
      </c>
      <c r="AN113" s="5" t="s">
        <v>149</v>
      </c>
      <c r="AO113" s="3">
        <f t="shared" si="121"/>
        <v>1013.2806306894555</v>
      </c>
      <c r="AP113" s="3">
        <f t="shared" si="122"/>
        <v>509.77959635228694</v>
      </c>
      <c r="AQ113" s="3">
        <f t="shared" si="123"/>
        <v>31.620271402046736</v>
      </c>
      <c r="AR113" s="3">
        <f t="shared" si="124"/>
        <v>0.94348362599782976</v>
      </c>
      <c r="AS113" s="3">
        <f t="shared" si="125"/>
        <v>6.3767825808449379</v>
      </c>
      <c r="AT113" s="3">
        <f t="shared" si="126"/>
        <v>495.44971841336275</v>
      </c>
      <c r="AU113" s="3">
        <f t="shared" si="127"/>
        <v>577.17737021581706</v>
      </c>
      <c r="AV113" s="3">
        <f t="shared" si="128"/>
        <v>31.729332455520083</v>
      </c>
      <c r="AW113" s="3">
        <f t="shared" si="129"/>
        <v>11.422721188266701</v>
      </c>
      <c r="AX113" s="3">
        <f t="shared" si="130"/>
        <v>136.00267301826187</v>
      </c>
      <c r="AY113" s="3">
        <f t="shared" si="132"/>
        <v>2813.7825799418606</v>
      </c>
    </row>
    <row r="114" spans="1:53" ht="15.5" x14ac:dyDescent="0.35">
      <c r="A114" s="5" t="s">
        <v>10</v>
      </c>
      <c r="D114" s="15">
        <f>SUM(D106:D113)</f>
        <v>1</v>
      </c>
      <c r="E114" s="29">
        <f t="shared" ref="E114:W114" si="134">SUM(E106:E113)</f>
        <v>2026.561261378911</v>
      </c>
      <c r="F114" s="15">
        <f t="shared" si="134"/>
        <v>1</v>
      </c>
      <c r="G114" s="29">
        <f t="shared" si="134"/>
        <v>1019.5591927045739</v>
      </c>
      <c r="H114" s="15">
        <f t="shared" si="134"/>
        <v>1</v>
      </c>
      <c r="I114" s="29">
        <f t="shared" si="134"/>
        <v>70.267269782326082</v>
      </c>
      <c r="J114" s="15">
        <f t="shared" si="134"/>
        <v>1</v>
      </c>
      <c r="K114" s="29">
        <f t="shared" si="134"/>
        <v>2.3587090649945743</v>
      </c>
      <c r="L114" s="15">
        <f t="shared" si="134"/>
        <v>1</v>
      </c>
      <c r="M114" s="29">
        <f t="shared" si="134"/>
        <v>21.255941936149792</v>
      </c>
      <c r="N114" s="15">
        <f t="shared" si="134"/>
        <v>1</v>
      </c>
      <c r="O114" s="29">
        <f t="shared" si="134"/>
        <v>762.23033602055807</v>
      </c>
      <c r="P114" s="15">
        <f t="shared" si="134"/>
        <v>1</v>
      </c>
      <c r="Q114" s="29">
        <f t="shared" si="134"/>
        <v>961.96228369302844</v>
      </c>
      <c r="R114" s="15">
        <f t="shared" si="134"/>
        <v>1</v>
      </c>
      <c r="S114" s="29">
        <f t="shared" si="134"/>
        <v>45.984539790608821</v>
      </c>
      <c r="T114" s="15">
        <f t="shared" si="134"/>
        <v>1</v>
      </c>
      <c r="U114" s="29">
        <f t="shared" si="134"/>
        <v>19.037868647111168</v>
      </c>
      <c r="V114" s="15">
        <f t="shared" si="134"/>
        <v>1</v>
      </c>
      <c r="W114" s="29">
        <f t="shared" si="134"/>
        <v>226.67112169710313</v>
      </c>
      <c r="X114" s="3">
        <f>SUM(X106:X113)</f>
        <v>5155.8885247153648</v>
      </c>
      <c r="Y114" s="3">
        <f>+X103+X114</f>
        <v>5168.8105510930973</v>
      </c>
      <c r="Z114" s="3">
        <f>+E114+G114+I114+K114+M114+O114+Q114+S114+U114+W114</f>
        <v>5155.8885247153657</v>
      </c>
      <c r="AA114" s="5" t="s">
        <v>10</v>
      </c>
      <c r="AB114" s="15">
        <f>SUM(AB106:AB113)</f>
        <v>1</v>
      </c>
      <c r="AC114" s="15">
        <f t="shared" ref="AC114:AK114" si="135">SUM(AC106:AC113)</f>
        <v>1</v>
      </c>
      <c r="AD114" s="15">
        <f t="shared" si="135"/>
        <v>1</v>
      </c>
      <c r="AE114" s="15">
        <f t="shared" si="135"/>
        <v>1</v>
      </c>
      <c r="AF114" s="15">
        <f t="shared" si="135"/>
        <v>1</v>
      </c>
      <c r="AG114" s="15">
        <f t="shared" si="135"/>
        <v>1</v>
      </c>
      <c r="AH114" s="15">
        <f t="shared" si="135"/>
        <v>1</v>
      </c>
      <c r="AI114" s="15">
        <f t="shared" si="135"/>
        <v>1</v>
      </c>
      <c r="AJ114" s="15">
        <f t="shared" si="135"/>
        <v>1</v>
      </c>
      <c r="AK114" s="15">
        <f t="shared" si="135"/>
        <v>1</v>
      </c>
      <c r="AN114" s="5" t="s">
        <v>10</v>
      </c>
      <c r="AO114" s="3">
        <f>SUM(AO106:AO113)</f>
        <v>2026.561261378911</v>
      </c>
      <c r="AP114" s="3">
        <f t="shared" ref="AP114:AX114" si="136">SUM(AP106:AP113)</f>
        <v>1019.5591927045739</v>
      </c>
      <c r="AQ114" s="3">
        <f t="shared" si="136"/>
        <v>70.267269782326082</v>
      </c>
      <c r="AR114" s="3">
        <f t="shared" si="136"/>
        <v>2.3587090649945743</v>
      </c>
      <c r="AS114" s="3">
        <f t="shared" si="136"/>
        <v>21.255941936149792</v>
      </c>
      <c r="AT114" s="3">
        <f t="shared" si="136"/>
        <v>762.23033602055807</v>
      </c>
      <c r="AU114" s="3">
        <f t="shared" si="136"/>
        <v>961.96228369302844</v>
      </c>
      <c r="AV114" s="3">
        <f t="shared" si="136"/>
        <v>45.984539790608821</v>
      </c>
      <c r="AW114" s="3">
        <f t="shared" si="136"/>
        <v>19.037868647111168</v>
      </c>
      <c r="AX114" s="3">
        <f t="shared" si="136"/>
        <v>226.67112169710313</v>
      </c>
      <c r="AY114" s="3">
        <f>SUM(AY106:AY113)</f>
        <v>5155.8885247153648</v>
      </c>
      <c r="BA114" s="3">
        <f>+AY106+AY107+AY108+AY109+AY110+AY111+AY112+AY113</f>
        <v>5155.8885247153648</v>
      </c>
    </row>
    <row r="115" spans="1:53"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3"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3" ht="15.5" x14ac:dyDescent="0.35">
      <c r="A117" s="5" t="s">
        <v>152</v>
      </c>
      <c r="C117">
        <v>16</v>
      </c>
      <c r="D117" s="15">
        <v>0.2</v>
      </c>
      <c r="E117" s="3">
        <f>+D117*E$63</f>
        <v>1.5431323132616059</v>
      </c>
      <c r="F117" s="15">
        <v>0.2</v>
      </c>
      <c r="G117" s="3">
        <f>+F117*G$63</f>
        <v>0.69300250628160587</v>
      </c>
      <c r="H117" s="15">
        <v>0.2</v>
      </c>
      <c r="I117" s="3">
        <f>+H117*I$63</f>
        <v>7.4249698191513641E-2</v>
      </c>
      <c r="J117" s="15">
        <v>0.2</v>
      </c>
      <c r="K117" s="3">
        <f>+J117*K$63</f>
        <v>4.7516221740756381E-3</v>
      </c>
      <c r="L117" s="15">
        <v>0.2</v>
      </c>
      <c r="M117" s="3">
        <f>+L117*M$63</f>
        <v>1.9896500357397977E-2</v>
      </c>
      <c r="N117" s="15">
        <v>0.2</v>
      </c>
      <c r="O117" s="3">
        <f>+N117*O$63</f>
        <v>0.91738298187232514</v>
      </c>
      <c r="P117" s="15">
        <v>0.2</v>
      </c>
      <c r="Q117" s="3">
        <f>+P117*Q$63</f>
        <v>0.7296120516729222</v>
      </c>
      <c r="R117" s="15">
        <v>0.8</v>
      </c>
      <c r="S117" s="3">
        <f>+R117*S$63</f>
        <v>0.13060685365013247</v>
      </c>
      <c r="T117" s="15">
        <v>0.2</v>
      </c>
      <c r="U117" s="3">
        <f>+T117*U$63</f>
        <v>1.0255066842934039E-2</v>
      </c>
      <c r="V117" s="15">
        <v>0.2</v>
      </c>
      <c r="W117" s="3">
        <f>+V117*W$63</f>
        <v>0.15377034004895315</v>
      </c>
      <c r="X117" s="3">
        <f>+W117+U117+S117+Q117+O117+M117+K117+I117+G117+E117</f>
        <v>4.2766599343534661</v>
      </c>
      <c r="Y117" s="3"/>
    </row>
    <row r="118" spans="1:53" ht="15.5" x14ac:dyDescent="0.35">
      <c r="A118" s="5" t="s">
        <v>153</v>
      </c>
      <c r="C118">
        <v>18</v>
      </c>
      <c r="D118" s="15">
        <v>0.8</v>
      </c>
      <c r="E118" s="29">
        <f>+D118*E$63</f>
        <v>6.1725292530464237</v>
      </c>
      <c r="F118" s="15">
        <v>0.8</v>
      </c>
      <c r="G118" s="29">
        <f>+F118*G$63</f>
        <v>2.7720100251264235</v>
      </c>
      <c r="H118" s="15">
        <v>0.8</v>
      </c>
      <c r="I118" s="29">
        <f>+H118*I$63</f>
        <v>0.29699879276605456</v>
      </c>
      <c r="J118" s="15">
        <v>0.8</v>
      </c>
      <c r="K118" s="29">
        <f>+J118*K$63</f>
        <v>1.9006488696302552E-2</v>
      </c>
      <c r="L118" s="15">
        <v>0.8</v>
      </c>
      <c r="M118" s="29">
        <f>+L118*M$63</f>
        <v>7.9586001429591907E-2</v>
      </c>
      <c r="N118" s="15">
        <v>0.8</v>
      </c>
      <c r="O118" s="29">
        <f>+N118*O$63</f>
        <v>3.6695319274893006</v>
      </c>
      <c r="P118" s="15">
        <v>0.8</v>
      </c>
      <c r="Q118" s="29">
        <f>+P118*Q$63</f>
        <v>2.9184482066916888</v>
      </c>
      <c r="R118" s="15">
        <v>0.2</v>
      </c>
      <c r="S118" s="29">
        <f>+R118*S$63</f>
        <v>3.2651713412533118E-2</v>
      </c>
      <c r="T118" s="15">
        <v>0.8</v>
      </c>
      <c r="U118" s="29">
        <f>+T118*U$63</f>
        <v>4.1020267371736155E-2</v>
      </c>
      <c r="V118" s="15">
        <v>0.8</v>
      </c>
      <c r="W118" s="29">
        <f>+V118*W$63</f>
        <v>0.61508136019581261</v>
      </c>
      <c r="X118" s="3">
        <f>+W118+U118+S118+Q118+O118+M118+K118+I118+G118+E118</f>
        <v>16.616864036225866</v>
      </c>
      <c r="Y118" s="3"/>
    </row>
    <row r="119" spans="1:53" ht="15.5" x14ac:dyDescent="0.35">
      <c r="A119" s="5" t="s">
        <v>10</v>
      </c>
      <c r="D119" s="15">
        <f t="shared" ref="D119:V119" si="137">SUM(D117:D118)</f>
        <v>1</v>
      </c>
      <c r="E119" s="29">
        <f>SUM(E117:E118)</f>
        <v>7.7156615663080297</v>
      </c>
      <c r="F119" s="15">
        <f t="shared" si="137"/>
        <v>1</v>
      </c>
      <c r="G119" s="29">
        <f>SUM(G117:G118)</f>
        <v>3.4650125314080293</v>
      </c>
      <c r="H119" s="15">
        <f t="shared" si="137"/>
        <v>1</v>
      </c>
      <c r="I119" s="29">
        <f>SUM(I117:I118)</f>
        <v>0.37124849095756818</v>
      </c>
      <c r="J119" s="15">
        <f t="shared" si="137"/>
        <v>1</v>
      </c>
      <c r="K119" s="29">
        <f>SUM(K117:K118)</f>
        <v>2.3758110870378192E-2</v>
      </c>
      <c r="L119" s="15">
        <f t="shared" si="137"/>
        <v>1</v>
      </c>
      <c r="M119" s="29">
        <f>SUM(M117:M118)</f>
        <v>9.9482501786989891E-2</v>
      </c>
      <c r="N119" s="15">
        <f t="shared" si="137"/>
        <v>1</v>
      </c>
      <c r="O119" s="29">
        <f>SUM(O117:O118)</f>
        <v>4.5869149093616262</v>
      </c>
      <c r="P119" s="15">
        <f t="shared" si="137"/>
        <v>1</v>
      </c>
      <c r="Q119" s="29">
        <f>SUM(Q117:Q118)</f>
        <v>3.6480602583646111</v>
      </c>
      <c r="R119" s="15">
        <f t="shared" si="137"/>
        <v>1</v>
      </c>
      <c r="S119" s="29">
        <f>SUM(S117:S118)</f>
        <v>0.16325856706266559</v>
      </c>
      <c r="T119" s="15">
        <f t="shared" si="137"/>
        <v>1</v>
      </c>
      <c r="U119" s="29">
        <f>SUM(U117:U118)</f>
        <v>5.127533421467019E-2</v>
      </c>
      <c r="V119" s="15">
        <f t="shared" si="137"/>
        <v>1</v>
      </c>
      <c r="W119" s="29">
        <f>SUM(W117:W118)</f>
        <v>0.76885170024476579</v>
      </c>
      <c r="X119" s="3">
        <f t="shared" ref="X119" si="138">SUM(X117:X118)</f>
        <v>20.893523970579331</v>
      </c>
      <c r="Y119" s="3"/>
    </row>
    <row r="120" spans="1:53" ht="15.5" x14ac:dyDescent="0.35">
      <c r="A120" s="4" t="s">
        <v>170</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170</v>
      </c>
      <c r="AO120" s="4" t="s">
        <v>0</v>
      </c>
      <c r="AP120" s="4" t="s">
        <v>1</v>
      </c>
      <c r="AQ120" s="4" t="s">
        <v>2</v>
      </c>
      <c r="AR120" s="4" t="s">
        <v>3</v>
      </c>
      <c r="AS120" s="4" t="s">
        <v>4</v>
      </c>
      <c r="AT120" s="4" t="s">
        <v>5</v>
      </c>
      <c r="AU120" s="4" t="s">
        <v>6</v>
      </c>
      <c r="AV120" s="4" t="s">
        <v>7</v>
      </c>
      <c r="AW120" s="4" t="s">
        <v>8</v>
      </c>
      <c r="AX120" s="4" t="s">
        <v>9</v>
      </c>
      <c r="AY120" s="4" t="s">
        <v>10</v>
      </c>
    </row>
    <row r="121" spans="1:53" ht="15.5" x14ac:dyDescent="0.35">
      <c r="A121" s="5" t="s">
        <v>155</v>
      </c>
      <c r="B121" t="s">
        <v>143</v>
      </c>
      <c r="C121">
        <v>25</v>
      </c>
      <c r="D121" s="15">
        <v>0.1</v>
      </c>
      <c r="E121" s="3">
        <f t="shared" ref="E121:E127" si="139">+D121*(E$39-E$118)</f>
        <v>308.00920972701653</v>
      </c>
      <c r="F121" s="15">
        <v>0.1</v>
      </c>
      <c r="G121" s="3">
        <f t="shared" ref="G121:G127" si="140">+F121*(G$39-G$118)</f>
        <v>138.32330025380853</v>
      </c>
      <c r="H121" s="15">
        <v>0</v>
      </c>
      <c r="I121" s="3">
        <f>+H121*(I$39-I$118)</f>
        <v>0</v>
      </c>
      <c r="J121" s="15">
        <v>0</v>
      </c>
      <c r="K121" s="3">
        <f>+J121*(K$39-K$118)</f>
        <v>0</v>
      </c>
      <c r="L121" s="15">
        <v>0.1</v>
      </c>
      <c r="M121" s="3">
        <f>+L121*(M$39-M$118)</f>
        <v>3.9713414713366362</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450.30385145216167</v>
      </c>
      <c r="Y121" s="3"/>
      <c r="AA121" s="5" t="s">
        <v>155</v>
      </c>
      <c r="AB121" s="15">
        <f t="shared" ref="AB121:AB126" si="141">+D121</f>
        <v>0.1</v>
      </c>
      <c r="AC121" s="15">
        <f t="shared" ref="AC121:AC126" si="142">+F121</f>
        <v>0.1</v>
      </c>
      <c r="AD121" s="15">
        <f t="shared" ref="AD121:AD126" si="143">+H121</f>
        <v>0</v>
      </c>
      <c r="AE121" s="15">
        <f t="shared" ref="AE121:AE126" si="144">+J121</f>
        <v>0</v>
      </c>
      <c r="AF121" s="15">
        <f t="shared" ref="AF121:AF126" si="145">+L121</f>
        <v>0.1</v>
      </c>
      <c r="AG121" s="15">
        <f t="shared" ref="AG121:AG126" si="146">+N121</f>
        <v>0</v>
      </c>
      <c r="AH121" s="15">
        <f t="shared" ref="AH121:AH126" si="147">+P121</f>
        <v>0</v>
      </c>
      <c r="AI121" s="15">
        <f t="shared" ref="AI121:AI126" si="148">+R121</f>
        <v>0</v>
      </c>
      <c r="AJ121" s="15">
        <f t="shared" ref="AJ121:AJ126" si="149">+T121</f>
        <v>0</v>
      </c>
      <c r="AK121" s="15">
        <f t="shared" ref="AK121:AK126" si="150">+V121</f>
        <v>0</v>
      </c>
      <c r="AN121" s="5" t="s">
        <v>155</v>
      </c>
      <c r="AO121" s="3">
        <f t="shared" ref="AO121:AO126" si="151">+E121</f>
        <v>308.00920972701653</v>
      </c>
      <c r="AP121" s="3">
        <f t="shared" ref="AP121:AP126" si="152">+G121</f>
        <v>138.32330025380853</v>
      </c>
      <c r="AQ121" s="3">
        <f t="shared" ref="AQ121:AQ126" si="153">+I121</f>
        <v>0</v>
      </c>
      <c r="AR121" s="3">
        <f t="shared" ref="AR121:AR126" si="154">+K121</f>
        <v>0</v>
      </c>
      <c r="AS121" s="3">
        <f t="shared" ref="AS121:AS126" si="155">+M121</f>
        <v>3.9713414713366362</v>
      </c>
      <c r="AT121" s="3">
        <f t="shared" ref="AT121:AT126" si="156">+O121</f>
        <v>0</v>
      </c>
      <c r="AU121" s="3">
        <f t="shared" ref="AU121:AU126" si="157">+Q121</f>
        <v>0</v>
      </c>
      <c r="AV121" s="3">
        <f t="shared" ref="AV121:AV126" si="158">+S121</f>
        <v>0</v>
      </c>
      <c r="AW121" s="3">
        <f t="shared" ref="AW121:AW126" si="159">+U121</f>
        <v>0</v>
      </c>
      <c r="AX121" s="3">
        <f t="shared" ref="AX121:AX126" si="160">+W121</f>
        <v>0</v>
      </c>
      <c r="AY121" s="3">
        <f>SUM(AO121:AX121)</f>
        <v>450.30385145216172</v>
      </c>
    </row>
    <row r="122" spans="1:53" ht="15.5" x14ac:dyDescent="0.35">
      <c r="A122" s="5" t="s">
        <v>168</v>
      </c>
      <c r="B122" t="s">
        <v>140</v>
      </c>
      <c r="C122">
        <v>25</v>
      </c>
      <c r="D122" s="15">
        <v>0.1</v>
      </c>
      <c r="E122" s="3">
        <f t="shared" si="139"/>
        <v>308.00920972701653</v>
      </c>
      <c r="F122" s="15">
        <v>0.1</v>
      </c>
      <c r="G122" s="3">
        <f t="shared" si="140"/>
        <v>138.32330025380853</v>
      </c>
      <c r="H122" s="15">
        <v>0.1</v>
      </c>
      <c r="I122" s="3">
        <f t="shared" ref="I122:I127" si="161">+H122*(I$39-I$118)</f>
        <v>14.820239759026121</v>
      </c>
      <c r="J122" s="15">
        <v>0.1</v>
      </c>
      <c r="K122" s="3">
        <f t="shared" ref="K122:K127" si="162">+J122*(K$39-K$118)</f>
        <v>0.94842378594549737</v>
      </c>
      <c r="L122" s="15">
        <v>0.1</v>
      </c>
      <c r="M122" s="3">
        <f t="shared" ref="M122:M127" si="163">+L122*(M$39-M$118)</f>
        <v>3.9713414713366362</v>
      </c>
      <c r="N122" s="15">
        <v>0.1</v>
      </c>
      <c r="O122" s="3">
        <f t="shared" ref="O122:O127" si="164">+N122*(O$39-O$118)</f>
        <v>183.10964318171608</v>
      </c>
      <c r="P122" s="15">
        <v>0.1</v>
      </c>
      <c r="Q122" s="3">
        <f t="shared" ref="Q122:Q127" si="165">+P122*(Q$39-Q$118)</f>
        <v>145.63056551391526</v>
      </c>
      <c r="R122" s="15">
        <v>0.1</v>
      </c>
      <c r="S122" s="3">
        <f t="shared" ref="S122:S127" si="166">+R122*(S$39-S$118)</f>
        <v>6.5270775111653707</v>
      </c>
      <c r="T122" s="15">
        <v>0.1</v>
      </c>
      <c r="U122" s="3">
        <f t="shared" ref="U122:U127" si="167">+T122*(U$39-U$118)</f>
        <v>2.0469113418496341</v>
      </c>
      <c r="V122" s="15">
        <v>0.1</v>
      </c>
      <c r="W122" s="3">
        <f t="shared" ref="W122:W127" si="168">+V122*(W$39-W$118)</f>
        <v>30.692559873771046</v>
      </c>
      <c r="X122" s="3">
        <f t="shared" ref="X122:X126" si="169">+W122+U122+S122+Q122+O122+M122+K122+I122+G122+E122</f>
        <v>834.07927241955076</v>
      </c>
      <c r="Y122" s="3"/>
      <c r="AA122" s="5" t="s">
        <v>168</v>
      </c>
      <c r="AB122" s="15">
        <f t="shared" si="141"/>
        <v>0.1</v>
      </c>
      <c r="AC122" s="15">
        <f t="shared" si="142"/>
        <v>0.1</v>
      </c>
      <c r="AD122" s="15">
        <f t="shared" si="143"/>
        <v>0.1</v>
      </c>
      <c r="AE122" s="15">
        <f t="shared" si="144"/>
        <v>0.1</v>
      </c>
      <c r="AF122" s="15">
        <f t="shared" si="145"/>
        <v>0.1</v>
      </c>
      <c r="AG122" s="15">
        <f t="shared" si="146"/>
        <v>0.1</v>
      </c>
      <c r="AH122" s="15">
        <f t="shared" si="147"/>
        <v>0.1</v>
      </c>
      <c r="AI122" s="15">
        <f t="shared" si="148"/>
        <v>0.1</v>
      </c>
      <c r="AJ122" s="15">
        <f t="shared" si="149"/>
        <v>0.1</v>
      </c>
      <c r="AK122" s="15">
        <f t="shared" si="150"/>
        <v>0.1</v>
      </c>
      <c r="AN122" s="5" t="s">
        <v>168</v>
      </c>
      <c r="AO122" s="3">
        <f t="shared" si="151"/>
        <v>308.00920972701653</v>
      </c>
      <c r="AP122" s="3">
        <f t="shared" si="152"/>
        <v>138.32330025380853</v>
      </c>
      <c r="AQ122" s="3">
        <f t="shared" si="153"/>
        <v>14.820239759026121</v>
      </c>
      <c r="AR122" s="3">
        <f t="shared" si="154"/>
        <v>0.94842378594549737</v>
      </c>
      <c r="AS122" s="3">
        <f t="shared" si="155"/>
        <v>3.9713414713366362</v>
      </c>
      <c r="AT122" s="3">
        <f t="shared" si="156"/>
        <v>183.10964318171608</v>
      </c>
      <c r="AU122" s="3">
        <f t="shared" si="157"/>
        <v>145.63056551391526</v>
      </c>
      <c r="AV122" s="3">
        <f t="shared" si="158"/>
        <v>6.5270775111653707</v>
      </c>
      <c r="AW122" s="3">
        <f t="shared" si="159"/>
        <v>2.0469113418496341</v>
      </c>
      <c r="AX122" s="3">
        <f t="shared" si="160"/>
        <v>30.692559873771046</v>
      </c>
      <c r="AY122" s="3">
        <f t="shared" ref="AY122:AY126" si="170">SUM(AO122:AX122)</f>
        <v>834.07927241955076</v>
      </c>
    </row>
    <row r="123" spans="1:53" ht="15.5" x14ac:dyDescent="0.35">
      <c r="A123" s="5" t="s">
        <v>157</v>
      </c>
      <c r="B123" t="s">
        <v>143</v>
      </c>
      <c r="C123">
        <v>25</v>
      </c>
      <c r="D123" s="15">
        <v>0.1</v>
      </c>
      <c r="E123" s="3">
        <f t="shared" si="139"/>
        <v>308.00920972701653</v>
      </c>
      <c r="F123" s="15">
        <v>0.1</v>
      </c>
      <c r="G123" s="3">
        <f t="shared" si="140"/>
        <v>138.32330025380853</v>
      </c>
      <c r="H123" s="15">
        <v>0</v>
      </c>
      <c r="I123" s="3">
        <f t="shared" si="161"/>
        <v>0</v>
      </c>
      <c r="J123" s="15">
        <v>0.1</v>
      </c>
      <c r="K123" s="3">
        <f t="shared" si="162"/>
        <v>0.94842378594549737</v>
      </c>
      <c r="L123" s="15">
        <v>0.1</v>
      </c>
      <c r="M123" s="3">
        <f t="shared" si="163"/>
        <v>3.9713414713366362</v>
      </c>
      <c r="N123" s="15">
        <v>0.1</v>
      </c>
      <c r="O123" s="3">
        <f t="shared" si="164"/>
        <v>183.10964318171608</v>
      </c>
      <c r="P123" s="15">
        <v>0.1</v>
      </c>
      <c r="Q123" s="3">
        <f t="shared" si="165"/>
        <v>145.63056551391526</v>
      </c>
      <c r="R123" s="15">
        <v>0.1</v>
      </c>
      <c r="S123" s="3">
        <f t="shared" si="166"/>
        <v>6.5270775111653707</v>
      </c>
      <c r="T123" s="15">
        <v>0.1</v>
      </c>
      <c r="U123" s="3">
        <f t="shared" si="167"/>
        <v>2.0469113418496341</v>
      </c>
      <c r="V123" s="15">
        <v>0.1</v>
      </c>
      <c r="W123" s="3">
        <f t="shared" si="168"/>
        <v>30.692559873771046</v>
      </c>
      <c r="X123" s="3">
        <f t="shared" si="169"/>
        <v>819.25903266052455</v>
      </c>
      <c r="Y123" s="3"/>
      <c r="AA123" s="5" t="s">
        <v>157</v>
      </c>
      <c r="AB123" s="15">
        <f t="shared" si="141"/>
        <v>0.1</v>
      </c>
      <c r="AC123" s="15">
        <f t="shared" si="142"/>
        <v>0.1</v>
      </c>
      <c r="AD123" s="15">
        <f t="shared" si="143"/>
        <v>0</v>
      </c>
      <c r="AE123" s="15">
        <f t="shared" si="144"/>
        <v>0.1</v>
      </c>
      <c r="AF123" s="15">
        <f t="shared" si="145"/>
        <v>0.1</v>
      </c>
      <c r="AG123" s="15">
        <f t="shared" si="146"/>
        <v>0.1</v>
      </c>
      <c r="AH123" s="15">
        <f t="shared" si="147"/>
        <v>0.1</v>
      </c>
      <c r="AI123" s="15">
        <f t="shared" si="148"/>
        <v>0.1</v>
      </c>
      <c r="AJ123" s="15">
        <f t="shared" si="149"/>
        <v>0.1</v>
      </c>
      <c r="AK123" s="15">
        <f t="shared" si="150"/>
        <v>0.1</v>
      </c>
      <c r="AN123" s="5" t="s">
        <v>157</v>
      </c>
      <c r="AO123" s="3">
        <f t="shared" si="151"/>
        <v>308.00920972701653</v>
      </c>
      <c r="AP123" s="3">
        <f t="shared" si="152"/>
        <v>138.32330025380853</v>
      </c>
      <c r="AQ123" s="3">
        <f t="shared" si="153"/>
        <v>0</v>
      </c>
      <c r="AR123" s="3">
        <f t="shared" si="154"/>
        <v>0.94842378594549737</v>
      </c>
      <c r="AS123" s="3">
        <f t="shared" si="155"/>
        <v>3.9713414713366362</v>
      </c>
      <c r="AT123" s="3">
        <f t="shared" si="156"/>
        <v>183.10964318171608</v>
      </c>
      <c r="AU123" s="3">
        <f t="shared" si="157"/>
        <v>145.63056551391526</v>
      </c>
      <c r="AV123" s="3">
        <f t="shared" si="158"/>
        <v>6.5270775111653707</v>
      </c>
      <c r="AW123" s="3">
        <f t="shared" si="159"/>
        <v>2.0469113418496341</v>
      </c>
      <c r="AX123" s="3">
        <f t="shared" si="160"/>
        <v>30.692559873771046</v>
      </c>
      <c r="AY123" s="3">
        <f t="shared" si="170"/>
        <v>819.25903266052455</v>
      </c>
    </row>
    <row r="124" spans="1:53" ht="15.5" x14ac:dyDescent="0.35">
      <c r="A124" s="5" t="s">
        <v>158</v>
      </c>
      <c r="B124" t="s">
        <v>143</v>
      </c>
      <c r="C124">
        <v>25</v>
      </c>
      <c r="D124" s="15">
        <v>0.02</v>
      </c>
      <c r="E124" s="3">
        <f t="shared" si="139"/>
        <v>61.601841945403301</v>
      </c>
      <c r="F124" s="15">
        <v>0.02</v>
      </c>
      <c r="G124" s="3">
        <f t="shared" si="140"/>
        <v>27.664660050761704</v>
      </c>
      <c r="H124" s="15">
        <v>0</v>
      </c>
      <c r="I124" s="3">
        <f t="shared" si="161"/>
        <v>0</v>
      </c>
      <c r="J124" s="15">
        <v>0</v>
      </c>
      <c r="K124" s="3">
        <f t="shared" si="162"/>
        <v>0</v>
      </c>
      <c r="L124" s="15">
        <v>0.02</v>
      </c>
      <c r="M124" s="3">
        <f t="shared" si="163"/>
        <v>0.79426829426732726</v>
      </c>
      <c r="N124" s="15">
        <v>0.02</v>
      </c>
      <c r="O124" s="3">
        <f t="shared" si="164"/>
        <v>36.621928636343213</v>
      </c>
      <c r="P124" s="15">
        <v>0</v>
      </c>
      <c r="Q124" s="3">
        <f t="shared" si="165"/>
        <v>0</v>
      </c>
      <c r="R124" s="15">
        <v>0</v>
      </c>
      <c r="S124" s="3">
        <f t="shared" si="166"/>
        <v>0</v>
      </c>
      <c r="T124" s="15">
        <v>0</v>
      </c>
      <c r="U124" s="3">
        <f t="shared" si="167"/>
        <v>0</v>
      </c>
      <c r="V124" s="15">
        <v>0</v>
      </c>
      <c r="W124" s="3">
        <f t="shared" si="168"/>
        <v>0</v>
      </c>
      <c r="X124" s="3">
        <f t="shared" si="169"/>
        <v>126.68269892677554</v>
      </c>
      <c r="Y124" s="3"/>
      <c r="AA124" s="5" t="s">
        <v>158</v>
      </c>
      <c r="AB124" s="15">
        <f t="shared" si="141"/>
        <v>0.02</v>
      </c>
      <c r="AC124" s="15">
        <f t="shared" si="142"/>
        <v>0.02</v>
      </c>
      <c r="AD124" s="15">
        <f t="shared" si="143"/>
        <v>0</v>
      </c>
      <c r="AE124" s="15">
        <f t="shared" si="144"/>
        <v>0</v>
      </c>
      <c r="AF124" s="15">
        <f t="shared" si="145"/>
        <v>0.02</v>
      </c>
      <c r="AG124" s="15">
        <f t="shared" si="146"/>
        <v>0.02</v>
      </c>
      <c r="AH124" s="15">
        <f t="shared" si="147"/>
        <v>0</v>
      </c>
      <c r="AI124" s="15">
        <f t="shared" si="148"/>
        <v>0</v>
      </c>
      <c r="AJ124" s="15">
        <f t="shared" si="149"/>
        <v>0</v>
      </c>
      <c r="AK124" s="15">
        <f t="shared" si="150"/>
        <v>0</v>
      </c>
      <c r="AN124" s="5" t="s">
        <v>158</v>
      </c>
      <c r="AO124" s="3">
        <f t="shared" si="151"/>
        <v>61.601841945403301</v>
      </c>
      <c r="AP124" s="3">
        <f t="shared" si="152"/>
        <v>27.664660050761704</v>
      </c>
      <c r="AQ124" s="3">
        <f t="shared" si="153"/>
        <v>0</v>
      </c>
      <c r="AR124" s="3">
        <f t="shared" si="154"/>
        <v>0</v>
      </c>
      <c r="AS124" s="3">
        <f t="shared" si="155"/>
        <v>0.79426829426732726</v>
      </c>
      <c r="AT124" s="3">
        <f t="shared" si="156"/>
        <v>36.621928636343213</v>
      </c>
      <c r="AU124" s="3">
        <f t="shared" si="157"/>
        <v>0</v>
      </c>
      <c r="AV124" s="3">
        <f t="shared" si="158"/>
        <v>0</v>
      </c>
      <c r="AW124" s="3">
        <f t="shared" si="159"/>
        <v>0</v>
      </c>
      <c r="AX124" s="3">
        <f t="shared" si="160"/>
        <v>0</v>
      </c>
      <c r="AY124" s="3">
        <f t="shared" si="170"/>
        <v>126.68269892677554</v>
      </c>
    </row>
    <row r="125" spans="1:53" ht="15.5" x14ac:dyDescent="0.35">
      <c r="A125" s="5" t="s">
        <v>148</v>
      </c>
      <c r="B125" t="s">
        <v>146</v>
      </c>
      <c r="C125">
        <v>35</v>
      </c>
      <c r="D125" s="15">
        <v>0.15</v>
      </c>
      <c r="E125" s="3">
        <f t="shared" si="139"/>
        <v>462.01381459052476</v>
      </c>
      <c r="F125" s="15">
        <v>0.15</v>
      </c>
      <c r="G125" s="3">
        <f t="shared" si="140"/>
        <v>207.48495038071277</v>
      </c>
      <c r="H125" s="15">
        <v>0.15</v>
      </c>
      <c r="I125" s="3">
        <f t="shared" si="161"/>
        <v>22.230359638539181</v>
      </c>
      <c r="J125" s="15">
        <v>0.25</v>
      </c>
      <c r="K125" s="3">
        <f t="shared" si="162"/>
        <v>2.3710594648637433</v>
      </c>
      <c r="L125" s="15">
        <v>0</v>
      </c>
      <c r="M125" s="3">
        <f t="shared" si="163"/>
        <v>0</v>
      </c>
      <c r="N125" s="15">
        <v>0.05</v>
      </c>
      <c r="O125" s="3">
        <f t="shared" si="164"/>
        <v>91.55482159085804</v>
      </c>
      <c r="P125" s="15">
        <v>0.02</v>
      </c>
      <c r="Q125" s="3">
        <f t="shared" si="165"/>
        <v>29.126113102783052</v>
      </c>
      <c r="R125" s="15">
        <v>0.01</v>
      </c>
      <c r="S125" s="3">
        <f t="shared" si="166"/>
        <v>0.65270775111653712</v>
      </c>
      <c r="T125" s="15">
        <v>0</v>
      </c>
      <c r="U125" s="3">
        <f t="shared" si="167"/>
        <v>0</v>
      </c>
      <c r="V125" s="15">
        <v>0</v>
      </c>
      <c r="W125" s="3">
        <f t="shared" si="168"/>
        <v>0</v>
      </c>
      <c r="X125" s="3">
        <f t="shared" si="169"/>
        <v>815.43382651939805</v>
      </c>
      <c r="Y125" s="3"/>
      <c r="AA125" s="5" t="s">
        <v>148</v>
      </c>
      <c r="AB125" s="15">
        <f t="shared" si="141"/>
        <v>0.15</v>
      </c>
      <c r="AC125" s="15">
        <f t="shared" si="142"/>
        <v>0.15</v>
      </c>
      <c r="AD125" s="15">
        <f t="shared" si="143"/>
        <v>0.15</v>
      </c>
      <c r="AE125" s="15">
        <f t="shared" si="144"/>
        <v>0.25</v>
      </c>
      <c r="AF125" s="15">
        <f t="shared" si="145"/>
        <v>0</v>
      </c>
      <c r="AG125" s="15">
        <f t="shared" si="146"/>
        <v>0.05</v>
      </c>
      <c r="AH125" s="15">
        <f t="shared" si="147"/>
        <v>0.02</v>
      </c>
      <c r="AI125" s="15">
        <f t="shared" si="148"/>
        <v>0.01</v>
      </c>
      <c r="AJ125" s="15">
        <f t="shared" si="149"/>
        <v>0</v>
      </c>
      <c r="AK125" s="15">
        <f t="shared" si="150"/>
        <v>0</v>
      </c>
      <c r="AN125" s="5" t="s">
        <v>148</v>
      </c>
      <c r="AO125" s="3">
        <f t="shared" si="151"/>
        <v>462.01381459052476</v>
      </c>
      <c r="AP125" s="3">
        <f t="shared" si="152"/>
        <v>207.48495038071277</v>
      </c>
      <c r="AQ125" s="3">
        <f t="shared" si="153"/>
        <v>22.230359638539181</v>
      </c>
      <c r="AR125" s="3">
        <f t="shared" si="154"/>
        <v>2.3710594648637433</v>
      </c>
      <c r="AS125" s="3">
        <f t="shared" si="155"/>
        <v>0</v>
      </c>
      <c r="AT125" s="3">
        <f t="shared" si="156"/>
        <v>91.55482159085804</v>
      </c>
      <c r="AU125" s="3">
        <f t="shared" si="157"/>
        <v>29.126113102783052</v>
      </c>
      <c r="AV125" s="3">
        <f t="shared" si="158"/>
        <v>0.65270775111653712</v>
      </c>
      <c r="AW125" s="3">
        <f t="shared" si="159"/>
        <v>0</v>
      </c>
      <c r="AX125" s="3">
        <f t="shared" si="160"/>
        <v>0</v>
      </c>
      <c r="AY125" s="3">
        <f t="shared" si="170"/>
        <v>815.43382651939805</v>
      </c>
    </row>
    <row r="126" spans="1:53" ht="15.5" x14ac:dyDescent="0.35">
      <c r="A126" s="5" t="s">
        <v>149</v>
      </c>
      <c r="B126" t="s">
        <v>143</v>
      </c>
      <c r="C126">
        <v>25</v>
      </c>
      <c r="D126" s="15">
        <v>0.53</v>
      </c>
      <c r="E126" s="3">
        <f t="shared" si="139"/>
        <v>1632.4488115531876</v>
      </c>
      <c r="F126" s="15">
        <v>0.53</v>
      </c>
      <c r="G126" s="3">
        <f t="shared" si="140"/>
        <v>733.11349134518514</v>
      </c>
      <c r="H126" s="15">
        <v>0.75</v>
      </c>
      <c r="I126" s="3">
        <f t="shared" si="161"/>
        <v>111.15179819269591</v>
      </c>
      <c r="J126" s="15">
        <v>0.55000000000000004</v>
      </c>
      <c r="K126" s="3">
        <f t="shared" si="162"/>
        <v>5.2163308227002361</v>
      </c>
      <c r="L126" s="15">
        <v>0.68</v>
      </c>
      <c r="M126" s="3">
        <f t="shared" si="163"/>
        <v>27.005122005089127</v>
      </c>
      <c r="N126" s="15">
        <v>0.73</v>
      </c>
      <c r="O126" s="3">
        <f t="shared" si="164"/>
        <v>1336.7003952265272</v>
      </c>
      <c r="P126" s="15">
        <v>0.78</v>
      </c>
      <c r="Q126" s="3">
        <f t="shared" si="165"/>
        <v>1135.9184110085391</v>
      </c>
      <c r="R126" s="15">
        <v>0.79</v>
      </c>
      <c r="S126" s="3">
        <f t="shared" si="166"/>
        <v>51.563912338206428</v>
      </c>
      <c r="T126" s="15">
        <v>0.8</v>
      </c>
      <c r="U126" s="3">
        <f t="shared" si="167"/>
        <v>16.375290734797073</v>
      </c>
      <c r="V126" s="15">
        <v>0.8</v>
      </c>
      <c r="W126" s="3">
        <f t="shared" si="168"/>
        <v>245.54047899016837</v>
      </c>
      <c r="X126" s="3">
        <f t="shared" si="169"/>
        <v>5295.0340422170966</v>
      </c>
      <c r="Y126" s="3"/>
      <c r="AA126" s="5" t="s">
        <v>149</v>
      </c>
      <c r="AB126" s="15">
        <f t="shared" si="141"/>
        <v>0.53</v>
      </c>
      <c r="AC126" s="15">
        <f t="shared" si="142"/>
        <v>0.53</v>
      </c>
      <c r="AD126" s="15">
        <f t="shared" si="143"/>
        <v>0.75</v>
      </c>
      <c r="AE126" s="15">
        <f t="shared" si="144"/>
        <v>0.55000000000000004</v>
      </c>
      <c r="AF126" s="15">
        <f t="shared" si="145"/>
        <v>0.68</v>
      </c>
      <c r="AG126" s="15">
        <f t="shared" si="146"/>
        <v>0.73</v>
      </c>
      <c r="AH126" s="15">
        <f t="shared" si="147"/>
        <v>0.78</v>
      </c>
      <c r="AI126" s="15">
        <f t="shared" si="148"/>
        <v>0.79</v>
      </c>
      <c r="AJ126" s="15">
        <f t="shared" si="149"/>
        <v>0.8</v>
      </c>
      <c r="AK126" s="15">
        <f t="shared" si="150"/>
        <v>0.8</v>
      </c>
      <c r="AN126" s="5" t="s">
        <v>149</v>
      </c>
      <c r="AO126" s="3">
        <f t="shared" si="151"/>
        <v>1632.4488115531876</v>
      </c>
      <c r="AP126" s="3">
        <f t="shared" si="152"/>
        <v>733.11349134518514</v>
      </c>
      <c r="AQ126" s="3">
        <f t="shared" si="153"/>
        <v>111.15179819269591</v>
      </c>
      <c r="AR126" s="3">
        <f t="shared" si="154"/>
        <v>5.2163308227002361</v>
      </c>
      <c r="AS126" s="3">
        <f t="shared" si="155"/>
        <v>27.005122005089127</v>
      </c>
      <c r="AT126" s="3">
        <f t="shared" si="156"/>
        <v>1336.7003952265272</v>
      </c>
      <c r="AU126" s="3">
        <f t="shared" si="157"/>
        <v>1135.9184110085391</v>
      </c>
      <c r="AV126" s="3">
        <f t="shared" si="158"/>
        <v>51.563912338206428</v>
      </c>
      <c r="AW126" s="3">
        <f t="shared" si="159"/>
        <v>16.375290734797073</v>
      </c>
      <c r="AX126" s="3">
        <f t="shared" si="160"/>
        <v>245.54047899016837</v>
      </c>
      <c r="AY126" s="3">
        <f t="shared" si="170"/>
        <v>5295.0340422170966</v>
      </c>
    </row>
    <row r="127" spans="1:53" ht="15.5" x14ac:dyDescent="0.35">
      <c r="A127" s="5" t="s">
        <v>10</v>
      </c>
      <c r="D127" s="15">
        <f t="shared" ref="D127:F127" si="171">SUM(D121:D126)</f>
        <v>1</v>
      </c>
      <c r="E127" s="3">
        <f t="shared" si="139"/>
        <v>3080.0920972701651</v>
      </c>
      <c r="F127" s="15">
        <f t="shared" si="171"/>
        <v>1</v>
      </c>
      <c r="G127" s="3">
        <f t="shared" si="140"/>
        <v>1383.2330025380852</v>
      </c>
      <c r="H127" s="15">
        <f t="shared" ref="H127" si="172">SUM(H121:H126)</f>
        <v>1</v>
      </c>
      <c r="I127" s="3">
        <f t="shared" si="161"/>
        <v>148.2023975902612</v>
      </c>
      <c r="J127" s="15">
        <f t="shared" ref="J127" si="173">SUM(J121:J126)</f>
        <v>1</v>
      </c>
      <c r="K127" s="3">
        <f t="shared" si="162"/>
        <v>9.4842378594549732</v>
      </c>
      <c r="L127" s="15">
        <f t="shared" ref="L127" si="174">SUM(L121:L126)</f>
        <v>1</v>
      </c>
      <c r="M127" s="3">
        <f t="shared" si="163"/>
        <v>39.713414713366362</v>
      </c>
      <c r="N127" s="15">
        <f t="shared" ref="N127" si="175">SUM(N121:N126)</f>
        <v>1</v>
      </c>
      <c r="O127" s="3">
        <f t="shared" si="164"/>
        <v>1831.0964318171607</v>
      </c>
      <c r="P127" s="15">
        <f t="shared" ref="P127" si="176">SUM(P121:P126)</f>
        <v>1</v>
      </c>
      <c r="Q127" s="3">
        <f t="shared" si="165"/>
        <v>1456.3056551391526</v>
      </c>
      <c r="R127" s="15">
        <f t="shared" ref="R127" si="177">SUM(R121:R126)</f>
        <v>1</v>
      </c>
      <c r="S127" s="3">
        <f t="shared" si="166"/>
        <v>65.270775111653705</v>
      </c>
      <c r="T127" s="15">
        <f t="shared" ref="T127" si="178">SUM(T121:T126)</f>
        <v>1</v>
      </c>
      <c r="U127" s="3">
        <f t="shared" si="167"/>
        <v>20.469113418496342</v>
      </c>
      <c r="V127" s="15">
        <f t="shared" ref="V127" si="179">SUM(V121:V126)</f>
        <v>1</v>
      </c>
      <c r="W127" s="3">
        <f t="shared" si="168"/>
        <v>306.92559873771046</v>
      </c>
      <c r="X127" s="3">
        <f t="shared" ref="X127" si="180">SUM(X121:X126)</f>
        <v>8340.7927241955076</v>
      </c>
      <c r="Y127" s="3"/>
      <c r="AA127" s="5" t="s">
        <v>10</v>
      </c>
      <c r="AB127" s="15">
        <f>SUM(AB121:AB126)</f>
        <v>1</v>
      </c>
      <c r="AC127" s="15">
        <f t="shared" ref="AC127:AK127" si="181">SUM(AC121:AC126)</f>
        <v>1</v>
      </c>
      <c r="AD127" s="15">
        <f t="shared" si="181"/>
        <v>1</v>
      </c>
      <c r="AE127" s="15">
        <f t="shared" si="181"/>
        <v>1</v>
      </c>
      <c r="AF127" s="15">
        <f t="shared" si="181"/>
        <v>1</v>
      </c>
      <c r="AG127" s="15">
        <f t="shared" si="181"/>
        <v>1</v>
      </c>
      <c r="AH127" s="15">
        <f t="shared" si="181"/>
        <v>1</v>
      </c>
      <c r="AI127" s="15">
        <f t="shared" si="181"/>
        <v>1</v>
      </c>
      <c r="AJ127" s="15">
        <f t="shared" si="181"/>
        <v>1</v>
      </c>
      <c r="AK127" s="15">
        <f t="shared" si="181"/>
        <v>1</v>
      </c>
      <c r="AN127" s="5" t="s">
        <v>10</v>
      </c>
      <c r="AO127" s="3">
        <f>SUM(AO121:AO126)</f>
        <v>3080.0920972701651</v>
      </c>
      <c r="AP127" s="3">
        <f t="shared" ref="AP127:AY127" si="182">SUM(AP121:AP126)</f>
        <v>1383.2330025380852</v>
      </c>
      <c r="AQ127" s="3">
        <f t="shared" si="182"/>
        <v>148.2023975902612</v>
      </c>
      <c r="AR127" s="3">
        <f t="shared" si="182"/>
        <v>9.484237859454975</v>
      </c>
      <c r="AS127" s="3">
        <f t="shared" si="182"/>
        <v>39.713414713366362</v>
      </c>
      <c r="AT127" s="3">
        <f t="shared" si="182"/>
        <v>1831.0964318171607</v>
      </c>
      <c r="AU127" s="3">
        <f t="shared" si="182"/>
        <v>1456.3056551391528</v>
      </c>
      <c r="AV127" s="3">
        <f t="shared" si="182"/>
        <v>65.270775111653705</v>
      </c>
      <c r="AW127" s="3">
        <f t="shared" si="182"/>
        <v>20.469113418496342</v>
      </c>
      <c r="AX127" s="3">
        <f t="shared" si="182"/>
        <v>306.92559873771046</v>
      </c>
      <c r="AY127" s="3">
        <f t="shared" si="182"/>
        <v>8340.7927241955076</v>
      </c>
    </row>
    <row r="128" spans="1:53"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58242.947436667651</v>
      </c>
      <c r="F129" s="11"/>
      <c r="G129" s="12">
        <f>+G36</f>
        <v>27445.602839172119</v>
      </c>
      <c r="H129" s="11"/>
      <c r="I129" s="12">
        <f>+I36</f>
        <v>1858.06994905328</v>
      </c>
      <c r="J129" s="11"/>
      <c r="K129" s="12">
        <f>+K36</f>
        <v>332.28964536660476</v>
      </c>
      <c r="L129" s="11"/>
      <c r="M129" s="12">
        <f>+M36</f>
        <v>883.19961773650346</v>
      </c>
      <c r="N129" s="11"/>
      <c r="O129" s="12">
        <f>+O36</f>
        <v>29931.392181557672</v>
      </c>
      <c r="P129" s="11"/>
      <c r="Q129" s="12">
        <f>+Q36</f>
        <v>30948.462494963631</v>
      </c>
      <c r="R129" s="11"/>
      <c r="S129" s="12">
        <f>+S36</f>
        <v>1843.3012065802204</v>
      </c>
      <c r="T129" s="11"/>
      <c r="U129" s="12">
        <f>+U36</f>
        <v>528.81003424748531</v>
      </c>
      <c r="V129" s="11"/>
      <c r="W129" s="12">
        <f>+W36</f>
        <v>6359.7074573577347</v>
      </c>
      <c r="X129" s="12">
        <f>+X36</f>
        <v>158373.78286270291</v>
      </c>
      <c r="AA129" s="5" t="s">
        <v>30</v>
      </c>
      <c r="AB129" s="12">
        <f>+E129</f>
        <v>58242.947436667651</v>
      </c>
      <c r="AC129" s="12">
        <f>+G129</f>
        <v>27445.602839172119</v>
      </c>
      <c r="AD129" s="12">
        <f>+I129</f>
        <v>1858.06994905328</v>
      </c>
      <c r="AE129" s="12">
        <f>+K129</f>
        <v>332.28964536660476</v>
      </c>
      <c r="AF129" s="12">
        <f>+M129</f>
        <v>883.19961773650346</v>
      </c>
      <c r="AG129" s="12">
        <f>+O129</f>
        <v>29931.392181557672</v>
      </c>
      <c r="AH129" s="12">
        <f>+Q129</f>
        <v>30948.462494963631</v>
      </c>
      <c r="AI129" s="12">
        <f>+S129</f>
        <v>1843.3012065802204</v>
      </c>
      <c r="AJ129" s="12">
        <f>+U129</f>
        <v>528.81003424748531</v>
      </c>
      <c r="AK129" s="12">
        <f>+W129</f>
        <v>6359.7074573577347</v>
      </c>
      <c r="AL129" s="12">
        <f>+X129</f>
        <v>158373.78286270291</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3">+E130</f>
        <v>0</v>
      </c>
      <c r="AC130" s="12">
        <f t="shared" ref="AC130:AC146" si="184">+G130</f>
        <v>0</v>
      </c>
      <c r="AD130" s="12">
        <f t="shared" ref="AD130:AD146" si="185">+I130</f>
        <v>0</v>
      </c>
      <c r="AE130" s="12">
        <f t="shared" ref="AE130:AE146" si="186">+K130</f>
        <v>0</v>
      </c>
      <c r="AF130" s="12">
        <f t="shared" ref="AF130:AF146" si="187">+M130</f>
        <v>0</v>
      </c>
      <c r="AG130" s="12">
        <f t="shared" ref="AG130:AG146" si="188">+O130</f>
        <v>0</v>
      </c>
      <c r="AH130" s="12">
        <f t="shared" ref="AH130:AH146" si="189">+Q130</f>
        <v>0</v>
      </c>
      <c r="AI130" s="12">
        <f t="shared" ref="AI130:AI146" si="190">+S130</f>
        <v>0</v>
      </c>
      <c r="AJ130" s="12">
        <f t="shared" ref="AJ130:AJ145" si="191">+U130</f>
        <v>0</v>
      </c>
      <c r="AK130" s="12">
        <f t="shared" ref="AK130:AL145" si="192">+W130</f>
        <v>0</v>
      </c>
      <c r="AL130" s="12">
        <f t="shared" si="192"/>
        <v>0</v>
      </c>
      <c r="AM130" s="5"/>
      <c r="AN130" s="5"/>
    </row>
    <row r="131" spans="1:40" ht="15.5" x14ac:dyDescent="0.35">
      <c r="A131" s="5" t="s">
        <v>61</v>
      </c>
      <c r="E131" s="12">
        <f>+E114</f>
        <v>2026.561261378911</v>
      </c>
      <c r="F131" s="11"/>
      <c r="G131" s="12">
        <f>+G114</f>
        <v>1019.5591927045739</v>
      </c>
      <c r="H131" s="11"/>
      <c r="I131" s="12">
        <f>+I114</f>
        <v>70.267269782326082</v>
      </c>
      <c r="J131" s="11"/>
      <c r="K131" s="12">
        <f>+K114</f>
        <v>2.3587090649945743</v>
      </c>
      <c r="L131" s="11"/>
      <c r="M131" s="12">
        <f>+M114</f>
        <v>21.255941936149792</v>
      </c>
      <c r="N131" s="11"/>
      <c r="O131" s="12">
        <f>+O114</f>
        <v>762.23033602055807</v>
      </c>
      <c r="P131" s="11"/>
      <c r="Q131" s="12">
        <f>+Q114</f>
        <v>961.96228369302844</v>
      </c>
      <c r="R131" s="11"/>
      <c r="S131" s="12">
        <f>+S114</f>
        <v>45.984539790608821</v>
      </c>
      <c r="T131" s="11"/>
      <c r="U131" s="12">
        <f>+U114</f>
        <v>19.037868647111168</v>
      </c>
      <c r="V131" s="11"/>
      <c r="W131" s="12">
        <f>+W114</f>
        <v>226.67112169710313</v>
      </c>
      <c r="X131" s="12">
        <f>+X114</f>
        <v>5155.8885247153648</v>
      </c>
      <c r="AA131" s="5" t="s">
        <v>61</v>
      </c>
      <c r="AB131" s="12">
        <f t="shared" si="183"/>
        <v>2026.561261378911</v>
      </c>
      <c r="AC131" s="12">
        <f t="shared" si="184"/>
        <v>1019.5591927045739</v>
      </c>
      <c r="AD131" s="12">
        <f t="shared" si="185"/>
        <v>70.267269782326082</v>
      </c>
      <c r="AE131" s="12">
        <f t="shared" si="186"/>
        <v>2.3587090649945743</v>
      </c>
      <c r="AF131" s="12">
        <f t="shared" si="187"/>
        <v>21.255941936149792</v>
      </c>
      <c r="AG131" s="12">
        <f t="shared" si="188"/>
        <v>762.23033602055807</v>
      </c>
      <c r="AH131" s="12">
        <f t="shared" si="189"/>
        <v>961.96228369302844</v>
      </c>
      <c r="AI131" s="12">
        <f t="shared" si="190"/>
        <v>45.984539790608821</v>
      </c>
      <c r="AJ131" s="12">
        <f t="shared" si="191"/>
        <v>19.037868647111168</v>
      </c>
      <c r="AK131" s="12">
        <f t="shared" si="192"/>
        <v>226.67112169710313</v>
      </c>
      <c r="AL131" s="12">
        <f t="shared" si="192"/>
        <v>5155.8885247153648</v>
      </c>
      <c r="AM131" s="5"/>
      <c r="AN131" s="5"/>
    </row>
    <row r="132" spans="1:40" ht="15.5" x14ac:dyDescent="0.35">
      <c r="A132" s="5" t="s">
        <v>62</v>
      </c>
      <c r="E132" s="12">
        <f>+E98+E85</f>
        <v>5479.0821510181331</v>
      </c>
      <c r="F132" s="11"/>
      <c r="G132" s="12">
        <f>+G98+G85</f>
        <v>3526.0255877897671</v>
      </c>
      <c r="H132" s="11"/>
      <c r="I132" s="12">
        <f>+I98+I85</f>
        <v>149.22938950963939</v>
      </c>
      <c r="J132" s="11"/>
      <c r="K132" s="12">
        <f>+K98+K85</f>
        <v>6.9030434902541771</v>
      </c>
      <c r="L132" s="11"/>
      <c r="M132" s="12">
        <f>+M98+M85</f>
        <v>51.516993970480875</v>
      </c>
      <c r="N132" s="11"/>
      <c r="O132" s="12">
        <f>+O98+O85</f>
        <v>1687.8237476818781</v>
      </c>
      <c r="P132" s="11"/>
      <c r="Q132" s="12">
        <f>+Q98+Q85</f>
        <v>2322.9680932314527</v>
      </c>
      <c r="R132" s="11"/>
      <c r="S132" s="12">
        <f>+S98+S85</f>
        <v>72.330318010763705</v>
      </c>
      <c r="T132" s="11"/>
      <c r="U132" s="12">
        <f>+U98+U85</f>
        <v>43.767581913502056</v>
      </c>
      <c r="V132" s="11"/>
      <c r="W132" s="12">
        <f>+W98+W85</f>
        <v>346.25431901135738</v>
      </c>
      <c r="X132" s="12">
        <f>+X98+X85</f>
        <v>13685.901225627231</v>
      </c>
      <c r="AA132" s="5" t="s">
        <v>62</v>
      </c>
      <c r="AB132" s="12">
        <f t="shared" si="183"/>
        <v>5479.0821510181331</v>
      </c>
      <c r="AC132" s="12">
        <f t="shared" si="184"/>
        <v>3526.0255877897671</v>
      </c>
      <c r="AD132" s="12">
        <f t="shared" si="185"/>
        <v>149.22938950963939</v>
      </c>
      <c r="AE132" s="12">
        <f t="shared" si="186"/>
        <v>6.9030434902541771</v>
      </c>
      <c r="AF132" s="12">
        <f t="shared" si="187"/>
        <v>51.516993970480875</v>
      </c>
      <c r="AG132" s="12">
        <f t="shared" si="188"/>
        <v>1687.8237476818781</v>
      </c>
      <c r="AH132" s="12">
        <f t="shared" si="189"/>
        <v>2322.9680932314527</v>
      </c>
      <c r="AI132" s="12">
        <f t="shared" si="190"/>
        <v>72.330318010763705</v>
      </c>
      <c r="AJ132" s="12">
        <f t="shared" si="191"/>
        <v>43.767581913502056</v>
      </c>
      <c r="AK132" s="12">
        <f t="shared" si="192"/>
        <v>346.25431901135738</v>
      </c>
      <c r="AL132" s="12">
        <f t="shared" si="192"/>
        <v>13685.901225627231</v>
      </c>
      <c r="AM132" s="5"/>
      <c r="AN132" s="5"/>
    </row>
    <row r="133" spans="1:40" ht="15.5" x14ac:dyDescent="0.35">
      <c r="A133" s="5" t="s">
        <v>63</v>
      </c>
      <c r="E133" s="12">
        <f>+E130+E131+E132</f>
        <v>7505.6434123970439</v>
      </c>
      <c r="F133" s="11"/>
      <c r="G133" s="12">
        <f>+G130+G131+G132</f>
        <v>4545.5847804943405</v>
      </c>
      <c r="H133" s="11"/>
      <c r="I133" s="12">
        <f>+I130+I131+I132</f>
        <v>219.49665929196547</v>
      </c>
      <c r="J133" s="11"/>
      <c r="K133" s="12">
        <f>+K130+K131+K132</f>
        <v>9.2617525552487514</v>
      </c>
      <c r="L133" s="11"/>
      <c r="M133" s="12">
        <f>+M130+M131+M132</f>
        <v>72.772935906630664</v>
      </c>
      <c r="N133" s="11"/>
      <c r="O133" s="12">
        <f>+O130+O131+O132</f>
        <v>2450.0540837024364</v>
      </c>
      <c r="P133" s="11"/>
      <c r="Q133" s="12">
        <f>+Q130+Q131+Q132</f>
        <v>3284.9303769244812</v>
      </c>
      <c r="R133" s="11"/>
      <c r="S133" s="12">
        <f>+S130+S131+S132</f>
        <v>118.31485780137253</v>
      </c>
      <c r="T133" s="11"/>
      <c r="U133" s="12">
        <f>+U130+U131+U132</f>
        <v>62.805450560613224</v>
      </c>
      <c r="V133" s="11"/>
      <c r="W133" s="12">
        <f>+W130+W131+W132</f>
        <v>572.92544070846054</v>
      </c>
      <c r="X133" s="12">
        <f>+X130+X131+X132</f>
        <v>18841.789750342596</v>
      </c>
      <c r="AA133" s="5" t="s">
        <v>63</v>
      </c>
      <c r="AB133" s="12">
        <f t="shared" si="183"/>
        <v>7505.6434123970439</v>
      </c>
      <c r="AC133" s="12">
        <f t="shared" si="184"/>
        <v>4545.5847804943405</v>
      </c>
      <c r="AD133" s="12">
        <f t="shared" si="185"/>
        <v>219.49665929196547</v>
      </c>
      <c r="AE133" s="12">
        <f t="shared" si="186"/>
        <v>9.2617525552487514</v>
      </c>
      <c r="AF133" s="12">
        <f t="shared" si="187"/>
        <v>72.772935906630664</v>
      </c>
      <c r="AG133" s="12">
        <f t="shared" si="188"/>
        <v>2450.0540837024364</v>
      </c>
      <c r="AH133" s="12">
        <f t="shared" si="189"/>
        <v>3284.9303769244812</v>
      </c>
      <c r="AI133" s="12">
        <f t="shared" si="190"/>
        <v>118.31485780137253</v>
      </c>
      <c r="AJ133" s="12">
        <f t="shared" si="191"/>
        <v>62.805450560613224</v>
      </c>
      <c r="AK133" s="12">
        <f t="shared" si="192"/>
        <v>572.92544070846054</v>
      </c>
      <c r="AL133" s="12">
        <f t="shared" si="192"/>
        <v>18841.789750342596</v>
      </c>
      <c r="AM133" s="5"/>
      <c r="AN133" s="5"/>
    </row>
    <row r="134" spans="1:40" ht="15.5" x14ac:dyDescent="0.35">
      <c r="A134" s="5" t="s">
        <v>12</v>
      </c>
      <c r="E134" s="12">
        <f>+E73+E79</f>
        <v>396.95831562994653</v>
      </c>
      <c r="F134" s="4"/>
      <c r="G134" s="12">
        <f>+G73+G79</f>
        <v>283.5698977821898</v>
      </c>
      <c r="H134" s="4"/>
      <c r="I134" s="12">
        <f>+I73+I79</f>
        <v>6.1785830066422953</v>
      </c>
      <c r="J134" s="4"/>
      <c r="K134" s="12">
        <f>+K73+K79</f>
        <v>0.12615136004600275</v>
      </c>
      <c r="L134" s="4"/>
      <c r="M134" s="12">
        <f>+M73+M79</f>
        <v>4.099263819238228</v>
      </c>
      <c r="N134" s="4"/>
      <c r="O134" s="12">
        <f>+O73+O79</f>
        <v>71.662599134181775</v>
      </c>
      <c r="P134" s="4"/>
      <c r="Q134" s="12">
        <f>+Q73+Q79</f>
        <v>206.61449944916058</v>
      </c>
      <c r="R134" s="4"/>
      <c r="S134" s="12">
        <f>+S73+S79</f>
        <v>6.8631655291999127</v>
      </c>
      <c r="T134" s="4"/>
      <c r="U134" s="12">
        <f>+U73+U79</f>
        <v>0</v>
      </c>
      <c r="V134" s="4"/>
      <c r="W134" s="12">
        <f>+W73+W79</f>
        <v>14.447638314753748</v>
      </c>
      <c r="X134" s="12">
        <f>SUM(E134:W134)</f>
        <v>990.52011402535879</v>
      </c>
      <c r="AA134" s="5" t="s">
        <v>12</v>
      </c>
      <c r="AB134" s="12">
        <f t="shared" si="183"/>
        <v>396.95831562994653</v>
      </c>
      <c r="AC134" s="12">
        <f t="shared" si="184"/>
        <v>283.5698977821898</v>
      </c>
      <c r="AD134" s="12">
        <f t="shared" si="185"/>
        <v>6.1785830066422953</v>
      </c>
      <c r="AE134" s="12">
        <f t="shared" si="186"/>
        <v>0.12615136004600275</v>
      </c>
      <c r="AF134" s="12">
        <f t="shared" si="187"/>
        <v>4.099263819238228</v>
      </c>
      <c r="AG134" s="12">
        <f t="shared" si="188"/>
        <v>71.662599134181775</v>
      </c>
      <c r="AH134" s="12">
        <f t="shared" si="189"/>
        <v>206.61449944916058</v>
      </c>
      <c r="AI134" s="12">
        <f t="shared" si="190"/>
        <v>6.8631655291999127</v>
      </c>
      <c r="AJ134" s="12">
        <f t="shared" si="191"/>
        <v>0</v>
      </c>
      <c r="AK134" s="12">
        <f t="shared" si="192"/>
        <v>14.447638314753748</v>
      </c>
      <c r="AL134" s="12">
        <f t="shared" si="192"/>
        <v>990.52011402535879</v>
      </c>
      <c r="AM134" s="5"/>
      <c r="AN134" s="5"/>
    </row>
    <row r="135" spans="1:40" ht="15.5" x14ac:dyDescent="0.35">
      <c r="A135" s="5" t="s">
        <v>13</v>
      </c>
      <c r="E135" s="12">
        <f>+E80+E81+E106+E107</f>
        <v>1162.7561725789808</v>
      </c>
      <c r="F135" s="4"/>
      <c r="G135" s="12">
        <f>+G80+G81+G106+G107</f>
        <v>723.59066485010271</v>
      </c>
      <c r="H135" s="4"/>
      <c r="I135" s="12">
        <f>+I80+I81+I106+I107</f>
        <v>29.308742444400092</v>
      </c>
      <c r="J135" s="4"/>
      <c r="K135" s="12">
        <f>+K80+K81+K106+K107</f>
        <v>0.78321701509269637</v>
      </c>
      <c r="L135" s="4"/>
      <c r="M135" s="12">
        <f>+M80+M81+M106+M107</f>
        <v>13.152284916702655</v>
      </c>
      <c r="N135" s="4"/>
      <c r="O135" s="12">
        <f>+O80+O81+O106+O107</f>
        <v>253.16224804845757</v>
      </c>
      <c r="P135" s="4"/>
      <c r="Q135" s="12">
        <f>+Q80+Q81+Q106+Q107</f>
        <v>232.79802667951839</v>
      </c>
      <c r="R135" s="4"/>
      <c r="S135" s="12">
        <f>+S80+S81+S106+S107</f>
        <v>9.1359900953007589</v>
      </c>
      <c r="T135" s="4"/>
      <c r="U135" s="12">
        <f>+U80+U81+U106+U107</f>
        <v>0</v>
      </c>
      <c r="V135" s="4"/>
      <c r="W135" s="12">
        <f>+W80+W81+W106+W107</f>
        <v>9.5519597143110939</v>
      </c>
      <c r="X135" s="12">
        <f>SUM(E135:W135)</f>
        <v>2434.2393063428672</v>
      </c>
      <c r="Y135" s="3">
        <f>+X134+X135</f>
        <v>3424.7594203682261</v>
      </c>
      <c r="AA135" s="5" t="s">
        <v>13</v>
      </c>
      <c r="AB135" s="12">
        <f t="shared" si="183"/>
        <v>1162.7561725789808</v>
      </c>
      <c r="AC135" s="12">
        <f t="shared" si="184"/>
        <v>723.59066485010271</v>
      </c>
      <c r="AD135" s="12">
        <f t="shared" si="185"/>
        <v>29.308742444400092</v>
      </c>
      <c r="AE135" s="12">
        <f t="shared" si="186"/>
        <v>0.78321701509269637</v>
      </c>
      <c r="AF135" s="12">
        <f t="shared" si="187"/>
        <v>13.152284916702655</v>
      </c>
      <c r="AG135" s="12">
        <f t="shared" si="188"/>
        <v>253.16224804845757</v>
      </c>
      <c r="AH135" s="12">
        <f t="shared" si="189"/>
        <v>232.79802667951839</v>
      </c>
      <c r="AI135" s="12">
        <f t="shared" si="190"/>
        <v>9.1359900953007589</v>
      </c>
      <c r="AJ135" s="12">
        <f t="shared" si="191"/>
        <v>0</v>
      </c>
      <c r="AK135" s="12">
        <f t="shared" si="192"/>
        <v>9.5519597143110939</v>
      </c>
      <c r="AL135" s="12">
        <f t="shared" si="192"/>
        <v>2434.2393063428672</v>
      </c>
      <c r="AM135" s="6">
        <f>10*AL135/1000</f>
        <v>24.342393063428673</v>
      </c>
      <c r="AN135" s="6">
        <f>5*AL135/1000</f>
        <v>12.171196531714337</v>
      </c>
    </row>
    <row r="136" spans="1:40" ht="15.5" x14ac:dyDescent="0.35">
      <c r="A136" s="5" t="s">
        <v>14</v>
      </c>
      <c r="E136" s="12">
        <f>+E92+E93+E108+E109+E121+E122</f>
        <v>1652.0446329018496</v>
      </c>
      <c r="F136" s="4"/>
      <c r="G136" s="12">
        <f>+G92+G93+G108+G109+G121+G122</f>
        <v>896.32729066644424</v>
      </c>
      <c r="H136" s="4"/>
      <c r="I136" s="12">
        <f>+I92+I93+I108+I109+I121+I122</f>
        <v>32.628061639091563</v>
      </c>
      <c r="J136" s="4"/>
      <c r="K136" s="12">
        <f>+K92+K93+K108+K109+K121+K122</f>
        <v>1.8904377488554895</v>
      </c>
      <c r="L136" s="4"/>
      <c r="M136" s="12">
        <f>+M92+M93+M108+M109+M121+M122</f>
        <v>19.787069189656322</v>
      </c>
      <c r="N136" s="4"/>
      <c r="O136" s="12">
        <f>+O92+O93+O108+O109+O121+O122</f>
        <v>583.29323881843834</v>
      </c>
      <c r="P136" s="4"/>
      <c r="Q136" s="12">
        <f>+Q92+Q93+Q108+Q109+Q121+Q122</f>
        <v>781.91263857198203</v>
      </c>
      <c r="R136" s="4"/>
      <c r="S136" s="12">
        <f>+S92+S93+S108+S109+S121+S122</f>
        <v>23.536190847617334</v>
      </c>
      <c r="T136" s="4"/>
      <c r="U136" s="12">
        <f>+U92+U93+U108+U109+U121+U122</f>
        <v>18.700167414358496</v>
      </c>
      <c r="V136" s="4"/>
      <c r="W136" s="12">
        <f>+W92+W93+W108+W109+W121+W122</f>
        <v>173.31752649285247</v>
      </c>
      <c r="X136" s="12">
        <f>SUM(E136:W136)</f>
        <v>4183.437254291146</v>
      </c>
      <c r="AA136" s="5" t="s">
        <v>14</v>
      </c>
      <c r="AB136" s="12">
        <f t="shared" si="183"/>
        <v>1652.0446329018496</v>
      </c>
      <c r="AC136" s="12">
        <f t="shared" si="184"/>
        <v>896.32729066644424</v>
      </c>
      <c r="AD136" s="12">
        <f t="shared" si="185"/>
        <v>32.628061639091563</v>
      </c>
      <c r="AE136" s="12">
        <f t="shared" si="186"/>
        <v>1.8904377488554895</v>
      </c>
      <c r="AF136" s="12">
        <f t="shared" si="187"/>
        <v>19.787069189656322</v>
      </c>
      <c r="AG136" s="12">
        <f t="shared" si="188"/>
        <v>583.29323881843834</v>
      </c>
      <c r="AH136" s="12">
        <f t="shared" si="189"/>
        <v>781.91263857198203</v>
      </c>
      <c r="AI136" s="12">
        <f t="shared" si="190"/>
        <v>23.536190847617334</v>
      </c>
      <c r="AJ136" s="12">
        <f t="shared" si="191"/>
        <v>18.700167414358496</v>
      </c>
      <c r="AK136" s="12">
        <f t="shared" si="192"/>
        <v>173.31752649285247</v>
      </c>
      <c r="AL136" s="12">
        <f t="shared" si="192"/>
        <v>4183.437254291146</v>
      </c>
      <c r="AM136" s="6"/>
      <c r="AN136" s="6"/>
    </row>
    <row r="137" spans="1:40" ht="15.5" x14ac:dyDescent="0.35">
      <c r="A137" s="5" t="s">
        <v>172</v>
      </c>
      <c r="E137" s="3">
        <f>+E77+E79+E82+E90+E93+E103+E109+E119+E122</f>
        <v>1246.2186287297072</v>
      </c>
      <c r="F137" s="3"/>
      <c r="G137" s="3">
        <f>+G77+G79+G82+G90+G93+G103+G109+G119+G122</f>
        <v>693.26366129265978</v>
      </c>
      <c r="H137" s="3"/>
      <c r="I137" s="3">
        <f>+I77+I79+I82+I90+I93+I103+I109+I119+I122</f>
        <v>39.651542465804454</v>
      </c>
      <c r="J137" s="3"/>
      <c r="K137" s="3">
        <f>+K77+K79+K82+K90+K93+K103+K109+K119+K122</f>
        <v>2.0619983529825499</v>
      </c>
      <c r="L137" s="3"/>
      <c r="M137" s="3">
        <f>+M77+M79+M82+M90+M93+M103+M109+M119+M122</f>
        <v>14.240706808672716</v>
      </c>
      <c r="N137" s="3"/>
      <c r="O137" s="3">
        <f>+O77+O79+O82+O90+O93+O103+O109+O119+O122</f>
        <v>664.79632593168003</v>
      </c>
      <c r="P137" s="3"/>
      <c r="Q137" s="3">
        <f>+Q77+Q79+Q82+Q90+Q93+Q103+Q109+Q119+Q122</f>
        <v>902.50007613921036</v>
      </c>
      <c r="R137" s="3"/>
      <c r="S137" s="3">
        <f>+S77+S79+S82+S90+S93+S103+S109+S119+S122</f>
        <v>28.503055065176973</v>
      </c>
      <c r="T137" s="3"/>
      <c r="U137" s="3">
        <f>+U77+U79+U82+U90+U93+U103+U109+U119+U122</f>
        <v>15.101276163413125</v>
      </c>
      <c r="V137" s="3"/>
      <c r="W137" s="3">
        <f>+W77+W79+W82+W90+W93+W103+W109+W119+W122</f>
        <v>144.51599678531483</v>
      </c>
      <c r="X137" s="3">
        <f>SUM(E137:W137)</f>
        <v>3750.8532677346216</v>
      </c>
      <c r="Y137" s="1">
        <f>+X137/(X137+X138)</f>
        <v>2.3683549132537327E-2</v>
      </c>
      <c r="Z137" s="1">
        <f>+X137/80415</f>
        <v>4.664370164440243E-2</v>
      </c>
      <c r="AA137" s="5" t="s">
        <v>15</v>
      </c>
      <c r="AB137" s="12">
        <f t="shared" si="183"/>
        <v>1246.2186287297072</v>
      </c>
      <c r="AC137" s="12">
        <f t="shared" si="184"/>
        <v>693.26366129265978</v>
      </c>
      <c r="AD137" s="12">
        <f t="shared" si="185"/>
        <v>39.651542465804454</v>
      </c>
      <c r="AE137" s="12">
        <f t="shared" si="186"/>
        <v>2.0619983529825499</v>
      </c>
      <c r="AF137" s="12">
        <f t="shared" si="187"/>
        <v>14.240706808672716</v>
      </c>
      <c r="AG137" s="12">
        <f t="shared" si="188"/>
        <v>664.79632593168003</v>
      </c>
      <c r="AH137" s="12">
        <f t="shared" si="189"/>
        <v>902.50007613921036</v>
      </c>
      <c r="AI137" s="12">
        <f t="shared" si="190"/>
        <v>28.503055065176973</v>
      </c>
      <c r="AJ137" s="12">
        <f t="shared" si="191"/>
        <v>15.101276163413125</v>
      </c>
      <c r="AK137" s="12">
        <f t="shared" si="192"/>
        <v>144.51599678531483</v>
      </c>
      <c r="AL137" s="12">
        <f t="shared" si="192"/>
        <v>3750.8532677346216</v>
      </c>
      <c r="AM137" s="6"/>
      <c r="AN137" s="6"/>
    </row>
    <row r="138" spans="1:40" ht="15.5" x14ac:dyDescent="0.35">
      <c r="A138" s="5" t="s">
        <v>16</v>
      </c>
      <c r="E138" s="3">
        <f>+E36-E137</f>
        <v>56996.728807937943</v>
      </c>
      <c r="F138" s="3"/>
      <c r="G138" s="3">
        <f>+G36-G137</f>
        <v>26752.339177879461</v>
      </c>
      <c r="H138" s="3"/>
      <c r="I138" s="3">
        <f>+I36-I137</f>
        <v>1818.4184065874756</v>
      </c>
      <c r="J138" s="3"/>
      <c r="K138" s="3">
        <f>+K36-K137</f>
        <v>330.22764701362223</v>
      </c>
      <c r="L138" s="3"/>
      <c r="M138" s="3">
        <f>+M36-M137</f>
        <v>868.95891092783074</v>
      </c>
      <c r="N138" s="3"/>
      <c r="O138" s="3">
        <f>+O36-O137</f>
        <v>29266.595855625994</v>
      </c>
      <c r="P138" s="3"/>
      <c r="Q138" s="3">
        <f>+Q36-Q137</f>
        <v>30045.96241882442</v>
      </c>
      <c r="R138" s="3"/>
      <c r="S138" s="3">
        <f>+S36-S137</f>
        <v>1814.7981515150434</v>
      </c>
      <c r="T138" s="3"/>
      <c r="U138" s="3">
        <f>+U36-U137</f>
        <v>513.7087580840722</v>
      </c>
      <c r="V138" s="3"/>
      <c r="W138" s="3">
        <f t="shared" ref="W138" si="193">+W36-W137</f>
        <v>6215.1914605724196</v>
      </c>
      <c r="X138" s="3">
        <f>SUM(E138:W138)</f>
        <v>154622.92959496827</v>
      </c>
      <c r="AA138" s="5" t="s">
        <v>16</v>
      </c>
      <c r="AB138" s="12">
        <f t="shared" si="183"/>
        <v>56996.728807937943</v>
      </c>
      <c r="AC138" s="12">
        <f t="shared" si="184"/>
        <v>26752.339177879461</v>
      </c>
      <c r="AD138" s="12">
        <f t="shared" si="185"/>
        <v>1818.4184065874756</v>
      </c>
      <c r="AE138" s="12">
        <f t="shared" si="186"/>
        <v>330.22764701362223</v>
      </c>
      <c r="AF138" s="12">
        <f t="shared" si="187"/>
        <v>868.95891092783074</v>
      </c>
      <c r="AG138" s="12">
        <f t="shared" si="188"/>
        <v>29266.595855625994</v>
      </c>
      <c r="AH138" s="12">
        <f t="shared" si="189"/>
        <v>30045.96241882442</v>
      </c>
      <c r="AI138" s="12">
        <f t="shared" si="190"/>
        <v>1814.7981515150434</v>
      </c>
      <c r="AJ138" s="12">
        <f t="shared" si="191"/>
        <v>513.7087580840722</v>
      </c>
      <c r="AK138" s="12">
        <f t="shared" si="192"/>
        <v>6215.1914605724196</v>
      </c>
      <c r="AL138" s="12">
        <f t="shared" si="192"/>
        <v>154622.92959496827</v>
      </c>
      <c r="AM138" s="6"/>
      <c r="AN138" s="6"/>
    </row>
    <row r="139" spans="1:40" ht="15.5" x14ac:dyDescent="0.35">
      <c r="A139" s="5" t="s">
        <v>17</v>
      </c>
      <c r="E139" s="7">
        <f>-E137/E129</f>
        <v>-2.1396901832360447E-2</v>
      </c>
      <c r="F139" s="7"/>
      <c r="G139" s="7">
        <f>-G137/G129</f>
        <v>-2.5259553064113774E-2</v>
      </c>
      <c r="H139" s="7"/>
      <c r="I139" s="7">
        <f>-I137/I129</f>
        <v>-2.1340177470717734E-2</v>
      </c>
      <c r="J139" s="7"/>
      <c r="K139" s="7">
        <f>-K137/K129</f>
        <v>-6.2054246400233496E-3</v>
      </c>
      <c r="L139" s="7"/>
      <c r="M139" s="7">
        <f>-M137/M129</f>
        <v>-1.6123995666086591E-2</v>
      </c>
      <c r="N139" s="7"/>
      <c r="O139" s="7">
        <f>-O137/O129</f>
        <v>-2.2210671722155861E-2</v>
      </c>
      <c r="P139" s="7"/>
      <c r="Q139" s="7">
        <f>-Q137/Q129</f>
        <v>-2.916138649169011E-2</v>
      </c>
      <c r="R139" s="7"/>
      <c r="S139" s="7">
        <f>-S137/S129</f>
        <v>-1.5463048015932887E-2</v>
      </c>
      <c r="T139" s="7"/>
      <c r="U139" s="7">
        <f>-U137/U129</f>
        <v>-2.8557090798972368E-2</v>
      </c>
      <c r="V139" s="7"/>
      <c r="W139" s="7">
        <f>-W137/W129</f>
        <v>-2.2723686231529403E-2</v>
      </c>
      <c r="X139" s="7">
        <f>-X137/X129</f>
        <v>-2.3683549132537323E-2</v>
      </c>
      <c r="AA139" s="5" t="s">
        <v>17</v>
      </c>
      <c r="AB139" s="35">
        <f t="shared" si="183"/>
        <v>-2.1396901832360447E-2</v>
      </c>
      <c r="AC139" s="35">
        <f t="shared" si="184"/>
        <v>-2.5259553064113774E-2</v>
      </c>
      <c r="AD139" s="35">
        <f t="shared" si="185"/>
        <v>-2.1340177470717734E-2</v>
      </c>
      <c r="AE139" s="35">
        <f t="shared" si="186"/>
        <v>-6.2054246400233496E-3</v>
      </c>
      <c r="AF139" s="35">
        <f t="shared" si="187"/>
        <v>-1.6123995666086591E-2</v>
      </c>
      <c r="AG139" s="35">
        <f t="shared" si="188"/>
        <v>-2.2210671722155861E-2</v>
      </c>
      <c r="AH139" s="35">
        <f t="shared" si="189"/>
        <v>-2.916138649169011E-2</v>
      </c>
      <c r="AI139" s="35">
        <f t="shared" si="190"/>
        <v>-1.5463048015932887E-2</v>
      </c>
      <c r="AJ139" s="35">
        <f t="shared" si="191"/>
        <v>-2.8557090798972368E-2</v>
      </c>
      <c r="AK139" s="35">
        <f>+W139</f>
        <v>-2.2723686231529403E-2</v>
      </c>
      <c r="AL139" s="35">
        <f>+X139</f>
        <v>-2.3683549132537323E-2</v>
      </c>
      <c r="AM139" s="6"/>
      <c r="AN139" s="6"/>
    </row>
    <row r="140" spans="1:40" ht="15.5" x14ac:dyDescent="0.35">
      <c r="A140" s="5" t="s">
        <v>18</v>
      </c>
      <c r="E140" s="1">
        <f>+E35</f>
        <v>0.85770298720407856</v>
      </c>
      <c r="F140" s="3"/>
      <c r="G140" s="1">
        <f>+G35</f>
        <v>0.99267661051754141</v>
      </c>
      <c r="H140" s="3"/>
      <c r="I140" s="1">
        <f>+I35</f>
        <v>2.9129150938357911</v>
      </c>
      <c r="J140" s="3"/>
      <c r="K140" s="1">
        <f>+K35</f>
        <v>2.5616627296974066</v>
      </c>
      <c r="L140" s="3"/>
      <c r="M140" s="1">
        <f>+M35</f>
        <v>0.67167148636264817</v>
      </c>
      <c r="N140" s="3"/>
      <c r="O140" s="1">
        <f>+O35</f>
        <v>1.1241040776155776E-2</v>
      </c>
      <c r="P140" s="3"/>
      <c r="Q140" s="1">
        <f>+Q35</f>
        <v>1.6486634839550842E-2</v>
      </c>
      <c r="R140" s="3"/>
      <c r="S140" s="1">
        <f>+S35</f>
        <v>0.17686528866589327</v>
      </c>
      <c r="T140" s="3"/>
      <c r="U140" s="1">
        <f>+U35</f>
        <v>0</v>
      </c>
      <c r="V140" s="3"/>
      <c r="W140" s="1">
        <f>+W35</f>
        <v>0</v>
      </c>
      <c r="X140" s="1">
        <f>+X35</f>
        <v>0</v>
      </c>
      <c r="AA140" s="5" t="s">
        <v>18</v>
      </c>
      <c r="AB140" s="33">
        <f t="shared" si="183"/>
        <v>0.85770298720407856</v>
      </c>
      <c r="AC140" s="33">
        <f t="shared" si="184"/>
        <v>0.99267661051754141</v>
      </c>
      <c r="AD140" s="33">
        <f t="shared" si="185"/>
        <v>2.9129150938357911</v>
      </c>
      <c r="AE140" s="33">
        <f t="shared" si="186"/>
        <v>2.5616627296974066</v>
      </c>
      <c r="AF140" s="33">
        <f t="shared" si="187"/>
        <v>0.67167148636264817</v>
      </c>
      <c r="AG140" s="33">
        <f t="shared" si="188"/>
        <v>1.1241040776155776E-2</v>
      </c>
      <c r="AH140" s="33">
        <f t="shared" si="189"/>
        <v>1.6486634839550842E-2</v>
      </c>
      <c r="AI140" s="33">
        <f t="shared" si="190"/>
        <v>0.17686528866589327</v>
      </c>
      <c r="AJ140" s="33">
        <f t="shared" si="191"/>
        <v>0</v>
      </c>
      <c r="AK140" s="12">
        <f t="shared" si="192"/>
        <v>0</v>
      </c>
      <c r="AL140" s="12"/>
      <c r="AM140" s="6"/>
      <c r="AN140" s="6"/>
    </row>
    <row r="141" spans="1:40" ht="15.5" x14ac:dyDescent="0.35">
      <c r="A141" s="5" t="s">
        <v>19</v>
      </c>
      <c r="E141" s="1">
        <f>+E34/E138</f>
        <v>0.87645643960259545</v>
      </c>
      <c r="F141" s="1"/>
      <c r="G141" s="1">
        <f>+G34/G138</f>
        <v>1.0184009637006832</v>
      </c>
      <c r="H141" s="1"/>
      <c r="I141" s="1">
        <f>+I34/I138</f>
        <v>2.9764326957936746</v>
      </c>
      <c r="J141" s="1"/>
      <c r="K141" s="1">
        <f>+K34/K138</f>
        <v>2.5776581933640657</v>
      </c>
      <c r="L141" s="1"/>
      <c r="M141" s="1">
        <f>+M34/M138</f>
        <v>0.68267899959342071</v>
      </c>
      <c r="N141" s="1"/>
      <c r="O141" s="1">
        <f>+O34/O138</f>
        <v>1.1496383168708069E-2</v>
      </c>
      <c r="P141" s="1"/>
      <c r="Q141" s="1">
        <f>+Q34/Q138</f>
        <v>1.6981849104634655E-2</v>
      </c>
      <c r="R141" s="1"/>
      <c r="S141" s="1">
        <f>+S34/S138</f>
        <v>0.17964311883822059</v>
      </c>
      <c r="T141" s="1"/>
      <c r="U141" s="1">
        <f>+U34/U138</f>
        <v>0</v>
      </c>
      <c r="V141" s="1"/>
      <c r="W141" s="1">
        <f>+W34/W138</f>
        <v>0</v>
      </c>
      <c r="X141" s="1">
        <f>+X34/X138</f>
        <v>0.55120740645165922</v>
      </c>
      <c r="AA141" s="5" t="s">
        <v>19</v>
      </c>
      <c r="AB141" s="33">
        <f t="shared" si="183"/>
        <v>0.87645643960259545</v>
      </c>
      <c r="AC141" s="33">
        <f t="shared" si="184"/>
        <v>1.0184009637006832</v>
      </c>
      <c r="AD141" s="33">
        <f t="shared" si="185"/>
        <v>2.9764326957936746</v>
      </c>
      <c r="AE141" s="33">
        <f t="shared" si="186"/>
        <v>2.5776581933640657</v>
      </c>
      <c r="AF141" s="33">
        <f t="shared" si="187"/>
        <v>0.68267899959342071</v>
      </c>
      <c r="AG141" s="33">
        <f t="shared" si="188"/>
        <v>1.1496383168708069E-2</v>
      </c>
      <c r="AH141" s="33">
        <f t="shared" si="189"/>
        <v>1.6981849104634655E-2</v>
      </c>
      <c r="AI141" s="33">
        <f t="shared" si="190"/>
        <v>0.17964311883822059</v>
      </c>
      <c r="AJ141" s="33">
        <f t="shared" si="191"/>
        <v>0</v>
      </c>
      <c r="AK141" s="12">
        <f t="shared" si="192"/>
        <v>0</v>
      </c>
      <c r="AL141" s="12"/>
      <c r="AM141" s="6"/>
      <c r="AN141" s="6"/>
    </row>
    <row r="142" spans="1:40" ht="15.5" x14ac:dyDescent="0.35">
      <c r="A142" s="5" t="s">
        <v>173</v>
      </c>
      <c r="E142" s="1">
        <f>+E141-E35</f>
        <v>1.875345239851689E-2</v>
      </c>
      <c r="F142" s="1"/>
      <c r="G142" s="1">
        <f>+G141-G35</f>
        <v>2.5724353183141813E-2</v>
      </c>
      <c r="H142" s="1"/>
      <c r="I142" s="1">
        <f>+I141-I35</f>
        <v>6.3517601957883585E-2</v>
      </c>
      <c r="J142" s="1"/>
      <c r="K142" s="1">
        <f>+K141-K35</f>
        <v>1.5995463666659049E-2</v>
      </c>
      <c r="L142" s="1"/>
      <c r="M142" s="1">
        <f>+M141-M35</f>
        <v>1.1007513230772537E-2</v>
      </c>
      <c r="N142" s="1"/>
      <c r="O142" s="1">
        <f>+O141-O35</f>
        <v>2.5534239255229317E-4</v>
      </c>
      <c r="P142" s="1"/>
      <c r="Q142" s="1">
        <f>+Q141-Q35</f>
        <v>4.952142650838133E-4</v>
      </c>
      <c r="R142" s="1"/>
      <c r="S142" s="1">
        <f>+S141-S35</f>
        <v>2.777830172327328E-3</v>
      </c>
      <c r="T142" s="1"/>
      <c r="U142" s="1">
        <f>+U141-U35</f>
        <v>0</v>
      </c>
      <c r="V142" s="1"/>
      <c r="W142" s="1">
        <f>+W141-W35</f>
        <v>0</v>
      </c>
      <c r="X142" s="1">
        <f>+X141-X35</f>
        <v>0.55120740645165922</v>
      </c>
      <c r="AA142" s="5" t="s">
        <v>20</v>
      </c>
      <c r="AB142" s="33">
        <f t="shared" si="183"/>
        <v>1.875345239851689E-2</v>
      </c>
      <c r="AC142" s="33">
        <f t="shared" si="184"/>
        <v>2.5724353183141813E-2</v>
      </c>
      <c r="AD142" s="33">
        <f t="shared" si="185"/>
        <v>6.3517601957883585E-2</v>
      </c>
      <c r="AE142" s="33">
        <f t="shared" si="186"/>
        <v>1.5995463666659049E-2</v>
      </c>
      <c r="AF142" s="33">
        <f t="shared" si="187"/>
        <v>1.1007513230772537E-2</v>
      </c>
      <c r="AG142" s="33">
        <f t="shared" si="188"/>
        <v>2.5534239255229317E-4</v>
      </c>
      <c r="AH142" s="33">
        <f t="shared" si="189"/>
        <v>4.952142650838133E-4</v>
      </c>
      <c r="AI142" s="33">
        <f t="shared" si="190"/>
        <v>2.777830172327328E-3</v>
      </c>
      <c r="AJ142" s="33">
        <f t="shared" si="191"/>
        <v>0</v>
      </c>
      <c r="AK142" s="12">
        <f t="shared" si="192"/>
        <v>0</v>
      </c>
      <c r="AL142" s="12"/>
      <c r="AM142" s="6"/>
      <c r="AN142" s="6"/>
    </row>
    <row r="143" spans="1:40" ht="15.5" x14ac:dyDescent="0.35">
      <c r="A143" s="5" t="s">
        <v>21</v>
      </c>
      <c r="E143" s="3">
        <f>+E43</f>
        <v>2052.1032753473487</v>
      </c>
      <c r="F143" s="1"/>
      <c r="G143" s="3">
        <f>+G43</f>
        <v>1205.0973101757329</v>
      </c>
      <c r="H143" s="1"/>
      <c r="I143" s="3">
        <f>+I43</f>
        <v>111.61504982710628</v>
      </c>
      <c r="J143" s="1"/>
      <c r="K143" s="3">
        <f>+K43</f>
        <v>7.0708398571401796</v>
      </c>
      <c r="L143" s="1"/>
      <c r="M143" s="3">
        <f>+M43</f>
        <v>9.7942970388666737</v>
      </c>
      <c r="N143" s="1"/>
      <c r="O143" s="3">
        <f>+O43</f>
        <v>1002.7078725875754</v>
      </c>
      <c r="P143" s="1"/>
      <c r="Q143" s="3">
        <f>+Q43</f>
        <v>687.01930672076639</v>
      </c>
      <c r="R143" s="1"/>
      <c r="S143" s="3">
        <f>+S43</f>
        <v>5.3873609885792888</v>
      </c>
      <c r="T143" s="1"/>
      <c r="U143" s="3">
        <f>+U43</f>
        <v>4.9861841241037583E-2</v>
      </c>
      <c r="V143" s="1"/>
      <c r="W143" s="3">
        <f>+W43</f>
        <v>0</v>
      </c>
      <c r="X143" s="3">
        <f>+X43</f>
        <v>5080.8451743843561</v>
      </c>
      <c r="Y143" s="3">
        <f>SUM(E143:W143)</f>
        <v>5080.845174384358</v>
      </c>
      <c r="AA143" s="5" t="s">
        <v>21</v>
      </c>
      <c r="AB143" s="12">
        <f t="shared" si="183"/>
        <v>2052.1032753473487</v>
      </c>
      <c r="AC143" s="12">
        <f t="shared" si="184"/>
        <v>1205.0973101757329</v>
      </c>
      <c r="AD143" s="12">
        <f t="shared" si="185"/>
        <v>111.61504982710628</v>
      </c>
      <c r="AE143" s="12">
        <f t="shared" si="186"/>
        <v>7.0708398571401796</v>
      </c>
      <c r="AF143" s="12">
        <f t="shared" si="187"/>
        <v>9.7942970388666737</v>
      </c>
      <c r="AG143" s="12">
        <f t="shared" si="188"/>
        <v>1002.7078725875754</v>
      </c>
      <c r="AH143" s="12">
        <f t="shared" si="189"/>
        <v>687.01930672076639</v>
      </c>
      <c r="AI143" s="12">
        <f t="shared" si="190"/>
        <v>5.3873609885792888</v>
      </c>
      <c r="AJ143" s="12">
        <f t="shared" si="191"/>
        <v>4.9861841241037583E-2</v>
      </c>
      <c r="AK143" s="12">
        <f t="shared" si="192"/>
        <v>0</v>
      </c>
      <c r="AL143" s="12">
        <f t="shared" si="192"/>
        <v>5080.8451743843561</v>
      </c>
      <c r="AM143" s="6"/>
      <c r="AN143" s="6"/>
    </row>
    <row r="144" spans="1:40" ht="15.5" x14ac:dyDescent="0.35">
      <c r="A144" s="5" t="s">
        <v>22</v>
      </c>
      <c r="E144" s="3">
        <f>+E112+E96+E83+E125+E107</f>
        <v>1391.0255692798055</v>
      </c>
      <c r="G144" s="3">
        <f>+G112+G96+G83+G125+G107</f>
        <v>748.71240745267619</v>
      </c>
      <c r="I144" s="3">
        <f>+I112+I96+I83+I125+I107</f>
        <v>101.50433082257923</v>
      </c>
      <c r="K144" s="3">
        <f>+K112+K96+K83+K125+K107</f>
        <v>5.8730366583218583</v>
      </c>
      <c r="M144" s="3">
        <f>+M112+M96+M83+M125+M107</f>
        <v>7.8204925884297953</v>
      </c>
      <c r="O144" s="3">
        <f>+O112+O96+O83+O125+O107</f>
        <v>791.18320381230865</v>
      </c>
      <c r="Q144" s="3">
        <f>+Q112+Q96+Q83+Q125+Q107</f>
        <v>521.61506096326877</v>
      </c>
      <c r="S144" s="3">
        <f>+S112+S96+S83+S125+S107</f>
        <v>4.5461641676130355</v>
      </c>
      <c r="U144" s="3">
        <f>+U112+U96+U83+U125+U107</f>
        <v>0</v>
      </c>
      <c r="W144" s="3">
        <f>+W112+W96+W83+W125+W107</f>
        <v>4.775979857155547</v>
      </c>
      <c r="X144" s="3">
        <f>+X112+X96+X83+X125+X107</f>
        <v>3577.056245602158</v>
      </c>
      <c r="AA144" s="5" t="s">
        <v>22</v>
      </c>
      <c r="AB144" s="12">
        <f t="shared" si="183"/>
        <v>1391.0255692798055</v>
      </c>
      <c r="AC144" s="12">
        <f t="shared" si="184"/>
        <v>748.71240745267619</v>
      </c>
      <c r="AD144" s="12">
        <f t="shared" si="185"/>
        <v>101.50433082257923</v>
      </c>
      <c r="AE144" s="12">
        <f t="shared" si="186"/>
        <v>5.8730366583218583</v>
      </c>
      <c r="AF144" s="12">
        <f t="shared" si="187"/>
        <v>7.8204925884297953</v>
      </c>
      <c r="AG144" s="12">
        <f t="shared" si="188"/>
        <v>791.18320381230865</v>
      </c>
      <c r="AH144" s="12">
        <f t="shared" si="189"/>
        <v>521.61506096326877</v>
      </c>
      <c r="AI144" s="12">
        <f t="shared" si="190"/>
        <v>4.5461641676130355</v>
      </c>
      <c r="AJ144" s="12">
        <f t="shared" si="191"/>
        <v>0</v>
      </c>
      <c r="AK144" s="12">
        <f t="shared" si="192"/>
        <v>4.775979857155547</v>
      </c>
      <c r="AL144" s="12">
        <f t="shared" si="192"/>
        <v>3577.056245602158</v>
      </c>
      <c r="AM144" s="6"/>
      <c r="AN144" s="6"/>
    </row>
    <row r="145" spans="1:41" ht="15.5" x14ac:dyDescent="0.35">
      <c r="A145" s="5" t="s">
        <v>23</v>
      </c>
      <c r="E145" s="3">
        <f>+E43-E144</f>
        <v>661.0777060675432</v>
      </c>
      <c r="G145" s="3">
        <f>+G43-G144</f>
        <v>456.38490272305671</v>
      </c>
      <c r="I145" s="3">
        <f>+I43-I144</f>
        <v>10.110719004527041</v>
      </c>
      <c r="K145" s="3">
        <f>+K43-K144</f>
        <v>1.1978031988183213</v>
      </c>
      <c r="M145" s="3">
        <f>+M43-M144</f>
        <v>1.9738044504368784</v>
      </c>
      <c r="O145" s="3">
        <f>+O43-O144</f>
        <v>211.52466877526672</v>
      </c>
      <c r="Q145" s="3">
        <f>+Q43-Q144</f>
        <v>165.40424575749762</v>
      </c>
      <c r="S145" s="3">
        <f>+S43-S144</f>
        <v>0.84119682096625326</v>
      </c>
      <c r="U145" s="3">
        <f>+U43-U144</f>
        <v>4.9861841241037583E-2</v>
      </c>
      <c r="W145" s="3">
        <f>+W43-W144</f>
        <v>-4.775979857155547</v>
      </c>
      <c r="X145" s="3">
        <f>+X43-X144</f>
        <v>1503.7889287821981</v>
      </c>
      <c r="AA145" s="5" t="s">
        <v>23</v>
      </c>
      <c r="AB145" s="12">
        <f t="shared" si="183"/>
        <v>661.0777060675432</v>
      </c>
      <c r="AC145" s="12">
        <f t="shared" si="184"/>
        <v>456.38490272305671</v>
      </c>
      <c r="AD145" s="12">
        <f t="shared" si="185"/>
        <v>10.110719004527041</v>
      </c>
      <c r="AE145" s="12">
        <f t="shared" si="186"/>
        <v>1.1978031988183213</v>
      </c>
      <c r="AF145" s="12">
        <f t="shared" si="187"/>
        <v>1.9738044504368784</v>
      </c>
      <c r="AG145" s="12">
        <f t="shared" si="188"/>
        <v>211.52466877526672</v>
      </c>
      <c r="AH145" s="12">
        <f t="shared" si="189"/>
        <v>165.40424575749762</v>
      </c>
      <c r="AI145" s="12">
        <f t="shared" si="190"/>
        <v>0.84119682096625326</v>
      </c>
      <c r="AJ145" s="12">
        <f t="shared" si="191"/>
        <v>4.9861841241037583E-2</v>
      </c>
      <c r="AK145" s="12">
        <f t="shared" si="192"/>
        <v>-4.775979857155547</v>
      </c>
      <c r="AL145" s="12">
        <f t="shared" si="192"/>
        <v>1503.7889287821981</v>
      </c>
      <c r="AM145" s="6">
        <f>10*AL145/1000</f>
        <v>15.037889287821981</v>
      </c>
      <c r="AN145" s="6">
        <f>5*AL145/1000</f>
        <v>7.5189446439109906</v>
      </c>
    </row>
    <row r="146" spans="1:41" ht="15.5" x14ac:dyDescent="0.35">
      <c r="A146" s="5" t="s">
        <v>174</v>
      </c>
      <c r="E146" s="15">
        <f>-E145/E143</f>
        <v>-0.32214641144493378</v>
      </c>
      <c r="G146" s="15">
        <f>-G145/G143</f>
        <v>-0.37871207484191011</v>
      </c>
      <c r="I146" s="15">
        <f>-I145/I143</f>
        <v>-9.0585624610558593E-2</v>
      </c>
      <c r="K146" s="15">
        <f>-K145/K143</f>
        <v>-0.16940041395630986</v>
      </c>
      <c r="M146" s="15">
        <f>-M145/M143</f>
        <v>-0.20152589232328133</v>
      </c>
      <c r="O146" s="15">
        <f>-O145/O143</f>
        <v>-0.21095343375474734</v>
      </c>
      <c r="Q146" s="15">
        <f>-Q145/Q143</f>
        <v>-0.24075632830028296</v>
      </c>
      <c r="S146" s="15">
        <f>-S145/S143</f>
        <v>-0.15614264994484561</v>
      </c>
      <c r="U146" s="15">
        <f>-U145/U143</f>
        <v>-1</v>
      </c>
      <c r="W146" s="15"/>
      <c r="X146" s="15">
        <f>-X145/X143</f>
        <v>-0.2959722009172247</v>
      </c>
      <c r="AA146" s="5" t="s">
        <v>24</v>
      </c>
      <c r="AB146" s="32">
        <f t="shared" si="183"/>
        <v>-0.32214641144493378</v>
      </c>
      <c r="AC146" s="32">
        <f t="shared" si="184"/>
        <v>-0.37871207484191011</v>
      </c>
      <c r="AD146" s="32">
        <f t="shared" si="185"/>
        <v>-9.0585624610558593E-2</v>
      </c>
      <c r="AE146" s="32">
        <f t="shared" si="186"/>
        <v>-0.16940041395630986</v>
      </c>
      <c r="AF146" s="32">
        <f t="shared" si="187"/>
        <v>-0.20152589232328133</v>
      </c>
      <c r="AG146" s="32">
        <f t="shared" si="188"/>
        <v>-0.21095343375474734</v>
      </c>
      <c r="AH146" s="32">
        <f t="shared" si="189"/>
        <v>-0.24075632830028296</v>
      </c>
      <c r="AI146" s="32">
        <f t="shared" si="190"/>
        <v>-0.15614264994484561</v>
      </c>
      <c r="AJ146" s="12">
        <f>+V146</f>
        <v>0</v>
      </c>
      <c r="AK146" s="12">
        <f t="shared" ref="AK146" si="194">+W146</f>
        <v>0</v>
      </c>
      <c r="AL146" s="32">
        <f>+X146</f>
        <v>-0.2959722009172247</v>
      </c>
      <c r="AM146" s="6"/>
      <c r="AN146" s="6"/>
    </row>
    <row r="147" spans="1:41" ht="15.5" x14ac:dyDescent="0.35">
      <c r="AB147" s="5"/>
      <c r="AM147" s="2">
        <f>+AM135+AM145</f>
        <v>39.380282351250656</v>
      </c>
      <c r="AN147" s="2">
        <f>+AN135+AN145</f>
        <v>19.690141175625328</v>
      </c>
      <c r="AO147" s="2">
        <f>+AM147-AN147</f>
        <v>19.690141175625328</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208.63239647269765</v>
      </c>
      <c r="F149" s="6"/>
      <c r="G149" s="6">
        <f>+G54</f>
        <v>125.97540369058792</v>
      </c>
      <c r="H149" s="6"/>
      <c r="I149" s="6">
        <f>+I54</f>
        <v>6.6173199040847344</v>
      </c>
      <c r="J149" s="6"/>
      <c r="K149" s="6">
        <f>+K54</f>
        <v>0.30283252276309985</v>
      </c>
      <c r="L149" s="6"/>
      <c r="M149" s="6">
        <f>+M54</f>
        <v>1.9218260758180068</v>
      </c>
      <c r="N149" s="6"/>
      <c r="O149" s="6">
        <f>+O54</f>
        <v>71.431942979069646</v>
      </c>
      <c r="P149" s="6"/>
      <c r="Q149" s="6">
        <f>+Q54</f>
        <v>89.19927519564078</v>
      </c>
      <c r="R149" s="6"/>
      <c r="S149" s="6">
        <f>+S54</f>
        <v>3.0191582665617962</v>
      </c>
      <c r="T149" s="6"/>
      <c r="U149" s="6">
        <f>+U54</f>
        <v>1.5745700610342956</v>
      </c>
      <c r="V149" s="6"/>
      <c r="W149" s="6">
        <f>+W54</f>
        <v>14.359033601715803</v>
      </c>
      <c r="X149" s="6">
        <f>SUM(E149:W149)</f>
        <v>523.0337587699737</v>
      </c>
      <c r="AA149" t="s">
        <v>25</v>
      </c>
      <c r="AB149" s="12">
        <f>+E149</f>
        <v>208.63239647269765</v>
      </c>
      <c r="AC149" s="12">
        <f>+G149</f>
        <v>125.97540369058792</v>
      </c>
      <c r="AD149" s="12">
        <f>+I149</f>
        <v>6.6173199040847344</v>
      </c>
      <c r="AE149" s="12">
        <f>+K149</f>
        <v>0.30283252276309985</v>
      </c>
      <c r="AF149" s="12">
        <f>+M149</f>
        <v>1.9218260758180068</v>
      </c>
      <c r="AG149" s="12">
        <f>+O149</f>
        <v>71.431942979069646</v>
      </c>
      <c r="AH149" s="12">
        <f>+Q149</f>
        <v>89.19927519564078</v>
      </c>
      <c r="AI149" s="12">
        <f>+S149</f>
        <v>3.0191582665617962</v>
      </c>
      <c r="AJ149" s="12">
        <f>+U149</f>
        <v>1.5745700610342956</v>
      </c>
      <c r="AK149" s="12">
        <f>+W149</f>
        <v>14.359033601715803</v>
      </c>
      <c r="AL149" s="12">
        <f>+X149</f>
        <v>523.0337587699737</v>
      </c>
      <c r="AM149" s="2">
        <f>+AL149</f>
        <v>523.0337587699737</v>
      </c>
      <c r="AN149" s="3">
        <f>+AL149</f>
        <v>523.0337587699737</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176.90734451475856</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105.78449039842386</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5.9370959252732431</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0.25790757231919725</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1.6791049154451243</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65.132463757804416</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81.007399830342877</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2.7826345210414365</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1.5727177411812305</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14.029866199086014</v>
      </c>
      <c r="X150" s="6">
        <f>SUM(E150:W150)</f>
        <v>455.091025375676</v>
      </c>
      <c r="AA150" t="s">
        <v>26</v>
      </c>
      <c r="AB150" s="12">
        <f t="shared" ref="AB150:AB152" si="195">+E150</f>
        <v>176.90734451475856</v>
      </c>
      <c r="AC150" s="12">
        <f t="shared" ref="AC150:AC152" si="196">+G150</f>
        <v>105.78449039842386</v>
      </c>
      <c r="AD150" s="12">
        <f t="shared" ref="AD150:AD152" si="197">+I150</f>
        <v>5.9370959252732431</v>
      </c>
      <c r="AE150" s="12">
        <f t="shared" ref="AE150:AE152" si="198">+K150</f>
        <v>0.25790757231919725</v>
      </c>
      <c r="AF150" s="12">
        <f t="shared" ref="AF150:AF152" si="199">+M150</f>
        <v>1.6791049154451243</v>
      </c>
      <c r="AG150" s="12">
        <f t="shared" ref="AG150:AG152" si="200">+O150</f>
        <v>65.132463757804416</v>
      </c>
      <c r="AH150" s="12">
        <f t="shared" ref="AH150:AH152" si="201">+Q150</f>
        <v>81.007399830342877</v>
      </c>
      <c r="AI150" s="12">
        <f t="shared" ref="AI150:AI152" si="202">+S150</f>
        <v>2.7826345210414365</v>
      </c>
      <c r="AJ150" s="12">
        <f t="shared" ref="AJ150:AJ152" si="203">+U150</f>
        <v>1.5727177411812305</v>
      </c>
      <c r="AK150" s="12">
        <f t="shared" ref="AK150:AK152" si="204">+W150</f>
        <v>14.029866199086014</v>
      </c>
      <c r="AL150" s="12">
        <f t="shared" ref="AL150:AL152" si="205">+X150</f>
        <v>455.091025375676</v>
      </c>
      <c r="AM150" s="2">
        <f>+AL150+AO147</f>
        <v>474.78116655130134</v>
      </c>
      <c r="AN150" s="2">
        <f>+AL150+AM147</f>
        <v>494.47130772692663</v>
      </c>
    </row>
    <row r="151" spans="1:41" ht="15.5" x14ac:dyDescent="0.35">
      <c r="A151" t="s">
        <v>35</v>
      </c>
      <c r="E151" s="2">
        <f>+E150-E149</f>
        <v>-31.725051957939087</v>
      </c>
      <c r="F151" s="2"/>
      <c r="G151" s="2">
        <f t="shared" ref="G151:W151" si="206">+G150-G149</f>
        <v>-20.190913292164069</v>
      </c>
      <c r="H151" s="2"/>
      <c r="I151" s="2">
        <f t="shared" ref="I151" si="207">+I150-I149</f>
        <v>-0.68022397881149121</v>
      </c>
      <c r="J151" s="2"/>
      <c r="K151" s="2">
        <f t="shared" ref="K151" si="208">+K150-K149</f>
        <v>-4.49249504439026E-2</v>
      </c>
      <c r="L151" s="2"/>
      <c r="M151" s="2">
        <f t="shared" si="206"/>
        <v>-0.24272116037288249</v>
      </c>
      <c r="N151" s="2"/>
      <c r="O151" s="2">
        <f t="shared" si="206"/>
        <v>-6.29947922126523</v>
      </c>
      <c r="P151" s="2"/>
      <c r="Q151" s="2">
        <f t="shared" si="206"/>
        <v>-8.1918753652979035</v>
      </c>
      <c r="R151" s="2"/>
      <c r="S151" s="2">
        <f t="shared" si="206"/>
        <v>-0.23652374552035971</v>
      </c>
      <c r="T151" s="2"/>
      <c r="U151" s="2">
        <f t="shared" si="206"/>
        <v>-1.8523198530651097E-3</v>
      </c>
      <c r="V151" s="2"/>
      <c r="W151" s="2">
        <f t="shared" si="206"/>
        <v>-0.32916740262978905</v>
      </c>
      <c r="X151" s="3">
        <f>+X150-X149</f>
        <v>-67.942733394297704</v>
      </c>
      <c r="AA151" t="s">
        <v>27</v>
      </c>
      <c r="AB151" s="12">
        <f t="shared" si="195"/>
        <v>-31.725051957939087</v>
      </c>
      <c r="AC151" s="12">
        <f t="shared" si="196"/>
        <v>-20.190913292164069</v>
      </c>
      <c r="AD151" s="12">
        <f t="shared" si="197"/>
        <v>-0.68022397881149121</v>
      </c>
      <c r="AE151" s="12">
        <f t="shared" si="198"/>
        <v>-4.49249504439026E-2</v>
      </c>
      <c r="AF151" s="12">
        <f t="shared" si="199"/>
        <v>-0.24272116037288249</v>
      </c>
      <c r="AG151" s="12">
        <f t="shared" si="200"/>
        <v>-6.29947922126523</v>
      </c>
      <c r="AH151" s="12">
        <f t="shared" si="201"/>
        <v>-8.1918753652979035</v>
      </c>
      <c r="AI151" s="12">
        <f t="shared" si="202"/>
        <v>-0.23652374552035971</v>
      </c>
      <c r="AJ151" s="12">
        <f t="shared" si="203"/>
        <v>-1.8523198530651097E-3</v>
      </c>
      <c r="AK151" s="12">
        <f t="shared" si="204"/>
        <v>-0.32916740262978905</v>
      </c>
      <c r="AL151" s="12">
        <f t="shared" si="205"/>
        <v>-67.942733394297704</v>
      </c>
      <c r="AM151" s="2">
        <f>+AM150-AM149</f>
        <v>-48.252592218672362</v>
      </c>
      <c r="AN151" s="2">
        <f>+AN150-AN149</f>
        <v>-28.562451043047076</v>
      </c>
    </row>
    <row r="152" spans="1:41" ht="15.5" x14ac:dyDescent="0.35">
      <c r="A152" t="s">
        <v>28</v>
      </c>
      <c r="E152" s="2">
        <f>100*E151/E149</f>
        <v>-15.206196398214088</v>
      </c>
      <c r="F152" s="2"/>
      <c r="G152" s="2">
        <f>100*G151/G149</f>
        <v>-16.027663099818749</v>
      </c>
      <c r="H152" s="2"/>
      <c r="I152" s="2">
        <f>100*I151/I149</f>
        <v>-10.279448306429964</v>
      </c>
      <c r="J152" s="2"/>
      <c r="K152" s="2">
        <f>100*K151/K149</f>
        <v>-14.834916023549605</v>
      </c>
      <c r="L152" s="2"/>
      <c r="M152" s="2">
        <f>100*M151/M149</f>
        <v>-12.62971521861418</v>
      </c>
      <c r="N152" s="2"/>
      <c r="O152" s="2">
        <f>100*O151/O149</f>
        <v>-8.8188546447785239</v>
      </c>
      <c r="P152" s="2"/>
      <c r="Q152" s="2">
        <f>100*Q151/Q149</f>
        <v>-9.1837914011416153</v>
      </c>
      <c r="R152" s="2"/>
      <c r="S152" s="2">
        <f>100*S151/S149</f>
        <v>-7.8340956199593972</v>
      </c>
      <c r="T152" s="2"/>
      <c r="U152" s="2">
        <f>100*U151/U149</f>
        <v>-0.11763972267123936</v>
      </c>
      <c r="V152" s="2"/>
      <c r="W152" s="2">
        <f>100*W151/W149</f>
        <v>-2.2924063816554887</v>
      </c>
      <c r="X152" s="2">
        <f t="shared" ref="X152" si="209">100*X151/X149</f>
        <v>-12.990123917446484</v>
      </c>
      <c r="AA152" t="s">
        <v>28</v>
      </c>
      <c r="AB152" s="6">
        <f t="shared" si="195"/>
        <v>-15.206196398214088</v>
      </c>
      <c r="AC152" s="6">
        <f t="shared" si="196"/>
        <v>-16.027663099818749</v>
      </c>
      <c r="AD152" s="6">
        <f t="shared" si="197"/>
        <v>-10.279448306429964</v>
      </c>
      <c r="AE152" s="6">
        <f t="shared" si="198"/>
        <v>-14.834916023549605</v>
      </c>
      <c r="AF152" s="6">
        <f t="shared" si="199"/>
        <v>-12.62971521861418</v>
      </c>
      <c r="AG152" s="6">
        <f t="shared" si="200"/>
        <v>-8.8188546447785239</v>
      </c>
      <c r="AH152" s="6">
        <f t="shared" si="201"/>
        <v>-9.1837914011416153</v>
      </c>
      <c r="AI152" s="6">
        <f t="shared" si="202"/>
        <v>-7.8340956199593972</v>
      </c>
      <c r="AJ152" s="6">
        <f t="shared" si="203"/>
        <v>-0.11763972267123936</v>
      </c>
      <c r="AK152" s="6">
        <f t="shared" si="204"/>
        <v>-2.2924063816554887</v>
      </c>
      <c r="AL152" s="6">
        <f t="shared" si="205"/>
        <v>-12.990123917446484</v>
      </c>
      <c r="AM152" s="2">
        <f>100*AM151/AM149</f>
        <v>-9.2255215671257442</v>
      </c>
      <c r="AN152" s="2">
        <f>100*AN151/AN149</f>
        <v>-5.4609192168050145</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3FF29-11B3-4284-8905-F9C7F3A6CD7B}">
  <dimension ref="A2:BA152"/>
  <sheetViews>
    <sheetView zoomScale="50" zoomScaleNormal="50" workbookViewId="0">
      <selection activeCell="O3" sqref="O3"/>
    </sheetView>
  </sheetViews>
  <sheetFormatPr defaultRowHeight="14.5" x14ac:dyDescent="0.35"/>
  <cols>
    <col min="1" max="1" width="69.6328125" customWidth="1"/>
    <col min="27" max="27" width="70.5429687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19245.7</v>
      </c>
      <c r="F15" s="42">
        <v>15353.399999999991</v>
      </c>
      <c r="G15" s="42">
        <v>39446.999999999993</v>
      </c>
      <c r="H15" s="42">
        <v>6236.1570000000002</v>
      </c>
      <c r="I15" s="42">
        <v>1323</v>
      </c>
      <c r="J15" s="42">
        <v>2275.3339999999998</v>
      </c>
      <c r="K15" s="42">
        <v>1250.6179999999999</v>
      </c>
      <c r="L15" s="42">
        <v>131.19999999999999</v>
      </c>
      <c r="M15" s="42">
        <v>9.3999999999999986</v>
      </c>
      <c r="N15" s="43">
        <v>0</v>
      </c>
      <c r="O15" s="25">
        <v>85271.808999999979</v>
      </c>
      <c r="P15" s="3">
        <f>SUM(E15:N15)</f>
        <v>85271.808999999979</v>
      </c>
    </row>
    <row r="16" spans="1:25" ht="15.5" x14ac:dyDescent="0.35">
      <c r="A16" s="44" t="s">
        <v>66</v>
      </c>
      <c r="B16" s="25"/>
      <c r="C16" s="25"/>
      <c r="D16" s="25"/>
      <c r="E16" s="25">
        <v>13971.350559369332</v>
      </c>
      <c r="F16" s="25">
        <v>11084.438244342755</v>
      </c>
      <c r="G16" s="25">
        <v>10250.788705714329</v>
      </c>
      <c r="H16" s="25">
        <v>2547.8273379655288</v>
      </c>
      <c r="I16" s="25">
        <v>1764.6726815680879</v>
      </c>
      <c r="J16" s="25">
        <v>59170.349999072496</v>
      </c>
      <c r="K16" s="25">
        <v>13794.873507133045</v>
      </c>
      <c r="L16" s="25">
        <v>1216.5595105462853</v>
      </c>
      <c r="M16" s="25">
        <v>158.34571929719431</v>
      </c>
      <c r="N16" s="25">
        <v>1068.294484816171</v>
      </c>
      <c r="O16" s="25">
        <f>SUM(E16:N16)</f>
        <v>115027.50074982524</v>
      </c>
      <c r="P16" s="3">
        <f>SUM(E16:N16)</f>
        <v>115027.50074982524</v>
      </c>
    </row>
    <row r="17" spans="1:22" ht="15.5" x14ac:dyDescent="0.35">
      <c r="A17" s="45" t="s">
        <v>198</v>
      </c>
      <c r="B17" s="25"/>
      <c r="C17" s="25"/>
      <c r="D17" s="25"/>
      <c r="E17" s="25">
        <v>1358.9248455703409</v>
      </c>
      <c r="F17" s="25">
        <v>915.74740203610827</v>
      </c>
      <c r="G17" s="25">
        <v>368.92543463863137</v>
      </c>
      <c r="H17" s="25">
        <v>60.544526212016287</v>
      </c>
      <c r="I17" s="25">
        <v>83.367195103354632</v>
      </c>
      <c r="J17" s="25">
        <v>1681.2713130240056</v>
      </c>
      <c r="K17" s="25">
        <v>615.1172298356696</v>
      </c>
      <c r="L17" s="25">
        <v>28.130786340453351</v>
      </c>
      <c r="M17" s="25">
        <v>13.367420502270278</v>
      </c>
      <c r="N17" s="25">
        <v>108.25705421002951</v>
      </c>
      <c r="O17" s="25">
        <f t="shared" ref="O17:O29" si="0">SUM(E17:N17)</f>
        <v>5233.6532074728793</v>
      </c>
      <c r="P17" s="3">
        <f t="shared" ref="P17:P29" si="1">SUM(E17:N17)</f>
        <v>5233.6532074728793</v>
      </c>
    </row>
    <row r="18" spans="1:22" ht="15.5" x14ac:dyDescent="0.35">
      <c r="A18" s="45" t="s">
        <v>85</v>
      </c>
      <c r="B18" s="25"/>
      <c r="C18" s="25"/>
      <c r="D18" s="25"/>
      <c r="E18" s="25">
        <v>1234.1948127695405</v>
      </c>
      <c r="F18" s="42">
        <v>707.92976328557381</v>
      </c>
      <c r="G18" s="25">
        <v>202.69401314121944</v>
      </c>
      <c r="H18" s="25">
        <v>39.492649597317865</v>
      </c>
      <c r="I18" s="25">
        <v>48.289414666036144</v>
      </c>
      <c r="J18" s="25">
        <v>1196.8290731273262</v>
      </c>
      <c r="K18" s="25">
        <v>485.47711383584897</v>
      </c>
      <c r="L18" s="25">
        <v>18.484380733546651</v>
      </c>
      <c r="M18" s="25">
        <v>9.7218500063122413</v>
      </c>
      <c r="N18" s="25">
        <v>67.111715411110239</v>
      </c>
      <c r="O18" s="25">
        <f t="shared" si="0"/>
        <v>4010.2247865738318</v>
      </c>
      <c r="P18" s="3">
        <f t="shared" si="1"/>
        <v>4010.2247865738318</v>
      </c>
    </row>
    <row r="19" spans="1:22" ht="15.5" x14ac:dyDescent="0.35">
      <c r="A19" s="45" t="s">
        <v>86</v>
      </c>
      <c r="B19" s="25"/>
      <c r="C19" s="25"/>
      <c r="D19" s="25"/>
      <c r="E19" s="25">
        <v>2706.6983194322374</v>
      </c>
      <c r="F19" s="42">
        <v>1521.7169333520046</v>
      </c>
      <c r="G19" s="25">
        <v>298.05831423268188</v>
      </c>
      <c r="H19" s="25">
        <v>57.842129188731029</v>
      </c>
      <c r="I19" s="25">
        <v>171.14951265501387</v>
      </c>
      <c r="J19" s="25">
        <v>1762.8106738682097</v>
      </c>
      <c r="K19" s="25">
        <v>898.48147076948169</v>
      </c>
      <c r="L19" s="25">
        <v>26.441009044052564</v>
      </c>
      <c r="M19" s="25">
        <v>12.750454888654977</v>
      </c>
      <c r="N19" s="25">
        <v>78.608926139006584</v>
      </c>
      <c r="O19" s="25">
        <f t="shared" si="0"/>
        <v>7534.5577435700725</v>
      </c>
      <c r="P19" s="3">
        <f t="shared" si="1"/>
        <v>7534.5577435700725</v>
      </c>
    </row>
    <row r="20" spans="1:22" ht="15.5" x14ac:dyDescent="0.35">
      <c r="A20" s="44" t="s">
        <v>67</v>
      </c>
      <c r="B20" s="25"/>
      <c r="C20" s="25"/>
      <c r="D20" s="25"/>
      <c r="E20" s="25">
        <f>E17*$N$2+E18+E19</f>
        <v>3940.8931322017779</v>
      </c>
      <c r="F20" s="25">
        <f t="shared" ref="F20:O20" si="2">F17*$N$2+F18+F19</f>
        <v>2229.6466966375783</v>
      </c>
      <c r="G20" s="25">
        <f t="shared" si="2"/>
        <v>500.75232737390132</v>
      </c>
      <c r="H20" s="25">
        <f t="shared" si="2"/>
        <v>97.334778786048901</v>
      </c>
      <c r="I20" s="25">
        <f t="shared" si="2"/>
        <v>219.43892732105002</v>
      </c>
      <c r="J20" s="25">
        <f t="shared" si="2"/>
        <v>2959.6397469955359</v>
      </c>
      <c r="K20" s="25">
        <f t="shared" si="2"/>
        <v>1383.9585846053305</v>
      </c>
      <c r="L20" s="25">
        <f t="shared" si="2"/>
        <v>44.925389777599214</v>
      </c>
      <c r="M20" s="25">
        <f t="shared" si="2"/>
        <v>22.472304894967216</v>
      </c>
      <c r="N20" s="25">
        <f t="shared" si="2"/>
        <v>145.72064155011682</v>
      </c>
      <c r="O20" s="25">
        <f t="shared" si="2"/>
        <v>11544.782530143904</v>
      </c>
      <c r="P20" s="3">
        <f t="shared" ref="P20" si="3">SUM(E20:N20)</f>
        <v>11544.782530143908</v>
      </c>
    </row>
    <row r="21" spans="1:22" ht="15.5" x14ac:dyDescent="0.35">
      <c r="A21" s="44" t="s">
        <v>68</v>
      </c>
      <c r="B21" s="25"/>
      <c r="C21" s="25"/>
      <c r="D21" s="25"/>
      <c r="E21" s="25">
        <v>1521.7752100244538</v>
      </c>
      <c r="F21" s="25">
        <v>753.46478272862873</v>
      </c>
      <c r="G21" s="25">
        <v>394.05569037281953</v>
      </c>
      <c r="H21" s="25">
        <v>79.778868130822786</v>
      </c>
      <c r="I21" s="25">
        <v>33.94772593475075</v>
      </c>
      <c r="J21" s="25">
        <v>1814.8567033173038</v>
      </c>
      <c r="K21" s="25">
        <v>547.57220492406054</v>
      </c>
      <c r="L21" s="25">
        <v>16.825666046904555</v>
      </c>
      <c r="M21" s="25">
        <v>1.6313611175244764</v>
      </c>
      <c r="N21" s="25">
        <v>0</v>
      </c>
      <c r="O21" s="25">
        <f t="shared" si="0"/>
        <v>5163.9082125972682</v>
      </c>
      <c r="P21" s="3">
        <f t="shared" si="1"/>
        <v>5163.9082125972682</v>
      </c>
      <c r="T21">
        <v>12</v>
      </c>
      <c r="U21">
        <v>270</v>
      </c>
      <c r="V21">
        <f>+T21*U21</f>
        <v>3240</v>
      </c>
    </row>
    <row r="22" spans="1:22" ht="15.5" x14ac:dyDescent="0.35">
      <c r="A22" s="44" t="s">
        <v>69</v>
      </c>
      <c r="B22" s="25"/>
      <c r="C22" s="25"/>
      <c r="D22" s="25"/>
      <c r="E22" s="25">
        <v>2353.0160315620019</v>
      </c>
      <c r="F22" s="25">
        <v>1417.4234973703471</v>
      </c>
      <c r="G22" s="25">
        <v>70.023442734564981</v>
      </c>
      <c r="H22" s="25">
        <v>10.659466029248957</v>
      </c>
      <c r="I22" s="25">
        <v>174.22127331100171</v>
      </c>
      <c r="J22" s="25">
        <v>934.23855566254451</v>
      </c>
      <c r="K22" s="25">
        <v>754.83529863150579</v>
      </c>
      <c r="L22" s="25">
        <v>24.778751538127946</v>
      </c>
      <c r="M22" s="25">
        <v>12.380092441553401</v>
      </c>
      <c r="N22" s="25">
        <v>0</v>
      </c>
      <c r="O22" s="25">
        <f t="shared" si="0"/>
        <v>5751.5764092808968</v>
      </c>
      <c r="P22" s="3">
        <f t="shared" si="1"/>
        <v>5751.5764092808968</v>
      </c>
    </row>
    <row r="23" spans="1:22" ht="15.5" x14ac:dyDescent="0.35">
      <c r="A23" s="44" t="s">
        <v>87</v>
      </c>
      <c r="B23" s="25"/>
      <c r="C23" s="25"/>
      <c r="D23" s="25"/>
      <c r="E23" s="25">
        <v>48.958648115760525</v>
      </c>
      <c r="F23" s="25">
        <v>33.278725676107662</v>
      </c>
      <c r="G23" s="25">
        <v>34.789405866812842</v>
      </c>
      <c r="H23" s="25">
        <v>5.0903802609188604</v>
      </c>
      <c r="I23" s="25">
        <v>4.3835196030754755</v>
      </c>
      <c r="J23" s="25">
        <v>171.50722733570802</v>
      </c>
      <c r="K23" s="25">
        <v>61.168497326348856</v>
      </c>
      <c r="L23" s="25">
        <v>2.3315477271909986</v>
      </c>
      <c r="M23" s="25">
        <v>2.479236745447805</v>
      </c>
      <c r="N23" s="25">
        <v>0</v>
      </c>
      <c r="O23" s="25">
        <f t="shared" si="0"/>
        <v>363.98718865737101</v>
      </c>
      <c r="P23" s="3">
        <f t="shared" si="1"/>
        <v>363.98718865737101</v>
      </c>
    </row>
    <row r="24" spans="1:22" ht="15.5" x14ac:dyDescent="0.35">
      <c r="A24" s="46" t="s">
        <v>88</v>
      </c>
      <c r="B24" s="26"/>
      <c r="C24" s="26"/>
      <c r="D24" s="26"/>
      <c r="E24" s="26">
        <f>E26/E19*100</f>
        <v>26.44959051378018</v>
      </c>
      <c r="F24" s="26">
        <f t="shared" ref="F24:O24" si="4">F26/F19*100</f>
        <v>30.344499451861562</v>
      </c>
      <c r="G24" s="26">
        <f t="shared" si="4"/>
        <v>12.325658172914597</v>
      </c>
      <c r="H24" s="26">
        <f t="shared" si="4"/>
        <v>19.751754578939444</v>
      </c>
      <c r="I24" s="26">
        <f t="shared" si="4"/>
        <v>30.38013984952952</v>
      </c>
      <c r="J24" s="26">
        <f t="shared" si="4"/>
        <v>23.675877546695485</v>
      </c>
      <c r="K24" s="26">
        <f t="shared" si="4"/>
        <v>29.441196417844274</v>
      </c>
      <c r="L24" s="26">
        <f t="shared" si="4"/>
        <v>30.931363585789402</v>
      </c>
      <c r="M24" s="26">
        <f t="shared" si="4"/>
        <v>0</v>
      </c>
      <c r="N24" s="26">
        <f t="shared" si="4"/>
        <v>27.062475105156686</v>
      </c>
      <c r="O24" s="26">
        <f t="shared" si="4"/>
        <v>26.400522746250378</v>
      </c>
    </row>
    <row r="25" spans="1:22" ht="15.5" x14ac:dyDescent="0.35">
      <c r="A25" s="21" t="s">
        <v>89</v>
      </c>
      <c r="B25" s="23"/>
      <c r="C25" s="23"/>
      <c r="D25" s="23"/>
      <c r="E25" s="25">
        <v>1869.285952217148</v>
      </c>
      <c r="F25" s="25">
        <v>1185.0339378568115</v>
      </c>
      <c r="G25" s="25">
        <v>229.41193964716322</v>
      </c>
      <c r="H25" s="25">
        <v>46.290364366777823</v>
      </c>
      <c r="I25" s="25">
        <v>152.28375006819445</v>
      </c>
      <c r="J25" s="25">
        <v>1368.7984326261108</v>
      </c>
      <c r="K25" s="25">
        <v>682.1748444025468</v>
      </c>
      <c r="L25" s="25">
        <v>36.78145772457853</v>
      </c>
      <c r="M25" s="25">
        <v>0</v>
      </c>
      <c r="N25" s="25">
        <v>56.652139327246005</v>
      </c>
      <c r="O25" s="25">
        <f t="shared" si="0"/>
        <v>5626.7128182365768</v>
      </c>
      <c r="P25" s="3">
        <f t="shared" si="1"/>
        <v>5626.7128182365768</v>
      </c>
    </row>
    <row r="26" spans="1:22" ht="15.5" x14ac:dyDescent="0.35">
      <c r="A26" s="21" t="s">
        <v>90</v>
      </c>
      <c r="B26" s="23"/>
      <c r="C26" s="23"/>
      <c r="D26" s="23"/>
      <c r="E26" s="25">
        <v>715.91062193319669</v>
      </c>
      <c r="F26" s="25">
        <v>461.75738649988358</v>
      </c>
      <c r="G26" s="25">
        <v>36.737648968272026</v>
      </c>
      <c r="H26" s="25">
        <v>11.424835400591251</v>
      </c>
      <c r="I26" s="25">
        <v>51.995461296381436</v>
      </c>
      <c r="J26" s="25">
        <v>417.36089652511487</v>
      </c>
      <c r="K26" s="25">
        <v>264.52369458717919</v>
      </c>
      <c r="L26" s="25">
        <v>8.1785646431673573</v>
      </c>
      <c r="M26" s="25">
        <v>0</v>
      </c>
      <c r="N26" s="25">
        <v>21.273521066799663</v>
      </c>
      <c r="O26" s="25">
        <f t="shared" si="0"/>
        <v>1989.162630920586</v>
      </c>
      <c r="P26" s="3">
        <f t="shared" si="1"/>
        <v>1989.162630920586</v>
      </c>
    </row>
    <row r="27" spans="1:22" ht="15.5" x14ac:dyDescent="0.35">
      <c r="A27" s="21" t="s">
        <v>91</v>
      </c>
      <c r="B27" s="23"/>
      <c r="C27" s="23"/>
      <c r="D27" s="23"/>
      <c r="E27" s="25">
        <f>E19-E26</f>
        <v>1990.7876974990409</v>
      </c>
      <c r="F27" s="25">
        <f t="shared" ref="F27:M27" si="5">F19-F26</f>
        <v>1059.9595468521211</v>
      </c>
      <c r="G27" s="25">
        <f t="shared" si="5"/>
        <v>261.32066526440985</v>
      </c>
      <c r="H27" s="25">
        <f t="shared" si="5"/>
        <v>46.41729378813978</v>
      </c>
      <c r="I27" s="25">
        <f t="shared" si="5"/>
        <v>119.15405135863243</v>
      </c>
      <c r="J27" s="25">
        <f t="shared" si="5"/>
        <v>1345.4497773430949</v>
      </c>
      <c r="K27" s="25">
        <f t="shared" si="5"/>
        <v>633.9577761823025</v>
      </c>
      <c r="L27" s="25">
        <f t="shared" si="5"/>
        <v>18.262444400885208</v>
      </c>
      <c r="M27" s="25">
        <f t="shared" si="5"/>
        <v>12.750454888654977</v>
      </c>
      <c r="N27" s="25"/>
      <c r="O27" s="25">
        <f t="shared" si="0"/>
        <v>5488.0597075772812</v>
      </c>
      <c r="P27" s="3">
        <f t="shared" si="1"/>
        <v>5488.0597075772812</v>
      </c>
    </row>
    <row r="28" spans="1:22" ht="15.5" x14ac:dyDescent="0.35">
      <c r="A28" s="44" t="s">
        <v>92</v>
      </c>
      <c r="B28" s="25"/>
      <c r="C28" s="25"/>
      <c r="D28" s="25"/>
      <c r="E28" s="25">
        <v>110.2</v>
      </c>
      <c r="F28" s="25">
        <v>65.8</v>
      </c>
      <c r="G28" s="25">
        <v>20.6</v>
      </c>
      <c r="H28" s="25">
        <v>2.2999999999999998</v>
      </c>
      <c r="I28" s="25">
        <v>1.1000000000000001</v>
      </c>
      <c r="J28" s="25">
        <v>169.7</v>
      </c>
      <c r="K28" s="25">
        <v>119.4</v>
      </c>
      <c r="L28" s="25">
        <v>0.5</v>
      </c>
      <c r="M28" s="25">
        <v>0</v>
      </c>
      <c r="N28" s="25">
        <v>4.8</v>
      </c>
      <c r="O28" s="25">
        <f t="shared" si="0"/>
        <v>494.40000000000003</v>
      </c>
      <c r="P28" s="3">
        <f t="shared" si="1"/>
        <v>494.40000000000003</v>
      </c>
    </row>
    <row r="29" spans="1:22" ht="15.5" x14ac:dyDescent="0.35">
      <c r="A29" s="21" t="s">
        <v>93</v>
      </c>
      <c r="B29" s="23"/>
      <c r="C29" s="23"/>
      <c r="D29" s="23"/>
      <c r="E29" s="25">
        <v>2598.4789332956616</v>
      </c>
      <c r="F29" s="25">
        <v>1444.4762428486781</v>
      </c>
      <c r="G29" s="25">
        <v>183.32599018998158</v>
      </c>
      <c r="H29" s="25">
        <v>48.177529372102974</v>
      </c>
      <c r="I29" s="25">
        <v>63.148794254631341</v>
      </c>
      <c r="J29" s="25">
        <v>1468.8440480095833</v>
      </c>
      <c r="K29" s="25">
        <v>701.52401506293938</v>
      </c>
      <c r="L29" s="25">
        <v>28.611584429672376</v>
      </c>
      <c r="M29" s="25">
        <v>0</v>
      </c>
      <c r="N29" s="25">
        <v>94.427205553640007</v>
      </c>
      <c r="O29" s="25">
        <f t="shared" si="0"/>
        <v>6631.0143430168919</v>
      </c>
      <c r="P29" s="3">
        <f t="shared" si="1"/>
        <v>6631.0143430168919</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232</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19245.7</v>
      </c>
      <c r="F34" s="9"/>
      <c r="G34" s="9">
        <f>+F15</f>
        <v>15353.399999999991</v>
      </c>
      <c r="H34" s="9"/>
      <c r="I34" s="10">
        <f>+G15</f>
        <v>39446.999999999993</v>
      </c>
      <c r="J34" s="9"/>
      <c r="K34" s="10">
        <f>+H15</f>
        <v>6236.1570000000002</v>
      </c>
      <c r="L34" s="9"/>
      <c r="M34" s="9">
        <f>+I15</f>
        <v>1323</v>
      </c>
      <c r="N34" s="9"/>
      <c r="O34" s="9">
        <f>+J15</f>
        <v>2275.3339999999998</v>
      </c>
      <c r="P34" s="9"/>
      <c r="Q34" s="9">
        <f>+K15</f>
        <v>1250.6179999999999</v>
      </c>
      <c r="R34" s="9"/>
      <c r="S34" s="9">
        <f>+L15</f>
        <v>131.19999999999999</v>
      </c>
      <c r="T34" s="9"/>
      <c r="U34" s="9">
        <f>+M15</f>
        <v>9.3999999999999986</v>
      </c>
      <c r="V34" s="9"/>
      <c r="W34" s="9">
        <f>+N15</f>
        <v>0</v>
      </c>
      <c r="X34">
        <f>SUM(E34:U34)</f>
        <v>85271.808999999979</v>
      </c>
      <c r="Y34" t="s">
        <v>97</v>
      </c>
      <c r="AA34" t="s">
        <v>98</v>
      </c>
      <c r="AB34" s="3">
        <f t="shared" ref="AB34:AB52" si="6">+E34</f>
        <v>19245.7</v>
      </c>
      <c r="AC34" s="2">
        <f t="shared" ref="AC34:AC52" si="7">+G34</f>
        <v>15353.399999999991</v>
      </c>
      <c r="AD34" s="3">
        <f t="shared" ref="AD34:AD52" si="8">+I34</f>
        <v>39446.999999999993</v>
      </c>
      <c r="AE34" s="3">
        <f t="shared" ref="AE34:AE52" si="9">+K34</f>
        <v>6236.1570000000002</v>
      </c>
      <c r="AF34" s="3">
        <f t="shared" ref="AF34:AF52" si="10">+M34</f>
        <v>1323</v>
      </c>
      <c r="AG34" s="3">
        <f t="shared" ref="AG34:AG52" si="11">+O34</f>
        <v>2275.3339999999998</v>
      </c>
      <c r="AH34" s="3">
        <f t="shared" ref="AH34:AH52" si="12">+Q34</f>
        <v>1250.6179999999999</v>
      </c>
      <c r="AI34" s="2">
        <f t="shared" ref="AI34:AI52" si="13">+S34</f>
        <v>131.19999999999999</v>
      </c>
      <c r="AJ34">
        <f t="shared" ref="AJ34:AJ52" si="14">+U34</f>
        <v>9.3999999999999986</v>
      </c>
      <c r="AK34">
        <f t="shared" ref="AK34:AK52" si="15">+W34</f>
        <v>0</v>
      </c>
      <c r="AL34" s="3">
        <f>SUM(AB34:AK34)</f>
        <v>85271.808999999979</v>
      </c>
      <c r="AM34" t="s">
        <v>98</v>
      </c>
    </row>
    <row r="35" spans="1:39" ht="23.5" x14ac:dyDescent="0.55000000000000004">
      <c r="A35" s="13" t="s">
        <v>99</v>
      </c>
      <c r="E35" s="14">
        <f>+E34/E36</f>
        <v>1.0744438458626135</v>
      </c>
      <c r="F35" s="14"/>
      <c r="G35" s="14">
        <f>+G34/G36</f>
        <v>1.153169749784509</v>
      </c>
      <c r="H35" s="14"/>
      <c r="I35" s="14">
        <f>+I34/I36</f>
        <v>3.6689624193034769</v>
      </c>
      <c r="J35" s="14"/>
      <c r="K35" s="14">
        <f>+K34/K36</f>
        <v>2.3575708122035204</v>
      </c>
      <c r="L35" s="14"/>
      <c r="M35" s="14">
        <f>+M34/M36</f>
        <v>0.66679716709117975</v>
      </c>
      <c r="N35" s="14"/>
      <c r="O35" s="14">
        <f>+O34/O36</f>
        <v>3.6622153155014756E-2</v>
      </c>
      <c r="P35" s="14"/>
      <c r="Q35" s="14">
        <f>+Q34/Q36</f>
        <v>8.239224154015734E-2</v>
      </c>
      <c r="R35" s="14"/>
      <c r="S35" s="14">
        <f>+S34/S36</f>
        <v>0.10400441572175344</v>
      </c>
      <c r="T35" s="14"/>
      <c r="U35" s="14">
        <f>+U34/U36</f>
        <v>5.1985967892284324E-2</v>
      </c>
      <c r="V35" s="14"/>
      <c r="W35" s="14">
        <f>+W34/W36</f>
        <v>0</v>
      </c>
      <c r="X35" s="4"/>
      <c r="AA35" t="s">
        <v>100</v>
      </c>
      <c r="AB35" s="1">
        <f t="shared" si="6"/>
        <v>1.0744438458626135</v>
      </c>
      <c r="AC35" s="1">
        <f t="shared" si="7"/>
        <v>1.153169749784509</v>
      </c>
      <c r="AD35" s="1">
        <f t="shared" si="8"/>
        <v>3.6689624193034769</v>
      </c>
      <c r="AE35" s="1">
        <f t="shared" si="9"/>
        <v>2.3575708122035204</v>
      </c>
      <c r="AF35" s="1">
        <f t="shared" si="10"/>
        <v>0.66679716709117975</v>
      </c>
      <c r="AG35" s="1">
        <f t="shared" si="11"/>
        <v>3.6622153155014756E-2</v>
      </c>
      <c r="AH35" s="1">
        <f t="shared" si="12"/>
        <v>8.239224154015734E-2</v>
      </c>
      <c r="AI35" s="1">
        <f t="shared" si="13"/>
        <v>0.10400441572175344</v>
      </c>
      <c r="AJ35" s="1">
        <f t="shared" si="14"/>
        <v>5.1985967892284324E-2</v>
      </c>
      <c r="AK35" s="1">
        <f t="shared" si="15"/>
        <v>0</v>
      </c>
      <c r="AL35" s="1">
        <f>+AL34/AL36</f>
        <v>0.67370048789737524</v>
      </c>
      <c r="AM35" t="s">
        <v>100</v>
      </c>
    </row>
    <row r="36" spans="1:39" ht="23.5" x14ac:dyDescent="0.55000000000000004">
      <c r="A36" s="13" t="s">
        <v>101</v>
      </c>
      <c r="E36" s="11">
        <f>+E37+E42</f>
        <v>17912.243691571108</v>
      </c>
      <c r="F36" s="11"/>
      <c r="G36" s="11">
        <f>+G37+G42</f>
        <v>13314.084940980334</v>
      </c>
      <c r="H36" s="11"/>
      <c r="I36" s="11">
        <f>+I37+I42</f>
        <v>10751.54103308823</v>
      </c>
      <c r="J36" s="11"/>
      <c r="K36" s="11">
        <f>+K37+K42</f>
        <v>2645.1621167515777</v>
      </c>
      <c r="L36" s="11"/>
      <c r="M36" s="11">
        <f>+M37+M42</f>
        <v>1984.1116088891379</v>
      </c>
      <c r="N36" s="11"/>
      <c r="O36" s="11">
        <f>+O37+O42</f>
        <v>62129.989746068029</v>
      </c>
      <c r="P36" s="11"/>
      <c r="Q36" s="11">
        <f>+Q37+Q42</f>
        <v>15178.832091738375</v>
      </c>
      <c r="R36" s="11"/>
      <c r="S36" s="11">
        <f>+S37+S42</f>
        <v>1261.4849003238846</v>
      </c>
      <c r="T36" s="11"/>
      <c r="U36" s="11">
        <f>+U37+U42</f>
        <v>180.81802419216152</v>
      </c>
      <c r="V36" s="11"/>
      <c r="W36" s="11">
        <f>+W37+W42</f>
        <v>1214.0151263662879</v>
      </c>
      <c r="X36" s="11">
        <f>+W36+U36+S36+Q36+O36+M36+K36+I36+G36+E36</f>
        <v>126572.28327996915</v>
      </c>
      <c r="AA36" t="s">
        <v>101</v>
      </c>
      <c r="AB36" s="3">
        <f t="shared" si="6"/>
        <v>17912.243691571108</v>
      </c>
      <c r="AC36" s="3">
        <f t="shared" si="7"/>
        <v>13314.084940980334</v>
      </c>
      <c r="AD36" s="3">
        <f t="shared" si="8"/>
        <v>10751.54103308823</v>
      </c>
      <c r="AE36" s="3">
        <f t="shared" si="9"/>
        <v>2645.1621167515777</v>
      </c>
      <c r="AF36" s="3">
        <f t="shared" si="10"/>
        <v>1984.1116088891379</v>
      </c>
      <c r="AG36" s="3">
        <f t="shared" si="11"/>
        <v>62129.989746068029</v>
      </c>
      <c r="AH36" s="3">
        <f t="shared" si="12"/>
        <v>15178.832091738375</v>
      </c>
      <c r="AI36" s="3">
        <f t="shared" si="13"/>
        <v>1261.4849003238846</v>
      </c>
      <c r="AJ36" s="3">
        <f t="shared" si="14"/>
        <v>180.81802419216152</v>
      </c>
      <c r="AK36" s="3">
        <f t="shared" si="15"/>
        <v>1214.0151263662879</v>
      </c>
      <c r="AL36" s="3">
        <f>SUM(AB36:AK36)</f>
        <v>126572.28327996911</v>
      </c>
      <c r="AM36" t="s">
        <v>101</v>
      </c>
    </row>
    <row r="37" spans="1:39" ht="15.5" x14ac:dyDescent="0.35">
      <c r="A37" s="4" t="s">
        <v>66</v>
      </c>
      <c r="E37" s="3">
        <f>+E16</f>
        <v>13971.350559369332</v>
      </c>
      <c r="F37" s="3"/>
      <c r="G37" s="3">
        <f>+F16</f>
        <v>11084.438244342755</v>
      </c>
      <c r="H37" s="3"/>
      <c r="I37" s="3">
        <f>+G16</f>
        <v>10250.788705714329</v>
      </c>
      <c r="J37" s="3"/>
      <c r="K37" s="3">
        <f>+H16</f>
        <v>2547.8273379655288</v>
      </c>
      <c r="L37" s="3"/>
      <c r="M37" s="3">
        <f>+I16</f>
        <v>1764.6726815680879</v>
      </c>
      <c r="N37" s="3"/>
      <c r="O37" s="3">
        <f>+J16</f>
        <v>59170.349999072496</v>
      </c>
      <c r="P37" s="3"/>
      <c r="Q37" s="3">
        <f>+K16</f>
        <v>13794.873507133045</v>
      </c>
      <c r="R37" s="3"/>
      <c r="S37" s="3">
        <f>+L16</f>
        <v>1216.5595105462853</v>
      </c>
      <c r="T37" s="3"/>
      <c r="U37" s="3">
        <f>+M16</f>
        <v>158.34571929719431</v>
      </c>
      <c r="V37" s="3"/>
      <c r="W37" s="3">
        <f>+N16</f>
        <v>1068.294484816171</v>
      </c>
      <c r="X37" s="11">
        <f>+W37+U37+S37+Q37+O37+M37+K37+I37+G37+E37</f>
        <v>115027.50074982522</v>
      </c>
      <c r="AA37" s="4" t="s">
        <v>66</v>
      </c>
      <c r="AB37" s="3">
        <f t="shared" si="6"/>
        <v>13971.350559369332</v>
      </c>
      <c r="AC37" s="3">
        <f t="shared" si="7"/>
        <v>11084.438244342755</v>
      </c>
      <c r="AD37" s="3">
        <f t="shared" si="8"/>
        <v>10250.788705714329</v>
      </c>
      <c r="AE37" s="3">
        <f t="shared" si="9"/>
        <v>2547.8273379655288</v>
      </c>
      <c r="AF37" s="3">
        <f t="shared" si="10"/>
        <v>1764.6726815680879</v>
      </c>
      <c r="AG37" s="3">
        <f t="shared" si="11"/>
        <v>59170.349999072496</v>
      </c>
      <c r="AH37" s="3">
        <f t="shared" si="12"/>
        <v>13794.873507133045</v>
      </c>
      <c r="AI37" s="3">
        <f t="shared" si="13"/>
        <v>1216.5595105462853</v>
      </c>
      <c r="AJ37" s="3">
        <f t="shared" si="14"/>
        <v>158.34571929719431</v>
      </c>
      <c r="AK37" s="3">
        <f t="shared" si="15"/>
        <v>1068.294484816171</v>
      </c>
      <c r="AL37" s="3">
        <f>SUM(AB37:AK37)</f>
        <v>115027.50074982524</v>
      </c>
      <c r="AM37" s="4" t="s">
        <v>66</v>
      </c>
    </row>
    <row r="38" spans="1:39" ht="15.5" x14ac:dyDescent="0.35">
      <c r="A38" s="4" t="s">
        <v>102</v>
      </c>
      <c r="E38" s="15">
        <f>+E37/E36</f>
        <v>0.77998886124711297</v>
      </c>
      <c r="G38" s="15">
        <f>+G37/G36</f>
        <v>0.83253473997489702</v>
      </c>
      <c r="I38" s="15">
        <f>+I37/I36</f>
        <v>0.95342506475743161</v>
      </c>
      <c r="K38" s="15">
        <f>+K37/K36</f>
        <v>0.96320271707747651</v>
      </c>
      <c r="M38" s="15">
        <f>+M37/M36</f>
        <v>0.88940192359243886</v>
      </c>
      <c r="O38" s="15">
        <f>+O37/O36</f>
        <v>0.95236374963054238</v>
      </c>
      <c r="Q38" s="15">
        <f>+Q37/Q36</f>
        <v>0.90882311786302716</v>
      </c>
      <c r="S38" s="15">
        <f>+S37/S36</f>
        <v>0.9643868985145484</v>
      </c>
      <c r="U38" s="15">
        <f>+U37/U36</f>
        <v>0.87571866800687348</v>
      </c>
      <c r="W38" s="15">
        <f>+W37/W36</f>
        <v>0.87996801820231141</v>
      </c>
      <c r="X38" s="15">
        <f>+X37/X36</f>
        <v>0.90878901580207994</v>
      </c>
      <c r="AA38" s="4" t="s">
        <v>102</v>
      </c>
      <c r="AB38" s="16">
        <f t="shared" si="6"/>
        <v>0.77998886124711297</v>
      </c>
      <c r="AC38" s="16">
        <f t="shared" si="7"/>
        <v>0.83253473997489702</v>
      </c>
      <c r="AD38" s="15">
        <f t="shared" si="8"/>
        <v>0.95342506475743161</v>
      </c>
      <c r="AE38" s="15">
        <f t="shared" si="9"/>
        <v>0.96320271707747651</v>
      </c>
      <c r="AF38" s="16">
        <f t="shared" si="10"/>
        <v>0.88940192359243886</v>
      </c>
      <c r="AG38" s="16">
        <f t="shared" si="11"/>
        <v>0.95236374963054238</v>
      </c>
      <c r="AH38" s="16">
        <f t="shared" si="12"/>
        <v>0.90882311786302716</v>
      </c>
      <c r="AI38" s="16">
        <f t="shared" si="13"/>
        <v>0.9643868985145484</v>
      </c>
      <c r="AJ38" s="16">
        <f t="shared" si="14"/>
        <v>0.87571866800687348</v>
      </c>
      <c r="AK38" s="16">
        <f t="shared" si="15"/>
        <v>0.87996801820231141</v>
      </c>
      <c r="AL38" s="16">
        <f>+X38</f>
        <v>0.90878901580207994</v>
      </c>
      <c r="AM38" s="4" t="s">
        <v>102</v>
      </c>
    </row>
    <row r="39" spans="1:39" ht="15.5" x14ac:dyDescent="0.35">
      <c r="A39" s="5" t="s">
        <v>104</v>
      </c>
      <c r="E39" s="3">
        <f>+E17</f>
        <v>1358.9248455703409</v>
      </c>
      <c r="F39" s="3"/>
      <c r="G39" s="3">
        <f>+F17</f>
        <v>915.74740203610827</v>
      </c>
      <c r="H39" s="3"/>
      <c r="I39" s="3">
        <f>+G17</f>
        <v>368.92543463863137</v>
      </c>
      <c r="J39" s="3"/>
      <c r="K39" s="3">
        <f>+H17</f>
        <v>60.544526212016287</v>
      </c>
      <c r="L39" s="3"/>
      <c r="M39" s="3">
        <f>+I17</f>
        <v>83.367195103354632</v>
      </c>
      <c r="N39" s="3"/>
      <c r="O39" s="3">
        <f>+J17</f>
        <v>1681.2713130240056</v>
      </c>
      <c r="P39" s="3"/>
      <c r="Q39" s="3">
        <f>+K17</f>
        <v>615.1172298356696</v>
      </c>
      <c r="R39" s="3"/>
      <c r="S39" s="3">
        <f>+L17</f>
        <v>28.130786340453351</v>
      </c>
      <c r="T39" s="3"/>
      <c r="U39" s="3">
        <f>+M17</f>
        <v>13.367420502270278</v>
      </c>
      <c r="V39" s="3"/>
      <c r="W39" s="3">
        <f>+N17</f>
        <v>108.25705421002951</v>
      </c>
      <c r="X39" s="11">
        <f>+W39+U39+S39+Q39+O39+M39+K39+I39+G39+E39</f>
        <v>5233.6532074728802</v>
      </c>
      <c r="AA39" s="5" t="s">
        <v>104</v>
      </c>
      <c r="AB39" s="3">
        <f t="shared" si="6"/>
        <v>1358.9248455703409</v>
      </c>
      <c r="AC39" s="3">
        <f t="shared" si="7"/>
        <v>915.74740203610827</v>
      </c>
      <c r="AD39" s="3">
        <f t="shared" si="8"/>
        <v>368.92543463863137</v>
      </c>
      <c r="AE39" s="3">
        <f t="shared" si="9"/>
        <v>60.544526212016287</v>
      </c>
      <c r="AF39" s="3">
        <f t="shared" si="10"/>
        <v>83.367195103354632</v>
      </c>
      <c r="AG39" s="3">
        <f t="shared" si="11"/>
        <v>1681.2713130240056</v>
      </c>
      <c r="AH39" s="3">
        <f t="shared" si="12"/>
        <v>615.1172298356696</v>
      </c>
      <c r="AI39" s="3">
        <f t="shared" si="13"/>
        <v>28.130786340453351</v>
      </c>
      <c r="AJ39" s="3">
        <f t="shared" si="14"/>
        <v>13.367420502270278</v>
      </c>
      <c r="AK39" s="3">
        <f t="shared" si="15"/>
        <v>108.25705421002951</v>
      </c>
      <c r="AL39" s="3">
        <f>SUM(AB39:AK39)</f>
        <v>5233.6532074728793</v>
      </c>
      <c r="AM39" s="5" t="s">
        <v>104</v>
      </c>
    </row>
    <row r="40" spans="1:39" ht="15.5" x14ac:dyDescent="0.35">
      <c r="A40" s="17" t="s">
        <v>85</v>
      </c>
      <c r="E40" s="3">
        <f>+E18</f>
        <v>1234.1948127695405</v>
      </c>
      <c r="F40" s="3"/>
      <c r="G40" s="3">
        <f>+F18</f>
        <v>707.92976328557381</v>
      </c>
      <c r="H40" s="3"/>
      <c r="I40" s="3">
        <f>+G18</f>
        <v>202.69401314121944</v>
      </c>
      <c r="J40" s="3"/>
      <c r="K40" s="3">
        <f>+H18</f>
        <v>39.492649597317865</v>
      </c>
      <c r="L40" s="3"/>
      <c r="M40" s="3">
        <f>+I18</f>
        <v>48.289414666036144</v>
      </c>
      <c r="N40" s="3"/>
      <c r="O40" s="3">
        <f>+J18</f>
        <v>1196.8290731273262</v>
      </c>
      <c r="P40" s="3"/>
      <c r="Q40" s="3">
        <f>+K18</f>
        <v>485.47711383584897</v>
      </c>
      <c r="R40" s="3"/>
      <c r="S40" s="3">
        <f>+L18</f>
        <v>18.484380733546651</v>
      </c>
      <c r="T40" s="3"/>
      <c r="U40" s="3">
        <f>+M18</f>
        <v>9.7218500063122413</v>
      </c>
      <c r="V40" s="3"/>
      <c r="W40" s="3">
        <f>+N18</f>
        <v>67.111715411110239</v>
      </c>
      <c r="X40" s="11">
        <f>+W40+U40+S40+Q40+O40+M40+K40+I40+G40+E40</f>
        <v>4010.2247865738323</v>
      </c>
      <c r="AA40" s="5" t="s">
        <v>85</v>
      </c>
      <c r="AB40" s="3">
        <f t="shared" si="6"/>
        <v>1234.1948127695405</v>
      </c>
      <c r="AC40" s="3">
        <f t="shared" si="7"/>
        <v>707.92976328557381</v>
      </c>
      <c r="AD40" s="3">
        <f t="shared" si="8"/>
        <v>202.69401314121944</v>
      </c>
      <c r="AE40" s="3">
        <f t="shared" si="9"/>
        <v>39.492649597317865</v>
      </c>
      <c r="AF40" s="3">
        <f t="shared" si="10"/>
        <v>48.289414666036144</v>
      </c>
      <c r="AG40" s="3">
        <f t="shared" si="11"/>
        <v>1196.8290731273262</v>
      </c>
      <c r="AH40" s="3">
        <f t="shared" si="12"/>
        <v>485.47711383584897</v>
      </c>
      <c r="AI40" s="3">
        <f t="shared" si="13"/>
        <v>18.484380733546651</v>
      </c>
      <c r="AJ40" s="3">
        <f t="shared" si="14"/>
        <v>9.7218500063122413</v>
      </c>
      <c r="AK40" s="3">
        <f t="shared" si="15"/>
        <v>67.111715411110239</v>
      </c>
      <c r="AL40" s="3">
        <f t="shared" ref="AL40:AL43" si="16">SUM(AB40:AK40)</f>
        <v>4010.2247865738318</v>
      </c>
      <c r="AM40" s="5" t="s">
        <v>85</v>
      </c>
    </row>
    <row r="41" spans="1:39" ht="15.5" x14ac:dyDescent="0.35">
      <c r="A41" s="17" t="s">
        <v>86</v>
      </c>
      <c r="B41">
        <f>+E41/E42</f>
        <v>0.68682357745641387</v>
      </c>
      <c r="D41" s="3"/>
      <c r="E41" s="3">
        <f>+E19</f>
        <v>2706.6983194322374</v>
      </c>
      <c r="F41" s="3"/>
      <c r="G41" s="3">
        <f>+F19</f>
        <v>1521.7169333520046</v>
      </c>
      <c r="H41" s="3"/>
      <c r="I41" s="3">
        <f>+G19</f>
        <v>298.05831423268188</v>
      </c>
      <c r="J41" s="3"/>
      <c r="K41" s="3">
        <f>+H19</f>
        <v>57.842129188731029</v>
      </c>
      <c r="L41" s="3"/>
      <c r="M41" s="3">
        <f>+I19</f>
        <v>171.14951265501387</v>
      </c>
      <c r="N41" s="3"/>
      <c r="O41" s="3">
        <f>+J19</f>
        <v>1762.8106738682097</v>
      </c>
      <c r="P41" s="3"/>
      <c r="Q41" s="3">
        <f>+K19</f>
        <v>898.48147076948169</v>
      </c>
      <c r="R41" s="3"/>
      <c r="S41" s="3">
        <f>+L19</f>
        <v>26.441009044052564</v>
      </c>
      <c r="T41" s="3"/>
      <c r="U41" s="3">
        <f>+M19</f>
        <v>12.750454888654977</v>
      </c>
      <c r="V41" s="3"/>
      <c r="W41" s="3">
        <f>+N19</f>
        <v>78.608926139006584</v>
      </c>
      <c r="X41" s="11">
        <f>+W41+U41+S41+Q41+O41+M41+K41+I41+G41+E41</f>
        <v>7534.5577435700743</v>
      </c>
      <c r="Y41" s="3">
        <f>SUM(E41:W41)</f>
        <v>7534.5577435700725</v>
      </c>
      <c r="Z41">
        <f>0.95*Y41</f>
        <v>7157.8298563915687</v>
      </c>
      <c r="AA41" s="5" t="s">
        <v>86</v>
      </c>
      <c r="AB41" s="3">
        <f t="shared" si="6"/>
        <v>2706.6983194322374</v>
      </c>
      <c r="AC41" s="3">
        <f t="shared" si="7"/>
        <v>1521.7169333520046</v>
      </c>
      <c r="AD41" s="3">
        <f t="shared" si="8"/>
        <v>298.05831423268188</v>
      </c>
      <c r="AE41" s="3">
        <f t="shared" si="9"/>
        <v>57.842129188731029</v>
      </c>
      <c r="AF41" s="3">
        <f t="shared" si="10"/>
        <v>171.14951265501387</v>
      </c>
      <c r="AG41" s="3">
        <f t="shared" si="11"/>
        <v>1762.8106738682097</v>
      </c>
      <c r="AH41" s="3">
        <f t="shared" si="12"/>
        <v>898.48147076948169</v>
      </c>
      <c r="AI41" s="3">
        <f t="shared" si="13"/>
        <v>26.441009044052564</v>
      </c>
      <c r="AJ41" s="3">
        <f t="shared" si="14"/>
        <v>12.750454888654977</v>
      </c>
      <c r="AK41" s="3">
        <f t="shared" si="15"/>
        <v>78.608926139006584</v>
      </c>
      <c r="AL41" s="3">
        <f t="shared" si="16"/>
        <v>7534.5577435700725</v>
      </c>
      <c r="AM41" s="5" t="s">
        <v>86</v>
      </c>
    </row>
    <row r="42" spans="1:39" ht="15.5" x14ac:dyDescent="0.35">
      <c r="A42" s="4" t="s">
        <v>67</v>
      </c>
      <c r="D42" s="3"/>
      <c r="E42" s="18">
        <f>+E39*$N$2+E40+E41</f>
        <v>3940.8931322017779</v>
      </c>
      <c r="F42" s="18"/>
      <c r="G42" s="18">
        <f>+G39*$N$2+G40+G41</f>
        <v>2229.6466966375783</v>
      </c>
      <c r="H42" s="18"/>
      <c r="I42" s="18">
        <f>+I39*$N$2+I40+I41</f>
        <v>500.75232737390132</v>
      </c>
      <c r="J42" s="18"/>
      <c r="K42" s="18">
        <f>+K39*$N$2+K40+K41</f>
        <v>97.334778786048901</v>
      </c>
      <c r="L42" s="18"/>
      <c r="M42" s="18">
        <f>+M39*$N$2+M40+M41</f>
        <v>219.43892732105002</v>
      </c>
      <c r="N42" s="18"/>
      <c r="O42" s="18">
        <f>+O39*$N$2+O40+O41</f>
        <v>2959.6397469955359</v>
      </c>
      <c r="P42" s="18"/>
      <c r="Q42" s="18">
        <f>+Q39*$N$2+Q40+Q41</f>
        <v>1383.9585846053305</v>
      </c>
      <c r="R42" s="18"/>
      <c r="S42" s="18">
        <f>+S39*$N$2+S40+S41</f>
        <v>44.925389777599214</v>
      </c>
      <c r="T42" s="18"/>
      <c r="U42" s="18">
        <f>+U39*$N$2+U40+U41</f>
        <v>22.472304894967216</v>
      </c>
      <c r="V42" s="18"/>
      <c r="W42" s="18">
        <f>+W39*$N$2+W40+W41</f>
        <v>145.72064155011682</v>
      </c>
      <c r="X42" s="18">
        <f>+X39*$N$2+X40+X41</f>
        <v>11544.782530143906</v>
      </c>
      <c r="AA42" s="4" t="s">
        <v>67</v>
      </c>
      <c r="AB42" s="3">
        <f t="shared" si="6"/>
        <v>3940.8931322017779</v>
      </c>
      <c r="AC42" s="3">
        <f t="shared" si="7"/>
        <v>2229.6466966375783</v>
      </c>
      <c r="AD42" s="3">
        <f t="shared" si="8"/>
        <v>500.75232737390132</v>
      </c>
      <c r="AE42" s="3">
        <f t="shared" si="9"/>
        <v>97.334778786048901</v>
      </c>
      <c r="AF42" s="3">
        <f t="shared" si="10"/>
        <v>219.43892732105002</v>
      </c>
      <c r="AG42" s="3">
        <f t="shared" si="11"/>
        <v>2959.6397469955359</v>
      </c>
      <c r="AH42" s="3">
        <f t="shared" si="12"/>
        <v>1383.9585846053305</v>
      </c>
      <c r="AI42" s="3">
        <f t="shared" si="13"/>
        <v>44.925389777599214</v>
      </c>
      <c r="AJ42" s="3">
        <f t="shared" si="14"/>
        <v>22.472304894967216</v>
      </c>
      <c r="AK42" s="3">
        <f t="shared" si="15"/>
        <v>145.72064155011682</v>
      </c>
      <c r="AL42" s="3">
        <f t="shared" si="16"/>
        <v>11544.782530143908</v>
      </c>
      <c r="AM42" s="4" t="s">
        <v>67</v>
      </c>
    </row>
    <row r="43" spans="1:39" ht="15.5" x14ac:dyDescent="0.35">
      <c r="A43" s="4" t="s">
        <v>68</v>
      </c>
      <c r="B43" s="20">
        <f>+E43/(E43+E45+E46)</f>
        <v>0.38783695515820593</v>
      </c>
      <c r="E43" s="3">
        <f>+E21</f>
        <v>1521.7752100244538</v>
      </c>
      <c r="F43" s="3"/>
      <c r="G43" s="3">
        <f>+F21</f>
        <v>753.46478272862873</v>
      </c>
      <c r="H43" s="3"/>
      <c r="I43" s="3">
        <f>+G21</f>
        <v>394.05569037281953</v>
      </c>
      <c r="J43" s="3"/>
      <c r="K43" s="3">
        <f>+H21</f>
        <v>79.778868130822786</v>
      </c>
      <c r="L43" s="3"/>
      <c r="M43" s="3">
        <f>+I21</f>
        <v>33.94772593475075</v>
      </c>
      <c r="N43" s="3"/>
      <c r="O43" s="3">
        <f>+J21</f>
        <v>1814.8567033173038</v>
      </c>
      <c r="P43" s="3"/>
      <c r="Q43" s="3">
        <f>+K21</f>
        <v>547.57220492406054</v>
      </c>
      <c r="R43" s="3"/>
      <c r="S43" s="3">
        <f>+L21</f>
        <v>16.825666046904555</v>
      </c>
      <c r="T43" s="3"/>
      <c r="U43" s="3">
        <f>+M21</f>
        <v>1.6313611175244764</v>
      </c>
      <c r="V43" s="3"/>
      <c r="W43" s="3">
        <f>+N21</f>
        <v>0</v>
      </c>
      <c r="X43" s="11">
        <f>+W43+U43+S43+Q43+O43+M43+K43+I43+G43+E43</f>
        <v>5163.9082125972691</v>
      </c>
      <c r="AA43" s="4" t="s">
        <v>68</v>
      </c>
      <c r="AB43" s="3">
        <f t="shared" si="6"/>
        <v>1521.7752100244538</v>
      </c>
      <c r="AC43" s="3">
        <f t="shared" si="7"/>
        <v>753.46478272862873</v>
      </c>
      <c r="AD43" s="3">
        <f t="shared" si="8"/>
        <v>394.05569037281953</v>
      </c>
      <c r="AE43" s="3">
        <f t="shared" si="9"/>
        <v>79.778868130822786</v>
      </c>
      <c r="AF43" s="3">
        <f t="shared" si="10"/>
        <v>33.94772593475075</v>
      </c>
      <c r="AG43" s="3">
        <f t="shared" si="11"/>
        <v>1814.8567033173038</v>
      </c>
      <c r="AH43" s="3">
        <f t="shared" si="12"/>
        <v>547.57220492406054</v>
      </c>
      <c r="AI43" s="3">
        <f t="shared" si="13"/>
        <v>16.825666046904555</v>
      </c>
      <c r="AJ43" s="3">
        <f t="shared" si="14"/>
        <v>1.6313611175244764</v>
      </c>
      <c r="AK43" s="3">
        <f t="shared" si="15"/>
        <v>0</v>
      </c>
      <c r="AL43" s="3">
        <f t="shared" si="16"/>
        <v>5163.9082125972682</v>
      </c>
      <c r="AM43" s="4" t="s">
        <v>68</v>
      </c>
    </row>
    <row r="44" spans="1:39" ht="15.5" x14ac:dyDescent="0.35">
      <c r="A44" s="21" t="s">
        <v>105</v>
      </c>
      <c r="B44" s="22"/>
      <c r="C44" s="23"/>
      <c r="D44" s="23"/>
      <c r="E44" s="24">
        <f>+E43/(E40+E41)</f>
        <v>0.38614982923280583</v>
      </c>
      <c r="F44" s="24"/>
      <c r="G44" s="24">
        <f t="shared" ref="G44:X44" si="17">+G43/(G40+G41)</f>
        <v>0.3379301231288761</v>
      </c>
      <c r="H44" s="24"/>
      <c r="I44" s="24">
        <f t="shared" si="17"/>
        <v>0.78692732680718303</v>
      </c>
      <c r="J44" s="24"/>
      <c r="K44" s="24">
        <f t="shared" si="17"/>
        <v>0.81963373344880486</v>
      </c>
      <c r="L44" s="24"/>
      <c r="M44" s="24">
        <f t="shared" si="17"/>
        <v>0.154702387353013</v>
      </c>
      <c r="N44" s="24"/>
      <c r="O44" s="24">
        <f t="shared" si="17"/>
        <v>0.61320189565626926</v>
      </c>
      <c r="P44" s="24"/>
      <c r="Q44" s="24">
        <f t="shared" si="17"/>
        <v>0.39565649652746948</v>
      </c>
      <c r="R44" s="24"/>
      <c r="S44" s="24">
        <f t="shared" si="17"/>
        <v>0.37452465365796783</v>
      </c>
      <c r="T44" s="24"/>
      <c r="U44" s="24">
        <f t="shared" si="17"/>
        <v>7.2594294405903495E-2</v>
      </c>
      <c r="V44" s="24"/>
      <c r="W44" s="24">
        <f t="shared" si="17"/>
        <v>0</v>
      </c>
      <c r="X44" s="24">
        <f t="shared" si="17"/>
        <v>0.44729367565946698</v>
      </c>
      <c r="AA44" s="4" t="s">
        <v>105</v>
      </c>
      <c r="AB44" s="16">
        <f t="shared" si="6"/>
        <v>0.38614982923280583</v>
      </c>
      <c r="AC44" s="16">
        <f t="shared" si="7"/>
        <v>0.3379301231288761</v>
      </c>
      <c r="AD44" s="15">
        <f t="shared" si="8"/>
        <v>0.78692732680718303</v>
      </c>
      <c r="AE44" s="15">
        <f t="shared" si="9"/>
        <v>0.81963373344880486</v>
      </c>
      <c r="AF44" s="16">
        <f t="shared" si="10"/>
        <v>0.154702387353013</v>
      </c>
      <c r="AG44" s="16">
        <f t="shared" si="11"/>
        <v>0.61320189565626926</v>
      </c>
      <c r="AH44" s="16">
        <f t="shared" si="12"/>
        <v>0.39565649652746948</v>
      </c>
      <c r="AI44" s="16">
        <f t="shared" si="13"/>
        <v>0.37452465365796783</v>
      </c>
      <c r="AJ44" s="16">
        <f t="shared" si="14"/>
        <v>7.2594294405903495E-2</v>
      </c>
      <c r="AK44" s="16">
        <f t="shared" si="15"/>
        <v>0</v>
      </c>
      <c r="AL44" s="16">
        <f>+X44</f>
        <v>0.44729367565946698</v>
      </c>
      <c r="AM44" s="4" t="s">
        <v>105</v>
      </c>
    </row>
    <row r="45" spans="1:39" ht="15.5" x14ac:dyDescent="0.35">
      <c r="A45" s="4" t="s">
        <v>106</v>
      </c>
      <c r="B45" s="20">
        <f>1-B43</f>
        <v>0.61216304484179407</v>
      </c>
      <c r="E45" s="3">
        <f t="shared" ref="E45:E52" si="18">+E22</f>
        <v>2353.0160315620019</v>
      </c>
      <c r="F45" s="3"/>
      <c r="G45" s="3">
        <f t="shared" ref="G45:G52" si="19">+F22</f>
        <v>1417.4234973703471</v>
      </c>
      <c r="H45" s="3"/>
      <c r="I45" s="3">
        <f t="shared" ref="I45:I52" si="20">+G22</f>
        <v>70.023442734564981</v>
      </c>
      <c r="J45" s="3"/>
      <c r="K45" s="3">
        <f t="shared" ref="K45:K52" si="21">+H22</f>
        <v>10.659466029248957</v>
      </c>
      <c r="L45" s="3"/>
      <c r="M45" s="3">
        <f t="shared" ref="M45:M52" si="22">+I22</f>
        <v>174.22127331100171</v>
      </c>
      <c r="N45" s="3"/>
      <c r="O45" s="3">
        <f t="shared" ref="O45:O52" si="23">+J22</f>
        <v>934.23855566254451</v>
      </c>
      <c r="P45" s="3"/>
      <c r="Q45" s="3">
        <f t="shared" ref="Q45:Q52" si="24">+K22</f>
        <v>754.83529863150579</v>
      </c>
      <c r="R45" s="3"/>
      <c r="S45" s="3">
        <f t="shared" ref="S45:S52" si="25">+L22</f>
        <v>24.778751538127946</v>
      </c>
      <c r="T45" s="3"/>
      <c r="U45" s="3">
        <f t="shared" ref="U45:U52" si="26">+M22</f>
        <v>12.380092441553401</v>
      </c>
      <c r="V45" s="3"/>
      <c r="W45" s="3">
        <f t="shared" ref="W45:W52" si="27">+N22</f>
        <v>0</v>
      </c>
      <c r="X45" s="11">
        <f>+W45+U45+S45+Q45+O45+M45+K45+I45+G45+E45</f>
        <v>5751.5764092808968</v>
      </c>
      <c r="AA45" s="4" t="s">
        <v>69</v>
      </c>
      <c r="AB45" s="3">
        <f t="shared" si="6"/>
        <v>2353.0160315620019</v>
      </c>
      <c r="AC45" s="3">
        <f t="shared" si="7"/>
        <v>1417.4234973703471</v>
      </c>
      <c r="AD45" s="3">
        <f t="shared" si="8"/>
        <v>70.023442734564981</v>
      </c>
      <c r="AE45" s="3">
        <f t="shared" si="9"/>
        <v>10.659466029248957</v>
      </c>
      <c r="AF45" s="3">
        <f t="shared" si="10"/>
        <v>174.22127331100171</v>
      </c>
      <c r="AG45" s="3">
        <f t="shared" si="11"/>
        <v>934.23855566254451</v>
      </c>
      <c r="AH45" s="3">
        <f t="shared" si="12"/>
        <v>754.83529863150579</v>
      </c>
      <c r="AI45" s="3">
        <f t="shared" si="13"/>
        <v>24.778751538127946</v>
      </c>
      <c r="AJ45" s="3">
        <f t="shared" si="14"/>
        <v>12.380092441553401</v>
      </c>
      <c r="AK45" s="3">
        <f t="shared" si="15"/>
        <v>0</v>
      </c>
      <c r="AL45" s="3">
        <f>SUM(AB45:AK45)</f>
        <v>5751.5764092808968</v>
      </c>
      <c r="AM45" s="4" t="s">
        <v>69</v>
      </c>
    </row>
    <row r="46" spans="1:39" ht="15.5" x14ac:dyDescent="0.35">
      <c r="A46" s="4" t="s">
        <v>87</v>
      </c>
      <c r="B46" s="3"/>
      <c r="E46" s="3">
        <f t="shared" si="18"/>
        <v>48.958648115760525</v>
      </c>
      <c r="F46" s="3"/>
      <c r="G46" s="3">
        <f t="shared" si="19"/>
        <v>33.278725676107662</v>
      </c>
      <c r="H46" s="3"/>
      <c r="I46" s="3">
        <f t="shared" si="20"/>
        <v>34.789405866812842</v>
      </c>
      <c r="J46" s="3"/>
      <c r="K46" s="3">
        <f t="shared" si="21"/>
        <v>5.0903802609188604</v>
      </c>
      <c r="L46" s="3"/>
      <c r="M46" s="3">
        <f t="shared" si="22"/>
        <v>4.3835196030754755</v>
      </c>
      <c r="N46" s="3"/>
      <c r="O46" s="3">
        <f t="shared" si="23"/>
        <v>171.50722733570802</v>
      </c>
      <c r="P46" s="3"/>
      <c r="Q46" s="3">
        <f t="shared" si="24"/>
        <v>61.168497326348856</v>
      </c>
      <c r="R46" s="3"/>
      <c r="S46" s="3">
        <f t="shared" si="25"/>
        <v>2.3315477271909986</v>
      </c>
      <c r="T46" s="3"/>
      <c r="U46" s="3">
        <f t="shared" si="26"/>
        <v>2.479236745447805</v>
      </c>
      <c r="V46" s="3"/>
      <c r="W46" s="3">
        <f t="shared" si="27"/>
        <v>0</v>
      </c>
      <c r="X46" s="11">
        <f>+W46+U46+S46+Q46+O46+M46+K46+I46+G46+E46</f>
        <v>363.98718865737106</v>
      </c>
      <c r="Y46">
        <f>+X46/X42</f>
        <v>3.1528284548191829E-2</v>
      </c>
      <c r="AA46" s="4" t="s">
        <v>87</v>
      </c>
      <c r="AB46" s="3">
        <f t="shared" si="6"/>
        <v>48.958648115760525</v>
      </c>
      <c r="AC46" s="3">
        <f t="shared" si="7"/>
        <v>33.278725676107662</v>
      </c>
      <c r="AD46" s="3">
        <f t="shared" si="8"/>
        <v>34.789405866812842</v>
      </c>
      <c r="AE46" s="3">
        <f t="shared" si="9"/>
        <v>5.0903802609188604</v>
      </c>
      <c r="AF46" s="3">
        <f t="shared" si="10"/>
        <v>4.3835196030754755</v>
      </c>
      <c r="AG46" s="3">
        <f t="shared" si="11"/>
        <v>171.50722733570802</v>
      </c>
      <c r="AH46" s="3">
        <f t="shared" si="12"/>
        <v>61.168497326348856</v>
      </c>
      <c r="AI46" s="3">
        <f t="shared" si="13"/>
        <v>2.3315477271909986</v>
      </c>
      <c r="AJ46" s="3">
        <f t="shared" si="14"/>
        <v>2.479236745447805</v>
      </c>
      <c r="AK46" s="3">
        <f t="shared" si="15"/>
        <v>0</v>
      </c>
      <c r="AL46" s="3">
        <f>SUM(AB46:AK46)</f>
        <v>363.98718865737101</v>
      </c>
      <c r="AM46" s="4" t="s">
        <v>70</v>
      </c>
    </row>
    <row r="47" spans="1:39" ht="15.5" x14ac:dyDescent="0.35">
      <c r="A47" s="21" t="s">
        <v>107</v>
      </c>
      <c r="E47" s="25">
        <f t="shared" si="18"/>
        <v>26.44959051378018</v>
      </c>
      <c r="F47" s="25"/>
      <c r="G47" s="25">
        <f t="shared" si="19"/>
        <v>30.344499451861562</v>
      </c>
      <c r="H47" s="25"/>
      <c r="I47" s="25">
        <f t="shared" si="20"/>
        <v>12.325658172914597</v>
      </c>
      <c r="J47" s="25"/>
      <c r="K47" s="25">
        <f t="shared" si="21"/>
        <v>19.751754578939444</v>
      </c>
      <c r="L47" s="25"/>
      <c r="M47" s="25">
        <f t="shared" si="22"/>
        <v>30.38013984952952</v>
      </c>
      <c r="N47" s="25"/>
      <c r="O47" s="25">
        <f t="shared" si="23"/>
        <v>23.675877546695485</v>
      </c>
      <c r="P47" s="25"/>
      <c r="Q47" s="25">
        <f t="shared" si="24"/>
        <v>29.441196417844274</v>
      </c>
      <c r="R47" s="25"/>
      <c r="S47" s="25">
        <f t="shared" si="25"/>
        <v>30.931363585789402</v>
      </c>
      <c r="T47" s="25"/>
      <c r="U47" s="25">
        <f t="shared" si="26"/>
        <v>0</v>
      </c>
      <c r="V47" s="25"/>
      <c r="W47" s="25">
        <f t="shared" si="27"/>
        <v>27.062475105156686</v>
      </c>
      <c r="X47" s="26">
        <f>+O24</f>
        <v>26.400522746250378</v>
      </c>
      <c r="AA47" s="4" t="s">
        <v>107</v>
      </c>
      <c r="AB47" s="18">
        <f t="shared" si="6"/>
        <v>26.44959051378018</v>
      </c>
      <c r="AC47" s="18">
        <f t="shared" si="7"/>
        <v>30.344499451861562</v>
      </c>
      <c r="AD47" s="3">
        <f t="shared" si="8"/>
        <v>12.325658172914597</v>
      </c>
      <c r="AE47" s="3">
        <f t="shared" si="9"/>
        <v>19.751754578939444</v>
      </c>
      <c r="AF47" s="18">
        <f t="shared" si="10"/>
        <v>30.38013984952952</v>
      </c>
      <c r="AG47" s="18">
        <f t="shared" si="11"/>
        <v>23.675877546695485</v>
      </c>
      <c r="AH47" s="18">
        <f t="shared" si="12"/>
        <v>29.441196417844274</v>
      </c>
      <c r="AI47" s="18">
        <f t="shared" si="13"/>
        <v>30.931363585789402</v>
      </c>
      <c r="AJ47" s="18">
        <f t="shared" si="14"/>
        <v>0</v>
      </c>
      <c r="AK47" s="18">
        <f t="shared" si="15"/>
        <v>27.062475105156686</v>
      </c>
      <c r="AL47" s="18">
        <f>+X47</f>
        <v>26.400522746250378</v>
      </c>
      <c r="AM47" s="4" t="s">
        <v>107</v>
      </c>
    </row>
    <row r="48" spans="1:39" ht="15.5" x14ac:dyDescent="0.35">
      <c r="A48" s="4" t="s">
        <v>89</v>
      </c>
      <c r="E48" s="3">
        <f t="shared" si="18"/>
        <v>1869.285952217148</v>
      </c>
      <c r="F48" s="3"/>
      <c r="G48" s="3">
        <f t="shared" si="19"/>
        <v>1185.0339378568115</v>
      </c>
      <c r="H48" s="3"/>
      <c r="I48" s="3">
        <f t="shared" si="20"/>
        <v>229.41193964716322</v>
      </c>
      <c r="J48" s="3"/>
      <c r="K48" s="3">
        <f t="shared" si="21"/>
        <v>46.290364366777823</v>
      </c>
      <c r="L48" s="3"/>
      <c r="M48" s="3">
        <f t="shared" si="22"/>
        <v>152.28375006819445</v>
      </c>
      <c r="N48" s="3"/>
      <c r="O48" s="3">
        <f t="shared" si="23"/>
        <v>1368.7984326261108</v>
      </c>
      <c r="P48" s="3"/>
      <c r="Q48" s="3">
        <f t="shared" si="24"/>
        <v>682.1748444025468</v>
      </c>
      <c r="R48" s="3"/>
      <c r="S48" s="3">
        <f t="shared" si="25"/>
        <v>36.78145772457853</v>
      </c>
      <c r="T48" s="3"/>
      <c r="U48" s="3">
        <f t="shared" si="26"/>
        <v>0</v>
      </c>
      <c r="V48" s="3"/>
      <c r="W48" s="3">
        <f t="shared" si="27"/>
        <v>56.652139327246005</v>
      </c>
      <c r="X48" s="11">
        <f>+W48+U48+S48+Q48+O48+M48+K48+I48+G48+E48</f>
        <v>5626.7128182365777</v>
      </c>
      <c r="AA48" s="4" t="s">
        <v>89</v>
      </c>
      <c r="AB48" s="3">
        <f t="shared" si="6"/>
        <v>1869.285952217148</v>
      </c>
      <c r="AC48" s="3">
        <f t="shared" si="7"/>
        <v>1185.0339378568115</v>
      </c>
      <c r="AD48" s="3">
        <f t="shared" si="8"/>
        <v>229.41193964716322</v>
      </c>
      <c r="AE48" s="3">
        <f t="shared" si="9"/>
        <v>46.290364366777823</v>
      </c>
      <c r="AF48" s="3">
        <f t="shared" si="10"/>
        <v>152.28375006819445</v>
      </c>
      <c r="AG48" s="3">
        <f t="shared" si="11"/>
        <v>1368.7984326261108</v>
      </c>
      <c r="AH48" s="3">
        <f t="shared" si="12"/>
        <v>682.1748444025468</v>
      </c>
      <c r="AI48" s="3">
        <f t="shared" si="13"/>
        <v>36.78145772457853</v>
      </c>
      <c r="AJ48" s="3">
        <f t="shared" si="14"/>
        <v>0</v>
      </c>
      <c r="AK48" s="3">
        <f t="shared" si="15"/>
        <v>56.652139327246005</v>
      </c>
      <c r="AL48" s="3">
        <f t="shared" ref="AL48:AL53" si="28">SUM(AB48:AK48)</f>
        <v>5626.7128182365768</v>
      </c>
      <c r="AM48" s="4" t="s">
        <v>89</v>
      </c>
    </row>
    <row r="49" spans="1:39" ht="15.5" x14ac:dyDescent="0.35">
      <c r="A49" s="21" t="s">
        <v>90</v>
      </c>
      <c r="E49" s="3">
        <f t="shared" si="18"/>
        <v>715.91062193319669</v>
      </c>
      <c r="F49" s="3"/>
      <c r="G49" s="3">
        <f t="shared" si="19"/>
        <v>461.75738649988358</v>
      </c>
      <c r="H49" s="3"/>
      <c r="I49" s="3">
        <f t="shared" si="20"/>
        <v>36.737648968272026</v>
      </c>
      <c r="J49" s="3"/>
      <c r="K49" s="3">
        <f t="shared" si="21"/>
        <v>11.424835400591251</v>
      </c>
      <c r="L49" s="3"/>
      <c r="M49" s="3">
        <f t="shared" si="22"/>
        <v>51.995461296381436</v>
      </c>
      <c r="N49" s="3"/>
      <c r="O49" s="3">
        <f t="shared" si="23"/>
        <v>417.36089652511487</v>
      </c>
      <c r="P49" s="3"/>
      <c r="Q49" s="3">
        <f t="shared" si="24"/>
        <v>264.52369458717919</v>
      </c>
      <c r="R49" s="3"/>
      <c r="S49" s="3">
        <f t="shared" si="25"/>
        <v>8.1785646431673573</v>
      </c>
      <c r="T49" s="3"/>
      <c r="U49" s="3">
        <f t="shared" si="26"/>
        <v>0</v>
      </c>
      <c r="V49" s="3"/>
      <c r="W49" s="3">
        <f t="shared" si="27"/>
        <v>21.273521066799663</v>
      </c>
      <c r="X49" s="11">
        <f>+W49+U49+S49+Q49+O49+M49+K49+I49+G49+E49</f>
        <v>1989.1626309205863</v>
      </c>
      <c r="AA49" s="4" t="s">
        <v>90</v>
      </c>
      <c r="AB49" s="3">
        <f t="shared" si="6"/>
        <v>715.91062193319669</v>
      </c>
      <c r="AC49" s="3">
        <f t="shared" si="7"/>
        <v>461.75738649988358</v>
      </c>
      <c r="AD49" s="3">
        <f t="shared" si="8"/>
        <v>36.737648968272026</v>
      </c>
      <c r="AE49" s="3">
        <f t="shared" si="9"/>
        <v>11.424835400591251</v>
      </c>
      <c r="AF49" s="3">
        <f t="shared" si="10"/>
        <v>51.995461296381436</v>
      </c>
      <c r="AG49" s="3">
        <f t="shared" si="11"/>
        <v>417.36089652511487</v>
      </c>
      <c r="AH49" s="3">
        <f t="shared" si="12"/>
        <v>264.52369458717919</v>
      </c>
      <c r="AI49" s="3">
        <f t="shared" si="13"/>
        <v>8.1785646431673573</v>
      </c>
      <c r="AJ49" s="3">
        <f t="shared" si="14"/>
        <v>0</v>
      </c>
      <c r="AK49" s="3">
        <f t="shared" si="15"/>
        <v>21.273521066799663</v>
      </c>
      <c r="AL49" s="3">
        <f t="shared" si="28"/>
        <v>1989.162630920586</v>
      </c>
      <c r="AM49" s="4" t="s">
        <v>90</v>
      </c>
    </row>
    <row r="50" spans="1:39" ht="15.5" x14ac:dyDescent="0.35">
      <c r="A50" s="4" t="s">
        <v>91</v>
      </c>
      <c r="E50" s="3">
        <f t="shared" si="18"/>
        <v>1990.7876974990409</v>
      </c>
      <c r="F50" s="3"/>
      <c r="G50" s="3">
        <f t="shared" si="19"/>
        <v>1059.9595468521211</v>
      </c>
      <c r="H50" s="3"/>
      <c r="I50" s="3">
        <f t="shared" si="20"/>
        <v>261.32066526440985</v>
      </c>
      <c r="J50" s="3"/>
      <c r="K50" s="3">
        <f t="shared" si="21"/>
        <v>46.41729378813978</v>
      </c>
      <c r="L50" s="3"/>
      <c r="M50" s="3">
        <f t="shared" si="22"/>
        <v>119.15405135863243</v>
      </c>
      <c r="N50" s="3"/>
      <c r="O50" s="3">
        <f t="shared" si="23"/>
        <v>1345.4497773430949</v>
      </c>
      <c r="P50" s="3"/>
      <c r="Q50" s="3">
        <f t="shared" si="24"/>
        <v>633.9577761823025</v>
      </c>
      <c r="R50" s="3"/>
      <c r="S50" s="3">
        <f t="shared" si="25"/>
        <v>18.262444400885208</v>
      </c>
      <c r="T50" s="3"/>
      <c r="U50" s="3">
        <f t="shared" si="26"/>
        <v>12.750454888654977</v>
      </c>
      <c r="V50" s="3"/>
      <c r="W50" s="3">
        <f t="shared" si="27"/>
        <v>0</v>
      </c>
      <c r="X50" s="11">
        <f>+W50+U50+S50+Q50+O50+M50+K50+I50+G50+E50</f>
        <v>5488.0597075772821</v>
      </c>
      <c r="AA50" s="4" t="s">
        <v>91</v>
      </c>
      <c r="AB50" s="18">
        <f t="shared" si="6"/>
        <v>1990.7876974990409</v>
      </c>
      <c r="AC50" s="18">
        <f t="shared" si="7"/>
        <v>1059.9595468521211</v>
      </c>
      <c r="AD50" s="3">
        <f t="shared" si="8"/>
        <v>261.32066526440985</v>
      </c>
      <c r="AE50" s="3">
        <f t="shared" si="9"/>
        <v>46.41729378813978</v>
      </c>
      <c r="AF50" s="18">
        <f t="shared" si="10"/>
        <v>119.15405135863243</v>
      </c>
      <c r="AG50" s="18">
        <f t="shared" si="11"/>
        <v>1345.4497773430949</v>
      </c>
      <c r="AH50" s="18">
        <f t="shared" si="12"/>
        <v>633.9577761823025</v>
      </c>
      <c r="AI50" s="18">
        <f t="shared" si="13"/>
        <v>18.262444400885208</v>
      </c>
      <c r="AJ50" s="18">
        <f t="shared" si="14"/>
        <v>12.750454888654977</v>
      </c>
      <c r="AK50" s="18">
        <f t="shared" si="15"/>
        <v>0</v>
      </c>
      <c r="AL50" s="18">
        <f t="shared" si="28"/>
        <v>5488.0597075772812</v>
      </c>
      <c r="AM50" s="4" t="s">
        <v>91</v>
      </c>
    </row>
    <row r="51" spans="1:39" ht="15.5" x14ac:dyDescent="0.35">
      <c r="A51" s="4" t="s">
        <v>71</v>
      </c>
      <c r="E51" s="3">
        <f t="shared" si="18"/>
        <v>110.2</v>
      </c>
      <c r="F51" s="3"/>
      <c r="G51" s="3">
        <f t="shared" si="19"/>
        <v>65.8</v>
      </c>
      <c r="H51" s="3"/>
      <c r="I51" s="3">
        <f t="shared" si="20"/>
        <v>20.6</v>
      </c>
      <c r="J51" s="3"/>
      <c r="K51" s="3">
        <f t="shared" si="21"/>
        <v>2.2999999999999998</v>
      </c>
      <c r="L51" s="3"/>
      <c r="M51" s="3">
        <f t="shared" si="22"/>
        <v>1.1000000000000001</v>
      </c>
      <c r="N51" s="3"/>
      <c r="O51" s="3">
        <f t="shared" si="23"/>
        <v>169.7</v>
      </c>
      <c r="P51" s="3"/>
      <c r="Q51" s="3">
        <f t="shared" si="24"/>
        <v>119.4</v>
      </c>
      <c r="R51" s="3"/>
      <c r="S51" s="3">
        <f t="shared" si="25"/>
        <v>0.5</v>
      </c>
      <c r="T51" s="3"/>
      <c r="U51" s="3">
        <f t="shared" si="26"/>
        <v>0</v>
      </c>
      <c r="V51" s="3"/>
      <c r="W51" s="3">
        <f t="shared" si="27"/>
        <v>4.8</v>
      </c>
      <c r="X51" s="11">
        <f>+W51+U51+S51+Q51+O51+M51+K51+I51+G51+E51</f>
        <v>494.40000000000003</v>
      </c>
      <c r="AA51" s="4" t="s">
        <v>71</v>
      </c>
      <c r="AB51" s="3">
        <f t="shared" si="6"/>
        <v>110.2</v>
      </c>
      <c r="AC51" s="3">
        <f t="shared" si="7"/>
        <v>65.8</v>
      </c>
      <c r="AD51" s="3">
        <f t="shared" si="8"/>
        <v>20.6</v>
      </c>
      <c r="AE51" s="3">
        <f t="shared" si="9"/>
        <v>2.2999999999999998</v>
      </c>
      <c r="AF51" s="3">
        <f t="shared" si="10"/>
        <v>1.1000000000000001</v>
      </c>
      <c r="AG51" s="3">
        <f t="shared" si="11"/>
        <v>169.7</v>
      </c>
      <c r="AH51" s="3">
        <f t="shared" si="12"/>
        <v>119.4</v>
      </c>
      <c r="AI51" s="3">
        <f t="shared" si="13"/>
        <v>0.5</v>
      </c>
      <c r="AJ51" s="3">
        <f t="shared" si="14"/>
        <v>0</v>
      </c>
      <c r="AK51" s="3">
        <f t="shared" si="15"/>
        <v>4.8</v>
      </c>
      <c r="AL51" s="3">
        <f t="shared" si="28"/>
        <v>494.40000000000003</v>
      </c>
      <c r="AM51" s="4" t="s">
        <v>71</v>
      </c>
    </row>
    <row r="52" spans="1:39" ht="15.5" x14ac:dyDescent="0.35">
      <c r="A52" s="4" t="s">
        <v>72</v>
      </c>
      <c r="E52" s="3">
        <f t="shared" si="18"/>
        <v>2598.4789332956616</v>
      </c>
      <c r="F52" s="3"/>
      <c r="G52" s="3">
        <f t="shared" si="19"/>
        <v>1444.4762428486781</v>
      </c>
      <c r="H52" s="3"/>
      <c r="I52" s="3">
        <f t="shared" si="20"/>
        <v>183.32599018998158</v>
      </c>
      <c r="J52" s="3"/>
      <c r="K52" s="3">
        <f t="shared" si="21"/>
        <v>48.177529372102974</v>
      </c>
      <c r="L52" s="3"/>
      <c r="M52" s="3">
        <f t="shared" si="22"/>
        <v>63.148794254631341</v>
      </c>
      <c r="N52" s="3"/>
      <c r="O52" s="3">
        <f t="shared" si="23"/>
        <v>1468.8440480095833</v>
      </c>
      <c r="P52" s="3"/>
      <c r="Q52" s="3">
        <f t="shared" si="24"/>
        <v>701.52401506293938</v>
      </c>
      <c r="R52" s="3"/>
      <c r="S52" s="3">
        <f t="shared" si="25"/>
        <v>28.611584429672376</v>
      </c>
      <c r="T52" s="3"/>
      <c r="U52" s="3">
        <f t="shared" si="26"/>
        <v>0</v>
      </c>
      <c r="V52" s="3"/>
      <c r="W52" s="3">
        <f t="shared" si="27"/>
        <v>94.427205553640007</v>
      </c>
      <c r="X52" s="11">
        <f>+W52+U52+S52+Q52+O52+M52+K52+I52+G52+E52</f>
        <v>6631.014343016891</v>
      </c>
      <c r="AA52" s="4" t="s">
        <v>72</v>
      </c>
      <c r="AB52" s="3">
        <f t="shared" si="6"/>
        <v>2598.4789332956616</v>
      </c>
      <c r="AC52" s="3">
        <f t="shared" si="7"/>
        <v>1444.4762428486781</v>
      </c>
      <c r="AD52" s="3">
        <f t="shared" si="8"/>
        <v>183.32599018998158</v>
      </c>
      <c r="AE52" s="3">
        <f t="shared" si="9"/>
        <v>48.177529372102974</v>
      </c>
      <c r="AF52" s="3">
        <f t="shared" si="10"/>
        <v>63.148794254631341</v>
      </c>
      <c r="AG52" s="3">
        <f t="shared" si="11"/>
        <v>1468.8440480095833</v>
      </c>
      <c r="AH52" s="3">
        <f t="shared" si="12"/>
        <v>701.52401506293938</v>
      </c>
      <c r="AI52" s="3">
        <f t="shared" si="13"/>
        <v>28.611584429672376</v>
      </c>
      <c r="AJ52" s="3">
        <f t="shared" si="14"/>
        <v>0</v>
      </c>
      <c r="AK52" s="3">
        <f t="shared" si="15"/>
        <v>94.427205553640007</v>
      </c>
      <c r="AL52" s="3">
        <f t="shared" si="28"/>
        <v>6631.0143430168919</v>
      </c>
      <c r="AM52" s="4" t="s">
        <v>72</v>
      </c>
    </row>
    <row r="53" spans="1:39" ht="15.5" x14ac:dyDescent="0.35">
      <c r="A53" s="4" t="s">
        <v>108</v>
      </c>
      <c r="E53" s="2">
        <f>0.001*(35*E43+25*E45+25*E46)</f>
        <v>113.31149934279995</v>
      </c>
      <c r="F53" s="2"/>
      <c r="G53" s="2">
        <f>0.001*(35*G43+25*G45+25*G46+35*G44*G39+25*(1-G44)*G39)</f>
        <v>88.627094345816175</v>
      </c>
      <c r="H53" s="2"/>
      <c r="I53" s="2">
        <f>0.001*(35*I43+25*I45+25*I46+35*I44*I39+25*(1-I44)*I39)</f>
        <v>28.538581304762481</v>
      </c>
      <c r="J53" s="2"/>
      <c r="K53" s="2">
        <f>0.001*(35*K43+25*K45+25*K46+35*K44*K39+25*(1-K44)*K39)</f>
        <v>5.1958630577238401</v>
      </c>
      <c r="L53" s="2"/>
      <c r="M53" s="2">
        <f>0.001*(35*M43+25*M45+25*M46+35*M44*M39+25*(1-M44)*M39)</f>
        <v>7.8664411492462056</v>
      </c>
      <c r="N53" s="2"/>
      <c r="O53" s="2">
        <f>0.001*(35*O43+25*O45+25*O46+35*O44*O39+25*(1-O44)*O39)</f>
        <v>143.50499957925035</v>
      </c>
      <c r="P53" s="2"/>
      <c r="Q53" s="2">
        <f>0.001*(35*Q43+25*Q45+25*Q46+35*Q44*Q39+25*(1-Q44)*Q39)</f>
        <v>57.376804098284858</v>
      </c>
      <c r="R53" s="2"/>
      <c r="S53" s="2">
        <f>0.001*(35*S43+25*S45+25*S46+35*S44*S39+25*(1-S44)*S39)</f>
        <v>2.075282181898813</v>
      </c>
      <c r="T53" s="2"/>
      <c r="U53" s="2">
        <f>0.001*(35*U43+25*U45+25*U46+35*U44*U39+25*(1-U44)*U39)</f>
        <v>0.77247036593903706</v>
      </c>
      <c r="V53" s="2"/>
      <c r="W53" s="2">
        <f>0.001*(35*W43+25*W45+25*W46+35*W44*W39+25*(1-W44)*W39)</f>
        <v>2.7064263552507377</v>
      </c>
      <c r="X53" s="2">
        <f>SUM(E53:W53)</f>
        <v>449.97546178097247</v>
      </c>
      <c r="AA53" s="4" t="s">
        <v>109</v>
      </c>
      <c r="AB53" s="2">
        <f>+E54</f>
        <v>113.74008040528899</v>
      </c>
      <c r="AC53" s="2">
        <f>+G54</f>
        <v>63.275815243225757</v>
      </c>
      <c r="AD53" s="2">
        <f>+I54</f>
        <v>16.459365088075728</v>
      </c>
      <c r="AE53" s="2">
        <f>+K54</f>
        <v>3.2311581509594505</v>
      </c>
      <c r="AF53" s="2">
        <f>+M54</f>
        <v>5.8254504423737581</v>
      </c>
      <c r="AG53" s="2">
        <f>+O54</f>
        <v>92.139560708061438</v>
      </c>
      <c r="AH53" s="2">
        <f>+Q54</f>
        <v>40.074686664373871</v>
      </c>
      <c r="AI53" s="2">
        <f>+S54</f>
        <v>1.2913914049090258</v>
      </c>
      <c r="AJ53" s="2">
        <f>+U54</f>
        <v>0.57812123354942513</v>
      </c>
      <c r="AK53" s="2">
        <f>+W54</f>
        <v>3.6430160387529202</v>
      </c>
      <c r="AL53" s="3">
        <f t="shared" si="28"/>
        <v>340.2586453795704</v>
      </c>
      <c r="AM53" s="4" t="s">
        <v>109</v>
      </c>
    </row>
    <row r="54" spans="1:39" ht="15.5" x14ac:dyDescent="0.35">
      <c r="A54" s="4" t="s">
        <v>110</v>
      </c>
      <c r="E54" s="2">
        <f>+(E44*E42*35+(1-E44)*E42*25)/1000</f>
        <v>113.74008040528899</v>
      </c>
      <c r="F54" s="3"/>
      <c r="G54" s="2">
        <f>+(G44*G42*35+(1-G44)*G42*25)/1000</f>
        <v>63.275815243225757</v>
      </c>
      <c r="H54" s="3"/>
      <c r="I54" s="2">
        <f>+(I44*I42*35+(1-I44)*I42*25)/1000</f>
        <v>16.459365088075728</v>
      </c>
      <c r="J54" s="3"/>
      <c r="K54" s="2">
        <f>+(K44*K42*35+(1-K44)*K42*25)/1000</f>
        <v>3.2311581509594505</v>
      </c>
      <c r="L54" s="3"/>
      <c r="M54" s="2">
        <f>+(M44*M42*35+(1-M44)*M42*25)/1000</f>
        <v>5.8254504423737581</v>
      </c>
      <c r="N54" s="3"/>
      <c r="O54" s="2">
        <f>+(O44*O42*35+(1-O44)*O42*25)/1000</f>
        <v>92.139560708061438</v>
      </c>
      <c r="P54" s="3"/>
      <c r="Q54" s="2">
        <f>+(Q44*Q42*35+(1-Q44)*Q42*25)/1000</f>
        <v>40.074686664373871</v>
      </c>
      <c r="R54" s="3"/>
      <c r="S54" s="2">
        <f>+(S44*S42*35+(1-S44)*S42*25)/1000</f>
        <v>1.2913914049090258</v>
      </c>
      <c r="T54" s="3"/>
      <c r="U54" s="2">
        <f>+(U44*U42*35+(1-U44)*U42*25)/1000</f>
        <v>0.57812123354942513</v>
      </c>
      <c r="V54" s="3"/>
      <c r="W54" s="2">
        <f>+(W44*W42*35+(1-W44)*W42*25)/1000</f>
        <v>3.6430160387529202</v>
      </c>
      <c r="X54" s="39">
        <f>+E54+G54+I54+K54+M54+O54+Q54+S54+U54+W54</f>
        <v>340.2586453795704</v>
      </c>
    </row>
    <row r="55" spans="1:39" ht="15.5" x14ac:dyDescent="0.35">
      <c r="A55" s="4" t="s">
        <v>111</v>
      </c>
    </row>
    <row r="56" spans="1:39" ht="15.5" x14ac:dyDescent="0.35">
      <c r="A56" s="4" t="s">
        <v>112</v>
      </c>
      <c r="E56" s="3">
        <f>0.002*E41</f>
        <v>5.4133966388644748</v>
      </c>
      <c r="F56" s="3"/>
      <c r="G56" s="3">
        <f>0.002*G41</f>
        <v>3.0434338667040093</v>
      </c>
      <c r="H56" s="3"/>
      <c r="I56" s="3">
        <f>0.002*I41</f>
        <v>0.59611662846536373</v>
      </c>
      <c r="J56" s="3"/>
      <c r="K56" s="3">
        <f>0.002*K41</f>
        <v>0.11568425837746206</v>
      </c>
      <c r="L56" s="3"/>
      <c r="M56" s="3">
        <f>0.002*M41</f>
        <v>0.34229902531002776</v>
      </c>
      <c r="N56" s="3"/>
      <c r="O56" s="3">
        <f>0.002*O41</f>
        <v>3.5256213477364193</v>
      </c>
      <c r="P56" s="3"/>
      <c r="Q56" s="3">
        <f>0.002*Q41</f>
        <v>1.7969629415389634</v>
      </c>
      <c r="R56" s="3"/>
      <c r="S56" s="3">
        <f>0.002*S41</f>
        <v>5.288201808810513E-2</v>
      </c>
      <c r="T56" s="3"/>
      <c r="U56" s="3">
        <f>0.002*U41</f>
        <v>2.5500909777309955E-2</v>
      </c>
      <c r="V56" s="3"/>
      <c r="W56" s="3">
        <f>0.002*W41</f>
        <v>0.15721785227801316</v>
      </c>
      <c r="X56" s="3">
        <f>0.002*X41</f>
        <v>15.069115487140149</v>
      </c>
    </row>
    <row r="57" spans="1:39" ht="15.5" x14ac:dyDescent="0.35">
      <c r="A57" s="4" t="s">
        <v>113</v>
      </c>
      <c r="B57" s="20">
        <f>+E57/(E57+E58)</f>
        <v>0.2644959051378018</v>
      </c>
      <c r="E57" s="27">
        <f>E47/100*E56</f>
        <v>1.4318212438663933</v>
      </c>
      <c r="F57" s="27"/>
      <c r="G57" s="27">
        <f t="shared" ref="G57:W57" si="29">G47/100*G56</f>
        <v>0.92351477299976725</v>
      </c>
      <c r="H57" s="27"/>
      <c r="I57" s="27">
        <f t="shared" si="29"/>
        <v>7.3475297936544046E-2</v>
      </c>
      <c r="J57" s="27"/>
      <c r="K57" s="27">
        <f t="shared" si="29"/>
        <v>2.2849670801182498E-2</v>
      </c>
      <c r="L57" s="27"/>
      <c r="M57" s="27">
        <f t="shared" si="29"/>
        <v>0.10399092259276288</v>
      </c>
      <c r="N57" s="27"/>
      <c r="O57" s="27">
        <f t="shared" si="29"/>
        <v>0.83472179305022964</v>
      </c>
      <c r="P57" s="27"/>
      <c r="Q57" s="27">
        <f t="shared" si="29"/>
        <v>0.52904738917435834</v>
      </c>
      <c r="R57" s="27"/>
      <c r="S57" s="27">
        <f>S47/100*S56</f>
        <v>1.6357129286334714E-2</v>
      </c>
      <c r="T57" s="27"/>
      <c r="U57" s="27">
        <f t="shared" si="29"/>
        <v>0</v>
      </c>
      <c r="V57" s="27"/>
      <c r="W57" s="27">
        <f t="shared" si="29"/>
        <v>4.2547042133599326E-2</v>
      </c>
      <c r="X57" s="27">
        <f>+W57+U57+S57+Q57+O57+M57+K57+I57+G57+E57</f>
        <v>3.9783252618411717</v>
      </c>
      <c r="Y57" s="3"/>
    </row>
    <row r="58" spans="1:39" ht="15.5" x14ac:dyDescent="0.35">
      <c r="A58" s="28" t="s">
        <v>114</v>
      </c>
      <c r="B58" s="20">
        <f>1-B57</f>
        <v>0.73550409486219825</v>
      </c>
      <c r="E58" s="29">
        <f>E56-E57</f>
        <v>3.9815753949980817</v>
      </c>
      <c r="F58" s="29"/>
      <c r="G58" s="29">
        <f t="shared" ref="G58:W58" si="30">G56-G57</f>
        <v>2.119919093704242</v>
      </c>
      <c r="H58" s="29"/>
      <c r="I58" s="29">
        <f t="shared" si="30"/>
        <v>0.52264133052881967</v>
      </c>
      <c r="J58" s="29"/>
      <c r="K58" s="29">
        <f t="shared" si="30"/>
        <v>9.2834587576279562E-2</v>
      </c>
      <c r="L58" s="29"/>
      <c r="M58" s="29">
        <f t="shared" si="30"/>
        <v>0.23830810271726488</v>
      </c>
      <c r="N58" s="29"/>
      <c r="O58" s="29">
        <f t="shared" si="30"/>
        <v>2.6908995546861898</v>
      </c>
      <c r="P58" s="29"/>
      <c r="Q58" s="29">
        <f t="shared" si="30"/>
        <v>1.2679155523646051</v>
      </c>
      <c r="R58" s="29"/>
      <c r="S58" s="29">
        <f t="shared" si="30"/>
        <v>3.6524888801770419E-2</v>
      </c>
      <c r="T58" s="29"/>
      <c r="U58" s="29">
        <f t="shared" si="30"/>
        <v>2.5500909777309955E-2</v>
      </c>
      <c r="V58" s="29"/>
      <c r="W58" s="29">
        <f t="shared" si="30"/>
        <v>0.11467081014441383</v>
      </c>
      <c r="X58" s="27">
        <f t="shared" ref="X58:X60" si="31">+W58+U58+S58+Q58+O58+M58+K58+I58+G58+E58</f>
        <v>11.090790225298978</v>
      </c>
    </row>
    <row r="59" spans="1:39" ht="15.5" x14ac:dyDescent="0.35">
      <c r="A59" s="28" t="s">
        <v>115</v>
      </c>
      <c r="E59" s="3">
        <f t="shared" ref="E59:U59" si="32">+E41-E56</f>
        <v>2701.284922793373</v>
      </c>
      <c r="F59" s="3"/>
      <c r="G59" s="3">
        <f t="shared" si="32"/>
        <v>1518.6734994853007</v>
      </c>
      <c r="H59" s="3"/>
      <c r="I59" s="3">
        <f t="shared" si="32"/>
        <v>297.4621976042165</v>
      </c>
      <c r="J59" s="3"/>
      <c r="K59" s="3">
        <f t="shared" si="32"/>
        <v>57.726444930353566</v>
      </c>
      <c r="L59" s="3"/>
      <c r="M59" s="3">
        <f t="shared" si="32"/>
        <v>170.80721362970382</v>
      </c>
      <c r="N59" s="3"/>
      <c r="O59" s="3">
        <f t="shared" si="32"/>
        <v>1759.2850525204733</v>
      </c>
      <c r="P59" s="3"/>
      <c r="Q59" s="3">
        <f t="shared" si="32"/>
        <v>896.68450782794275</v>
      </c>
      <c r="R59" s="3"/>
      <c r="S59" s="3">
        <f t="shared" si="32"/>
        <v>26.388127025964458</v>
      </c>
      <c r="T59" s="3"/>
      <c r="U59" s="3">
        <f t="shared" si="32"/>
        <v>12.724953978877666</v>
      </c>
      <c r="V59" s="3"/>
      <c r="W59" s="3">
        <f t="shared" ref="W59" si="33">+W41-W56</f>
        <v>78.451708286728575</v>
      </c>
      <c r="X59" s="27">
        <f t="shared" si="31"/>
        <v>7519.4886280829342</v>
      </c>
    </row>
    <row r="60" spans="1:39" ht="15.5" x14ac:dyDescent="0.35">
      <c r="A60" s="4" t="s">
        <v>116</v>
      </c>
      <c r="B60" s="20">
        <f>+E60/(E60+E61)</f>
        <v>0.2644959051378018</v>
      </c>
      <c r="E60" s="27">
        <f>E47/100*E59</f>
        <v>714.47880068933023</v>
      </c>
      <c r="F60" s="27"/>
      <c r="G60" s="27">
        <f t="shared" ref="G60:W60" si="34">G47/100*G59</f>
        <v>460.83387172688384</v>
      </c>
      <c r="H60" s="27"/>
      <c r="I60" s="27">
        <f t="shared" si="34"/>
        <v>36.664173670335479</v>
      </c>
      <c r="J60" s="27"/>
      <c r="K60" s="27">
        <f t="shared" si="34"/>
        <v>11.401985729790066</v>
      </c>
      <c r="L60" s="27"/>
      <c r="M60" s="27">
        <f t="shared" si="34"/>
        <v>51.891470373788671</v>
      </c>
      <c r="N60" s="27"/>
      <c r="O60" s="27">
        <f t="shared" si="34"/>
        <v>416.52617473206459</v>
      </c>
      <c r="P60" s="27"/>
      <c r="Q60" s="27">
        <f t="shared" si="34"/>
        <v>263.99464719800483</v>
      </c>
      <c r="R60" s="27"/>
      <c r="S60" s="27">
        <f t="shared" si="34"/>
        <v>8.1622075138810217</v>
      </c>
      <c r="T60" s="27"/>
      <c r="U60" s="27">
        <f t="shared" si="34"/>
        <v>0</v>
      </c>
      <c r="V60" s="27"/>
      <c r="W60" s="27">
        <f t="shared" si="34"/>
        <v>21.230974024666065</v>
      </c>
      <c r="X60" s="27">
        <f t="shared" si="31"/>
        <v>1985.184305658745</v>
      </c>
    </row>
    <row r="61" spans="1:39" ht="15.5" x14ac:dyDescent="0.35">
      <c r="A61" s="28" t="s">
        <v>114</v>
      </c>
      <c r="B61" s="20">
        <f>1-B60</f>
        <v>0.73550409486219825</v>
      </c>
      <c r="E61" s="29">
        <f>E59-E60</f>
        <v>1986.8061221040427</v>
      </c>
      <c r="F61" s="29"/>
      <c r="G61" s="29">
        <f t="shared" ref="G61:W61" si="35">G59-G60</f>
        <v>1057.8396277584168</v>
      </c>
      <c r="H61" s="29"/>
      <c r="I61" s="29">
        <f t="shared" si="35"/>
        <v>260.79802393388104</v>
      </c>
      <c r="J61" s="29"/>
      <c r="K61" s="29">
        <f t="shared" si="35"/>
        <v>46.324459200563496</v>
      </c>
      <c r="L61" s="29"/>
      <c r="M61" s="29">
        <f t="shared" si="35"/>
        <v>118.91574325591515</v>
      </c>
      <c r="N61" s="29"/>
      <c r="O61" s="29">
        <f t="shared" si="35"/>
        <v>1342.7588777884087</v>
      </c>
      <c r="P61" s="29"/>
      <c r="Q61" s="29">
        <f t="shared" si="35"/>
        <v>632.68986062993793</v>
      </c>
      <c r="R61" s="29"/>
      <c r="S61" s="29">
        <f t="shared" si="35"/>
        <v>18.225919512083436</v>
      </c>
      <c r="T61" s="29"/>
      <c r="U61" s="29">
        <f t="shared" si="35"/>
        <v>12.724953978877666</v>
      </c>
      <c r="V61" s="29"/>
      <c r="W61" s="29">
        <f t="shared" si="35"/>
        <v>57.220734262062507</v>
      </c>
      <c r="X61" s="29">
        <f>X59-X60</f>
        <v>5534.3043224241892</v>
      </c>
      <c r="Y61" s="3"/>
    </row>
    <row r="62" spans="1:39" ht="15.5" x14ac:dyDescent="0.35">
      <c r="A62" s="28" t="s">
        <v>117</v>
      </c>
      <c r="B62" s="20"/>
      <c r="E62" s="3">
        <f>0.002*E40</f>
        <v>2.4683896255390811</v>
      </c>
      <c r="F62" s="3"/>
      <c r="G62" s="3">
        <f>0.0025*G40</f>
        <v>1.7698244082139345</v>
      </c>
      <c r="H62" s="3"/>
      <c r="I62" s="3">
        <f>0.0025*I40</f>
        <v>0.50673503285304866</v>
      </c>
      <c r="J62" s="3"/>
      <c r="K62" s="3">
        <f>0.0025*K40</f>
        <v>9.8731623993294659E-2</v>
      </c>
      <c r="L62" s="3"/>
      <c r="M62" s="3">
        <f>0.0025*M40</f>
        <v>0.12072353666509036</v>
      </c>
      <c r="N62" s="3"/>
      <c r="O62" s="3">
        <f>0.0025*O40</f>
        <v>2.9920726828183155</v>
      </c>
      <c r="P62" s="3"/>
      <c r="Q62" s="3">
        <f>0.0025*Q40</f>
        <v>1.2136927845896224</v>
      </c>
      <c r="R62" s="3"/>
      <c r="S62" s="3">
        <f>0.0025*S40</f>
        <v>4.6210951833866629E-2</v>
      </c>
      <c r="T62" s="3"/>
      <c r="U62" s="3">
        <f>0.0025*U40</f>
        <v>2.4304625015780602E-2</v>
      </c>
      <c r="V62" s="3"/>
      <c r="W62" s="3">
        <f>0.0025*W40</f>
        <v>0.1677792885277756</v>
      </c>
      <c r="X62" s="3">
        <f>0.0025*X40</f>
        <v>10.02556196643458</v>
      </c>
      <c r="Y62" s="3"/>
    </row>
    <row r="63" spans="1:39" ht="15.5" x14ac:dyDescent="0.35">
      <c r="A63" s="28" t="s">
        <v>118</v>
      </c>
      <c r="B63" s="20"/>
      <c r="E63" s="3">
        <f>0.002*E39</f>
        <v>2.7178496911406818</v>
      </c>
      <c r="F63" s="3"/>
      <c r="G63" s="3">
        <f>0.006*G39</f>
        <v>5.4944844122166501</v>
      </c>
      <c r="H63" s="3"/>
      <c r="I63" s="3">
        <f>0.006*I39</f>
        <v>2.2135526078317884</v>
      </c>
      <c r="J63" s="3"/>
      <c r="K63" s="3">
        <f>0.006*K39</f>
        <v>0.36326715727209774</v>
      </c>
      <c r="L63" s="3"/>
      <c r="M63" s="3">
        <f>0.006*M39</f>
        <v>0.50020317062012776</v>
      </c>
      <c r="N63" s="3"/>
      <c r="O63" s="3">
        <f>0.006*O39</f>
        <v>10.087627878144033</v>
      </c>
      <c r="P63" s="3"/>
      <c r="Q63" s="3">
        <f>0.006*Q39</f>
        <v>3.6907033790140176</v>
      </c>
      <c r="R63" s="3"/>
      <c r="S63" s="3">
        <f>0.006*S39</f>
        <v>0.16878471804272011</v>
      </c>
      <c r="T63" s="3"/>
      <c r="U63" s="3">
        <f>0.006*U39</f>
        <v>8.0204523013621673E-2</v>
      </c>
      <c r="V63" s="3"/>
      <c r="W63" s="3">
        <f>0.006*W39</f>
        <v>0.64954232526017708</v>
      </c>
      <c r="X63" s="3">
        <f>0.006*X39</f>
        <v>31.401919244837281</v>
      </c>
      <c r="Y63" s="3"/>
    </row>
    <row r="64" spans="1:39" ht="15.5" x14ac:dyDescent="0.35">
      <c r="A64" s="28" t="s">
        <v>119</v>
      </c>
      <c r="B64" s="20"/>
      <c r="E64" s="3">
        <f>+E62+E56+E63</f>
        <v>10.599635955544237</v>
      </c>
      <c r="F64" s="3"/>
      <c r="G64" s="3">
        <f>+G62+G56+G63</f>
        <v>10.307742687134594</v>
      </c>
      <c r="H64" s="3"/>
      <c r="I64" s="3">
        <f>+I62+I56+I63</f>
        <v>3.3164042691502007</v>
      </c>
      <c r="J64" s="3"/>
      <c r="K64" s="3">
        <f>+K62+K56+K63</f>
        <v>0.5776830396428545</v>
      </c>
      <c r="L64" s="3"/>
      <c r="M64" s="3">
        <f>+M62+M56+M63</f>
        <v>0.96322573259524591</v>
      </c>
      <c r="N64" s="3"/>
      <c r="O64" s="3">
        <f>+O62+O56+O63</f>
        <v>16.60532190869877</v>
      </c>
      <c r="P64" s="3"/>
      <c r="Q64" s="3">
        <f>+Q62+Q56+Q63</f>
        <v>6.7013591051426031</v>
      </c>
      <c r="R64" s="3"/>
      <c r="S64" s="3">
        <f>+S62+S56+S63</f>
        <v>0.26787768796469186</v>
      </c>
      <c r="T64" s="3"/>
      <c r="U64" s="3">
        <f>+U62+U56+U63</f>
        <v>0.13001005780671224</v>
      </c>
      <c r="V64" s="3"/>
      <c r="W64" s="3">
        <f>+W62+W56+W63</f>
        <v>0.97453946606596586</v>
      </c>
      <c r="X64" s="3">
        <f>+X62+X56+X63</f>
        <v>56.496596698412006</v>
      </c>
      <c r="Y64" s="1">
        <f>+X64/X42</f>
        <v>4.8936908556654959E-3</v>
      </c>
    </row>
    <row r="65" spans="1:52" ht="15.5" x14ac:dyDescent="0.35">
      <c r="A65" s="28" t="s">
        <v>120</v>
      </c>
      <c r="B65" s="20"/>
      <c r="E65" s="7">
        <v>2E-3</v>
      </c>
      <c r="F65" s="3"/>
      <c r="G65" s="7">
        <v>2E-3</v>
      </c>
      <c r="H65" s="7">
        <v>2E-3</v>
      </c>
      <c r="I65" s="7">
        <v>2E-3</v>
      </c>
      <c r="J65" s="3"/>
      <c r="K65" s="7">
        <v>2E-3</v>
      </c>
      <c r="L65" s="3"/>
      <c r="M65" s="7">
        <v>2E-3</v>
      </c>
      <c r="N65" s="3"/>
      <c r="O65" s="7">
        <v>2E-3</v>
      </c>
      <c r="P65" s="3"/>
      <c r="Q65" s="7">
        <v>2E-3</v>
      </c>
      <c r="R65" s="3"/>
      <c r="S65" s="7">
        <v>2E-3</v>
      </c>
      <c r="T65" s="3"/>
      <c r="U65" s="7">
        <v>2E-3</v>
      </c>
      <c r="V65" s="3"/>
      <c r="W65" s="7">
        <v>2E-3</v>
      </c>
      <c r="X65" s="7">
        <v>2E-3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1.4318212438663933</v>
      </c>
      <c r="F73" s="15">
        <v>1</v>
      </c>
      <c r="G73" s="3">
        <f>+$D73*G57</f>
        <v>0.92351477299976725</v>
      </c>
      <c r="H73" s="15">
        <v>1</v>
      </c>
      <c r="I73" s="3">
        <f>+$D73*I57</f>
        <v>7.3475297936544046E-2</v>
      </c>
      <c r="J73" s="15">
        <v>1</v>
      </c>
      <c r="K73" s="3">
        <f>+$D73*K57</f>
        <v>2.2849670801182498E-2</v>
      </c>
      <c r="L73" s="15">
        <v>1</v>
      </c>
      <c r="M73" s="3">
        <f>+$D73*M57</f>
        <v>0.10399092259276288</v>
      </c>
      <c r="N73" s="15">
        <v>1</v>
      </c>
      <c r="O73" s="3">
        <f>+$D73*O57</f>
        <v>0.83472179305022964</v>
      </c>
      <c r="P73" s="15">
        <v>1</v>
      </c>
      <c r="Q73" s="3">
        <f>+$D73*Q57</f>
        <v>0.52904738917435834</v>
      </c>
      <c r="R73" s="15">
        <v>1</v>
      </c>
      <c r="S73" s="3">
        <f>+$D73*S57</f>
        <v>1.6357129286334714E-2</v>
      </c>
      <c r="T73" s="15">
        <v>1</v>
      </c>
      <c r="U73" s="3">
        <f>+$D73*U57</f>
        <v>0</v>
      </c>
      <c r="V73" s="15">
        <v>1</v>
      </c>
      <c r="W73" s="3">
        <f>+$D73*W57</f>
        <v>4.2547042133599326E-2</v>
      </c>
      <c r="X73" s="3">
        <f>+E73+G73+I73+K73+M73+O73+Q73+S73+U73+W73</f>
        <v>3.9783252618411713</v>
      </c>
      <c r="AA73" s="5" t="s">
        <v>131</v>
      </c>
      <c r="AB73" s="3">
        <f>+E73</f>
        <v>1.4318212438663933</v>
      </c>
      <c r="AC73" s="3">
        <f>+G73</f>
        <v>0.92351477299976725</v>
      </c>
      <c r="AD73" s="3">
        <f>+I73</f>
        <v>7.3475297936544046E-2</v>
      </c>
      <c r="AE73" s="3">
        <f>+K73</f>
        <v>2.2849670801182498E-2</v>
      </c>
      <c r="AF73" s="3">
        <f>+M73</f>
        <v>0.10399092259276288</v>
      </c>
      <c r="AG73" s="3">
        <f>+O73</f>
        <v>0.83472179305022964</v>
      </c>
      <c r="AH73" s="3">
        <f>+Q73</f>
        <v>0.52904738917435834</v>
      </c>
      <c r="AI73" s="3">
        <f>+S73</f>
        <v>1.6357129286334714E-2</v>
      </c>
      <c r="AJ73" s="3">
        <f>+U73</f>
        <v>0</v>
      </c>
      <c r="AK73" s="3">
        <f>+W73</f>
        <v>4.2547042133599326E-2</v>
      </c>
      <c r="AL73" s="3">
        <f>SUM(AB73:AK73)</f>
        <v>3.9783252618411713</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6">+E74+G74+I74+K74+M74+O74+Q74+S74+U74+W74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6"/>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6"/>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7">SUM(D73:D76)</f>
        <v>1</v>
      </c>
      <c r="E77" s="27">
        <f>SUM(E73:E76)</f>
        <v>1.4318212438663933</v>
      </c>
      <c r="F77" s="15">
        <f t="shared" si="37"/>
        <v>1</v>
      </c>
      <c r="G77" s="27">
        <f>SUM(G73:G76)</f>
        <v>0.92351477299976725</v>
      </c>
      <c r="H77" s="15">
        <f t="shared" si="37"/>
        <v>1</v>
      </c>
      <c r="I77" s="27">
        <f>SUM(I73:I76)</f>
        <v>7.3475297936544046E-2</v>
      </c>
      <c r="J77" s="15">
        <f t="shared" si="37"/>
        <v>1</v>
      </c>
      <c r="K77" s="27">
        <f>SUM(K73:K76)</f>
        <v>2.2849670801182498E-2</v>
      </c>
      <c r="L77" s="15">
        <f t="shared" si="37"/>
        <v>1</v>
      </c>
      <c r="M77" s="27">
        <f>SUM(M73:M76)</f>
        <v>0.10399092259276288</v>
      </c>
      <c r="N77" s="15">
        <f t="shared" si="37"/>
        <v>1</v>
      </c>
      <c r="O77" s="27">
        <f>SUM(O73:O76)</f>
        <v>0.83472179305022964</v>
      </c>
      <c r="P77" s="15">
        <f t="shared" si="37"/>
        <v>1</v>
      </c>
      <c r="Q77" s="27">
        <f>SUM(Q73:Q76)</f>
        <v>0.52904738917435834</v>
      </c>
      <c r="R77" s="15">
        <f t="shared" si="37"/>
        <v>1</v>
      </c>
      <c r="S77" s="27">
        <f>SUM(S73:S76)</f>
        <v>1.6357129286334714E-2</v>
      </c>
      <c r="T77" s="15">
        <f t="shared" si="37"/>
        <v>1</v>
      </c>
      <c r="U77" s="27">
        <f>SUM(U73:U76)</f>
        <v>0</v>
      </c>
      <c r="V77" s="15">
        <f t="shared" si="37"/>
        <v>1</v>
      </c>
      <c r="W77" s="27">
        <f>SUM(W73:W76)</f>
        <v>4.2547042133599326E-2</v>
      </c>
      <c r="X77" s="3">
        <f t="shared" si="36"/>
        <v>3.9783252618411713</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714.47880068933023</v>
      </c>
      <c r="AC78" s="3">
        <f>+G60</f>
        <v>460.83387172688384</v>
      </c>
      <c r="AD78" s="3">
        <f>+I60</f>
        <v>36.664173670335479</v>
      </c>
      <c r="AE78" s="3">
        <f>+K60</f>
        <v>11.401985729790066</v>
      </c>
      <c r="AF78" s="3">
        <f>+M60</f>
        <v>51.891470373788671</v>
      </c>
      <c r="AG78" s="3">
        <f>+O60</f>
        <v>416.52617473206459</v>
      </c>
      <c r="AH78" s="3">
        <f>+Q60</f>
        <v>263.99464719800483</v>
      </c>
      <c r="AI78" s="3">
        <f>+S60</f>
        <v>8.1622075138810217</v>
      </c>
      <c r="AJ78" s="3">
        <f>+U60</f>
        <v>0</v>
      </c>
      <c r="AK78" s="3">
        <f>+W60</f>
        <v>21.230974024666065</v>
      </c>
      <c r="AL78" s="3">
        <f>+X60</f>
        <v>1985.184305658745</v>
      </c>
      <c r="AN78" t="s">
        <v>238</v>
      </c>
      <c r="AO78" s="3">
        <f>+AB78</f>
        <v>714.47880068933023</v>
      </c>
      <c r="AP78" s="3">
        <f t="shared" ref="AP78:AX78" si="38">+AC78</f>
        <v>460.83387172688384</v>
      </c>
      <c r="AQ78" s="3">
        <f t="shared" si="38"/>
        <v>36.664173670335479</v>
      </c>
      <c r="AR78" s="3">
        <f t="shared" si="38"/>
        <v>11.401985729790066</v>
      </c>
      <c r="AS78" s="3">
        <f t="shared" si="38"/>
        <v>51.891470373788671</v>
      </c>
      <c r="AT78" s="3">
        <f t="shared" si="38"/>
        <v>416.52617473206459</v>
      </c>
      <c r="AU78" s="3">
        <f t="shared" si="38"/>
        <v>263.99464719800483</v>
      </c>
      <c r="AV78" s="3">
        <f t="shared" si="38"/>
        <v>8.1622075138810217</v>
      </c>
      <c r="AW78" s="3">
        <f t="shared" si="38"/>
        <v>0</v>
      </c>
      <c r="AX78" s="3">
        <f t="shared" si="38"/>
        <v>21.230974024666065</v>
      </c>
      <c r="AY78" s="3">
        <f>SUM(AO78:AX78)</f>
        <v>1985.1843056587447</v>
      </c>
      <c r="AZ78" t="s">
        <v>138</v>
      </c>
    </row>
    <row r="79" spans="1:52" ht="15.5" x14ac:dyDescent="0.35">
      <c r="A79" s="5" t="s">
        <v>139</v>
      </c>
      <c r="B79" t="s">
        <v>140</v>
      </c>
      <c r="C79">
        <v>3</v>
      </c>
      <c r="D79" s="15">
        <v>0.3</v>
      </c>
      <c r="E79" s="3">
        <f t="shared" ref="E79:E84" si="39">+$D79*E$60</f>
        <v>214.34364020679905</v>
      </c>
      <c r="F79" s="15">
        <v>0.3</v>
      </c>
      <c r="G79" s="3">
        <f>+$F79*G$60</f>
        <v>138.25016151806514</v>
      </c>
      <c r="H79" s="15">
        <v>0.2</v>
      </c>
      <c r="I79" s="3">
        <f t="shared" ref="I79:I84" si="40">+$H79*I$60</f>
        <v>7.3328347340670961</v>
      </c>
      <c r="J79" s="15">
        <v>0.2</v>
      </c>
      <c r="K79" s="3">
        <f t="shared" ref="K79:K84" si="41">+$J79*K$60</f>
        <v>2.2803971459580135</v>
      </c>
      <c r="L79" s="15">
        <v>0.3</v>
      </c>
      <c r="M79" s="3">
        <f t="shared" ref="M79:M84" si="42">+$L79*M$60</f>
        <v>15.567441112136601</v>
      </c>
      <c r="N79" s="15">
        <v>0.2</v>
      </c>
      <c r="O79" s="3">
        <f t="shared" ref="O79:O84" si="43">+$N79*O$60</f>
        <v>83.305234946412924</v>
      </c>
      <c r="P79" s="15">
        <v>0.3</v>
      </c>
      <c r="Q79" s="3">
        <f t="shared" ref="Q79:Q84" si="44">+$P79*Q$60</f>
        <v>79.198394159401445</v>
      </c>
      <c r="R79" s="15">
        <v>0.3</v>
      </c>
      <c r="S79" s="3">
        <f t="shared" ref="S79:S84" si="45">+$R79*S$60</f>
        <v>2.4486622541643066</v>
      </c>
      <c r="T79" s="15">
        <v>0.3</v>
      </c>
      <c r="U79" s="3">
        <f t="shared" ref="U79:U84" si="46">+$T79*U$60</f>
        <v>0</v>
      </c>
      <c r="V79" s="15">
        <v>0.3</v>
      </c>
      <c r="W79" s="3">
        <f t="shared" ref="W79:W84" si="47">+$V79*W$60</f>
        <v>6.3692922073998188</v>
      </c>
      <c r="X79" s="3">
        <f t="shared" ref="X79:X85" si="48">+E79+G79+I79+K79+M79+O79+Q79+S79+U79+W79</f>
        <v>549.09605828440442</v>
      </c>
      <c r="AA79" t="s">
        <v>139</v>
      </c>
      <c r="AB79" s="15">
        <f t="shared" ref="AB79:AB84" si="49">+D79</f>
        <v>0.3</v>
      </c>
      <c r="AC79" s="15">
        <f t="shared" ref="AC79:AC84" si="50">+F79</f>
        <v>0.3</v>
      </c>
      <c r="AD79" s="15">
        <f t="shared" ref="AD79:AD84" si="51">+H79</f>
        <v>0.2</v>
      </c>
      <c r="AE79" s="15">
        <f t="shared" ref="AE79:AE84" si="52">+J79</f>
        <v>0.2</v>
      </c>
      <c r="AF79" s="15">
        <f t="shared" ref="AF79:AF84" si="53">+L79</f>
        <v>0.3</v>
      </c>
      <c r="AG79" s="15">
        <f t="shared" ref="AG79:AG84" si="54">+N79</f>
        <v>0.2</v>
      </c>
      <c r="AH79" s="15">
        <f t="shared" ref="AH79:AH84" si="55">+P79</f>
        <v>0.3</v>
      </c>
      <c r="AI79" s="15">
        <f t="shared" ref="AI79:AI84" si="56">+R79</f>
        <v>0.3</v>
      </c>
      <c r="AJ79" s="15">
        <f t="shared" ref="AJ79:AJ84" si="57">+T79</f>
        <v>0.3</v>
      </c>
      <c r="AK79" s="15">
        <f t="shared" ref="AK79:AK84" si="58">+V79</f>
        <v>0.3</v>
      </c>
      <c r="AN79" t="s">
        <v>141</v>
      </c>
      <c r="AO79" s="3">
        <f t="shared" ref="AO79:AX84" si="59">+AB79*AO$78</f>
        <v>214.34364020679905</v>
      </c>
      <c r="AP79" s="3">
        <f t="shared" si="59"/>
        <v>138.25016151806514</v>
      </c>
      <c r="AQ79" s="3">
        <f t="shared" si="59"/>
        <v>7.3328347340670961</v>
      </c>
      <c r="AR79" s="3">
        <f t="shared" si="59"/>
        <v>2.2803971459580135</v>
      </c>
      <c r="AS79" s="3">
        <f t="shared" si="59"/>
        <v>15.567441112136601</v>
      </c>
      <c r="AT79" s="3">
        <f t="shared" si="59"/>
        <v>83.305234946412924</v>
      </c>
      <c r="AU79" s="3">
        <f t="shared" si="59"/>
        <v>79.198394159401445</v>
      </c>
      <c r="AV79" s="3">
        <f t="shared" si="59"/>
        <v>2.4486622541643066</v>
      </c>
      <c r="AW79" s="3">
        <f t="shared" si="59"/>
        <v>0</v>
      </c>
      <c r="AX79" s="3">
        <f t="shared" si="59"/>
        <v>6.3692922073998188</v>
      </c>
      <c r="AY79" s="3">
        <f t="shared" ref="AY79:AY84" si="60">SUM(AO79:AX79)</f>
        <v>549.09605828440442</v>
      </c>
      <c r="AZ79" t="s">
        <v>141</v>
      </c>
    </row>
    <row r="80" spans="1:52" ht="15.5" x14ac:dyDescent="0.35">
      <c r="A80" s="5" t="s">
        <v>142</v>
      </c>
      <c r="B80" t="s">
        <v>143</v>
      </c>
      <c r="C80">
        <v>15</v>
      </c>
      <c r="D80" s="15">
        <v>0.5</v>
      </c>
      <c r="E80" s="3">
        <f t="shared" si="39"/>
        <v>357.23940034466511</v>
      </c>
      <c r="F80" s="15">
        <v>0.5</v>
      </c>
      <c r="G80" s="3">
        <f>+$F80*G$60</f>
        <v>230.41693586344192</v>
      </c>
      <c r="H80" s="15">
        <v>0</v>
      </c>
      <c r="I80" s="3">
        <f t="shared" si="40"/>
        <v>0</v>
      </c>
      <c r="J80" s="15">
        <v>0</v>
      </c>
      <c r="K80" s="3">
        <f t="shared" si="41"/>
        <v>0</v>
      </c>
      <c r="L80" s="15">
        <v>0.5</v>
      </c>
      <c r="M80" s="3">
        <f t="shared" si="42"/>
        <v>25.945735186894336</v>
      </c>
      <c r="N80" s="15">
        <v>0</v>
      </c>
      <c r="O80" s="3">
        <f t="shared" si="43"/>
        <v>0</v>
      </c>
      <c r="P80" s="15">
        <v>0</v>
      </c>
      <c r="Q80" s="3">
        <f t="shared" si="44"/>
        <v>0</v>
      </c>
      <c r="R80" s="15">
        <v>0</v>
      </c>
      <c r="S80" s="3">
        <f t="shared" si="45"/>
        <v>0</v>
      </c>
      <c r="T80" s="15">
        <v>0</v>
      </c>
      <c r="U80" s="3">
        <f t="shared" si="46"/>
        <v>0</v>
      </c>
      <c r="V80" s="15">
        <v>0</v>
      </c>
      <c r="W80" s="3">
        <f t="shared" si="47"/>
        <v>0</v>
      </c>
      <c r="X80" s="3">
        <f t="shared" si="48"/>
        <v>613.60207139500142</v>
      </c>
      <c r="AA80" t="s">
        <v>142</v>
      </c>
      <c r="AB80" s="15">
        <f t="shared" si="49"/>
        <v>0.5</v>
      </c>
      <c r="AC80" s="15">
        <f t="shared" si="50"/>
        <v>0.5</v>
      </c>
      <c r="AD80" s="15">
        <f t="shared" si="51"/>
        <v>0</v>
      </c>
      <c r="AE80" s="15">
        <f t="shared" si="52"/>
        <v>0</v>
      </c>
      <c r="AF80" s="15">
        <f t="shared" si="53"/>
        <v>0.5</v>
      </c>
      <c r="AG80" s="15">
        <f t="shared" si="54"/>
        <v>0</v>
      </c>
      <c r="AH80" s="15">
        <f t="shared" si="55"/>
        <v>0</v>
      </c>
      <c r="AI80" s="15">
        <f t="shared" si="56"/>
        <v>0</v>
      </c>
      <c r="AJ80" s="15">
        <f t="shared" si="57"/>
        <v>0</v>
      </c>
      <c r="AK80" s="15">
        <f t="shared" si="58"/>
        <v>0</v>
      </c>
      <c r="AN80" t="s">
        <v>144</v>
      </c>
      <c r="AO80" s="3">
        <f t="shared" si="59"/>
        <v>357.23940034466511</v>
      </c>
      <c r="AP80" s="3">
        <f t="shared" si="59"/>
        <v>230.41693586344192</v>
      </c>
      <c r="AQ80" s="3">
        <f t="shared" si="59"/>
        <v>0</v>
      </c>
      <c r="AR80" s="3">
        <f t="shared" si="59"/>
        <v>0</v>
      </c>
      <c r="AS80" s="3">
        <f t="shared" si="59"/>
        <v>25.945735186894336</v>
      </c>
      <c r="AT80" s="3">
        <f t="shared" si="59"/>
        <v>0</v>
      </c>
      <c r="AU80" s="3">
        <f t="shared" si="59"/>
        <v>0</v>
      </c>
      <c r="AV80" s="3">
        <f t="shared" si="59"/>
        <v>0</v>
      </c>
      <c r="AW80" s="3">
        <f t="shared" si="59"/>
        <v>0</v>
      </c>
      <c r="AX80" s="3">
        <f t="shared" si="59"/>
        <v>0</v>
      </c>
      <c r="AY80" s="3">
        <f t="shared" si="60"/>
        <v>613.60207139500142</v>
      </c>
      <c r="AZ80" t="s">
        <v>144</v>
      </c>
    </row>
    <row r="81" spans="1:52" ht="15.5" x14ac:dyDescent="0.35">
      <c r="A81" s="5" t="s">
        <v>145</v>
      </c>
      <c r="B81" t="s">
        <v>146</v>
      </c>
      <c r="C81">
        <v>20</v>
      </c>
      <c r="D81" s="15">
        <v>0</v>
      </c>
      <c r="E81" s="3">
        <f t="shared" si="39"/>
        <v>0</v>
      </c>
      <c r="F81" s="15">
        <v>0</v>
      </c>
      <c r="G81" s="3">
        <f>+$F81*G$60</f>
        <v>0</v>
      </c>
      <c r="H81" s="15">
        <v>0.5</v>
      </c>
      <c r="I81" s="3">
        <f t="shared" si="40"/>
        <v>18.33208683516774</v>
      </c>
      <c r="J81" s="15">
        <v>0.5</v>
      </c>
      <c r="K81" s="3">
        <f t="shared" si="41"/>
        <v>5.7009928648950332</v>
      </c>
      <c r="L81" s="15">
        <v>0</v>
      </c>
      <c r="M81" s="3">
        <f t="shared" si="42"/>
        <v>0</v>
      </c>
      <c r="N81" s="15">
        <v>0.5</v>
      </c>
      <c r="O81" s="3">
        <f t="shared" si="43"/>
        <v>208.26308736603229</v>
      </c>
      <c r="P81" s="15">
        <v>0.2</v>
      </c>
      <c r="Q81" s="3">
        <f t="shared" si="44"/>
        <v>52.798929439600968</v>
      </c>
      <c r="R81" s="15">
        <v>0.2</v>
      </c>
      <c r="S81" s="3">
        <f t="shared" si="45"/>
        <v>1.6324415027762045</v>
      </c>
      <c r="T81" s="15">
        <v>0.2</v>
      </c>
      <c r="U81" s="3">
        <f t="shared" si="46"/>
        <v>0</v>
      </c>
      <c r="V81" s="15">
        <v>0.2</v>
      </c>
      <c r="W81" s="3">
        <f t="shared" si="47"/>
        <v>4.2461948049332134</v>
      </c>
      <c r="X81" s="3">
        <f t="shared" si="48"/>
        <v>290.97373281340543</v>
      </c>
      <c r="AA81" t="s">
        <v>145</v>
      </c>
      <c r="AB81" s="15">
        <f t="shared" si="49"/>
        <v>0</v>
      </c>
      <c r="AC81" s="15">
        <f t="shared" si="50"/>
        <v>0</v>
      </c>
      <c r="AD81" s="15">
        <f t="shared" si="51"/>
        <v>0.5</v>
      </c>
      <c r="AE81" s="15">
        <f t="shared" si="52"/>
        <v>0.5</v>
      </c>
      <c r="AF81" s="15">
        <f t="shared" si="53"/>
        <v>0</v>
      </c>
      <c r="AG81" s="15">
        <f t="shared" si="54"/>
        <v>0.5</v>
      </c>
      <c r="AH81" s="15">
        <f t="shared" si="55"/>
        <v>0.2</v>
      </c>
      <c r="AI81" s="15">
        <f t="shared" si="56"/>
        <v>0.2</v>
      </c>
      <c r="AJ81" s="15">
        <f t="shared" si="57"/>
        <v>0.2</v>
      </c>
      <c r="AK81" s="15">
        <f t="shared" si="58"/>
        <v>0.2</v>
      </c>
      <c r="AN81" t="s">
        <v>145</v>
      </c>
      <c r="AO81" s="3">
        <f t="shared" si="59"/>
        <v>0</v>
      </c>
      <c r="AP81" s="3">
        <f t="shared" si="59"/>
        <v>0</v>
      </c>
      <c r="AQ81" s="3">
        <f t="shared" si="59"/>
        <v>18.33208683516774</v>
      </c>
      <c r="AR81" s="3">
        <f t="shared" si="59"/>
        <v>5.7009928648950332</v>
      </c>
      <c r="AS81" s="3">
        <f t="shared" si="59"/>
        <v>0</v>
      </c>
      <c r="AT81" s="3">
        <f t="shared" si="59"/>
        <v>208.26308736603229</v>
      </c>
      <c r="AU81" s="3">
        <f t="shared" si="59"/>
        <v>52.798929439600968</v>
      </c>
      <c r="AV81" s="3">
        <f t="shared" si="59"/>
        <v>1.6324415027762045</v>
      </c>
      <c r="AW81" s="3">
        <f t="shared" si="59"/>
        <v>0</v>
      </c>
      <c r="AX81" s="3">
        <f t="shared" si="59"/>
        <v>4.2461948049332134</v>
      </c>
      <c r="AY81" s="3">
        <f t="shared" si="60"/>
        <v>290.97373281340543</v>
      </c>
      <c r="AZ81" t="s">
        <v>145</v>
      </c>
    </row>
    <row r="82" spans="1:52" ht="15.5" x14ac:dyDescent="0.35">
      <c r="A82" s="5" t="s">
        <v>147</v>
      </c>
      <c r="B82" t="s">
        <v>140</v>
      </c>
      <c r="C82">
        <v>25</v>
      </c>
      <c r="D82" s="15">
        <v>0</v>
      </c>
      <c r="E82" s="3">
        <f t="shared" si="39"/>
        <v>0</v>
      </c>
      <c r="F82" s="15">
        <v>0</v>
      </c>
      <c r="G82" s="3">
        <f>+$F82*G$60</f>
        <v>0</v>
      </c>
      <c r="H82" s="15">
        <v>0</v>
      </c>
      <c r="I82" s="3">
        <f t="shared" si="40"/>
        <v>0</v>
      </c>
      <c r="J82" s="15">
        <v>0</v>
      </c>
      <c r="K82" s="3">
        <f t="shared" si="41"/>
        <v>0</v>
      </c>
      <c r="L82" s="15">
        <v>0</v>
      </c>
      <c r="M82" s="3">
        <f t="shared" si="42"/>
        <v>0</v>
      </c>
      <c r="N82" s="15">
        <v>0</v>
      </c>
      <c r="O82" s="3">
        <f t="shared" si="43"/>
        <v>0</v>
      </c>
      <c r="P82" s="15">
        <v>0</v>
      </c>
      <c r="Q82" s="3">
        <f t="shared" si="44"/>
        <v>0</v>
      </c>
      <c r="R82" s="15">
        <v>0</v>
      </c>
      <c r="S82" s="3">
        <f t="shared" si="45"/>
        <v>0</v>
      </c>
      <c r="T82" s="15">
        <v>0</v>
      </c>
      <c r="U82" s="3">
        <f t="shared" si="46"/>
        <v>0</v>
      </c>
      <c r="V82" s="15">
        <v>0</v>
      </c>
      <c r="W82" s="3">
        <f t="shared" si="47"/>
        <v>0</v>
      </c>
      <c r="X82" s="3">
        <f t="shared" si="48"/>
        <v>0</v>
      </c>
      <c r="AA82" t="s">
        <v>147</v>
      </c>
      <c r="AB82" s="15">
        <f t="shared" si="49"/>
        <v>0</v>
      </c>
      <c r="AC82" s="15">
        <f t="shared" si="50"/>
        <v>0</v>
      </c>
      <c r="AD82" s="15">
        <f t="shared" si="51"/>
        <v>0</v>
      </c>
      <c r="AE82" s="15">
        <f t="shared" si="52"/>
        <v>0</v>
      </c>
      <c r="AF82" s="15">
        <f t="shared" si="53"/>
        <v>0</v>
      </c>
      <c r="AG82" s="15">
        <f t="shared" si="54"/>
        <v>0</v>
      </c>
      <c r="AH82" s="15">
        <f t="shared" si="55"/>
        <v>0</v>
      </c>
      <c r="AI82" s="15">
        <f t="shared" si="56"/>
        <v>0</v>
      </c>
      <c r="AJ82" s="15">
        <f t="shared" si="57"/>
        <v>0</v>
      </c>
      <c r="AK82" s="15">
        <f t="shared" si="58"/>
        <v>0</v>
      </c>
      <c r="AN82" t="s">
        <v>147</v>
      </c>
      <c r="AO82" s="3">
        <f t="shared" si="59"/>
        <v>0</v>
      </c>
      <c r="AP82" s="3">
        <f t="shared" si="59"/>
        <v>0</v>
      </c>
      <c r="AQ82" s="3">
        <f t="shared" si="59"/>
        <v>0</v>
      </c>
      <c r="AR82" s="3">
        <f t="shared" si="59"/>
        <v>0</v>
      </c>
      <c r="AS82" s="3">
        <f t="shared" si="59"/>
        <v>0</v>
      </c>
      <c r="AT82" s="3">
        <f t="shared" si="59"/>
        <v>0</v>
      </c>
      <c r="AU82" s="3">
        <f t="shared" si="59"/>
        <v>0</v>
      </c>
      <c r="AV82" s="3">
        <f t="shared" si="59"/>
        <v>0</v>
      </c>
      <c r="AW82" s="3">
        <f t="shared" si="59"/>
        <v>0</v>
      </c>
      <c r="AX82" s="3">
        <f t="shared" si="59"/>
        <v>0</v>
      </c>
      <c r="AY82" s="3">
        <f t="shared" si="60"/>
        <v>0</v>
      </c>
      <c r="AZ82" t="s">
        <v>147</v>
      </c>
    </row>
    <row r="83" spans="1:52" ht="15.5" x14ac:dyDescent="0.35">
      <c r="A83" s="5" t="s">
        <v>148</v>
      </c>
      <c r="B83" t="s">
        <v>146</v>
      </c>
      <c r="C83">
        <v>35</v>
      </c>
      <c r="D83" s="15">
        <v>0</v>
      </c>
      <c r="E83" s="3">
        <f t="shared" si="39"/>
        <v>0</v>
      </c>
      <c r="F83" s="15">
        <v>0</v>
      </c>
      <c r="G83" s="3">
        <f>+$F83*G$60</f>
        <v>0</v>
      </c>
      <c r="H83" s="15">
        <v>0.2</v>
      </c>
      <c r="I83" s="3">
        <f t="shared" si="40"/>
        <v>7.3328347340670961</v>
      </c>
      <c r="J83" s="15">
        <v>0.2</v>
      </c>
      <c r="K83" s="3">
        <f t="shared" si="41"/>
        <v>2.2803971459580135</v>
      </c>
      <c r="L83" s="15">
        <v>0</v>
      </c>
      <c r="M83" s="3">
        <f t="shared" si="42"/>
        <v>0</v>
      </c>
      <c r="N83" s="15">
        <v>0.2</v>
      </c>
      <c r="O83" s="3">
        <f t="shared" si="43"/>
        <v>83.305234946412924</v>
      </c>
      <c r="P83" s="15">
        <v>0.1</v>
      </c>
      <c r="Q83" s="3">
        <f t="shared" si="44"/>
        <v>26.399464719800484</v>
      </c>
      <c r="R83" s="15">
        <v>0.05</v>
      </c>
      <c r="S83" s="3">
        <f t="shared" si="45"/>
        <v>0.40811037569405112</v>
      </c>
      <c r="T83" s="15">
        <v>0.1</v>
      </c>
      <c r="U83" s="3">
        <f t="shared" si="46"/>
        <v>0</v>
      </c>
      <c r="V83" s="15">
        <v>0.1</v>
      </c>
      <c r="W83" s="3">
        <f t="shared" si="47"/>
        <v>2.1230974024666067</v>
      </c>
      <c r="X83" s="3">
        <f t="shared" si="48"/>
        <v>121.84913932439919</v>
      </c>
      <c r="AA83" t="s">
        <v>148</v>
      </c>
      <c r="AB83" s="15">
        <f t="shared" si="49"/>
        <v>0</v>
      </c>
      <c r="AC83" s="15">
        <f t="shared" si="50"/>
        <v>0</v>
      </c>
      <c r="AD83" s="15">
        <f t="shared" si="51"/>
        <v>0.2</v>
      </c>
      <c r="AE83" s="15">
        <f t="shared" si="52"/>
        <v>0.2</v>
      </c>
      <c r="AF83" s="15">
        <f t="shared" si="53"/>
        <v>0</v>
      </c>
      <c r="AG83" s="15">
        <f t="shared" si="54"/>
        <v>0.2</v>
      </c>
      <c r="AH83" s="15">
        <f t="shared" si="55"/>
        <v>0.1</v>
      </c>
      <c r="AI83" s="15">
        <f t="shared" si="56"/>
        <v>0.05</v>
      </c>
      <c r="AJ83" s="15">
        <f t="shared" si="57"/>
        <v>0.1</v>
      </c>
      <c r="AK83" s="15">
        <f t="shared" si="58"/>
        <v>0.1</v>
      </c>
      <c r="AN83" t="s">
        <v>148</v>
      </c>
      <c r="AO83" s="3">
        <f t="shared" si="59"/>
        <v>0</v>
      </c>
      <c r="AP83" s="3">
        <f t="shared" si="59"/>
        <v>0</v>
      </c>
      <c r="AQ83" s="3">
        <f t="shared" si="59"/>
        <v>7.3328347340670961</v>
      </c>
      <c r="AR83" s="3">
        <f t="shared" si="59"/>
        <v>2.2803971459580135</v>
      </c>
      <c r="AS83" s="3">
        <f t="shared" si="59"/>
        <v>0</v>
      </c>
      <c r="AT83" s="3">
        <f t="shared" si="59"/>
        <v>83.305234946412924</v>
      </c>
      <c r="AU83" s="3">
        <f t="shared" si="59"/>
        <v>26.399464719800484</v>
      </c>
      <c r="AV83" s="3">
        <f t="shared" si="59"/>
        <v>0.40811037569405112</v>
      </c>
      <c r="AW83" s="3">
        <f t="shared" si="59"/>
        <v>0</v>
      </c>
      <c r="AX83" s="3">
        <f t="shared" si="59"/>
        <v>2.1230974024666067</v>
      </c>
      <c r="AY83" s="3">
        <f t="shared" si="60"/>
        <v>121.84913932439919</v>
      </c>
      <c r="AZ83" t="s">
        <v>148</v>
      </c>
    </row>
    <row r="84" spans="1:52" ht="15.5" x14ac:dyDescent="0.35">
      <c r="A84" s="5" t="s">
        <v>149</v>
      </c>
      <c r="B84" t="s">
        <v>143</v>
      </c>
      <c r="C84">
        <v>25</v>
      </c>
      <c r="D84" s="15">
        <v>0.2</v>
      </c>
      <c r="E84" s="3">
        <f t="shared" si="39"/>
        <v>142.89576013786606</v>
      </c>
      <c r="F84" s="15">
        <v>0.2</v>
      </c>
      <c r="G84" s="3">
        <f t="shared" ref="G84" si="61">+$F84*G$60</f>
        <v>92.16677434537678</v>
      </c>
      <c r="H84" s="15">
        <v>0.1</v>
      </c>
      <c r="I84" s="3">
        <f t="shared" si="40"/>
        <v>3.666417367033548</v>
      </c>
      <c r="J84" s="15">
        <v>0.1</v>
      </c>
      <c r="K84" s="3">
        <f t="shared" si="41"/>
        <v>1.1401985729790067</v>
      </c>
      <c r="L84" s="15">
        <v>0.2</v>
      </c>
      <c r="M84" s="3">
        <f t="shared" si="42"/>
        <v>10.378294074757735</v>
      </c>
      <c r="N84" s="15">
        <v>0.1</v>
      </c>
      <c r="O84" s="3">
        <f t="shared" si="43"/>
        <v>41.652617473206462</v>
      </c>
      <c r="P84" s="15">
        <v>0.4</v>
      </c>
      <c r="Q84" s="3">
        <f t="shared" si="44"/>
        <v>105.59785887920194</v>
      </c>
      <c r="R84" s="15">
        <v>0.45</v>
      </c>
      <c r="S84" s="3">
        <f t="shared" si="45"/>
        <v>3.6729933812464597</v>
      </c>
      <c r="T84" s="15">
        <v>0.4</v>
      </c>
      <c r="U84" s="3">
        <f t="shared" si="46"/>
        <v>0</v>
      </c>
      <c r="V84" s="15">
        <v>0.4</v>
      </c>
      <c r="W84" s="3">
        <f t="shared" si="47"/>
        <v>8.4923896098664269</v>
      </c>
      <c r="X84" s="3">
        <f t="shared" si="48"/>
        <v>409.66330384153446</v>
      </c>
      <c r="AA84" t="s">
        <v>149</v>
      </c>
      <c r="AB84" s="15">
        <f t="shared" si="49"/>
        <v>0.2</v>
      </c>
      <c r="AC84" s="15">
        <f t="shared" si="50"/>
        <v>0.2</v>
      </c>
      <c r="AD84" s="15">
        <f t="shared" si="51"/>
        <v>0.1</v>
      </c>
      <c r="AE84" s="15">
        <f t="shared" si="52"/>
        <v>0.1</v>
      </c>
      <c r="AF84" s="15">
        <f t="shared" si="53"/>
        <v>0.2</v>
      </c>
      <c r="AG84" s="15">
        <f t="shared" si="54"/>
        <v>0.1</v>
      </c>
      <c r="AH84" s="15">
        <f t="shared" si="55"/>
        <v>0.4</v>
      </c>
      <c r="AI84" s="15">
        <f t="shared" si="56"/>
        <v>0.45</v>
      </c>
      <c r="AJ84" s="15">
        <f t="shared" si="57"/>
        <v>0.4</v>
      </c>
      <c r="AK84" s="15">
        <f t="shared" si="58"/>
        <v>0.4</v>
      </c>
      <c r="AN84" t="s">
        <v>149</v>
      </c>
      <c r="AO84" s="3">
        <f t="shared" si="59"/>
        <v>142.89576013786606</v>
      </c>
      <c r="AP84" s="3">
        <f t="shared" si="59"/>
        <v>92.16677434537678</v>
      </c>
      <c r="AQ84" s="3">
        <f t="shared" si="59"/>
        <v>3.666417367033548</v>
      </c>
      <c r="AR84" s="3">
        <f t="shared" si="59"/>
        <v>1.1401985729790067</v>
      </c>
      <c r="AS84" s="3">
        <f t="shared" si="59"/>
        <v>10.378294074757735</v>
      </c>
      <c r="AT84" s="3">
        <f t="shared" si="59"/>
        <v>41.652617473206462</v>
      </c>
      <c r="AU84" s="3">
        <f t="shared" si="59"/>
        <v>105.59785887920194</v>
      </c>
      <c r="AV84" s="3">
        <f t="shared" si="59"/>
        <v>3.6729933812464597</v>
      </c>
      <c r="AW84" s="3">
        <f t="shared" si="59"/>
        <v>0</v>
      </c>
      <c r="AX84" s="3">
        <f t="shared" si="59"/>
        <v>8.4923896098664269</v>
      </c>
      <c r="AY84" s="3">
        <f t="shared" si="60"/>
        <v>409.66330384153446</v>
      </c>
      <c r="AZ84" t="s">
        <v>149</v>
      </c>
    </row>
    <row r="85" spans="1:52" ht="15.5" x14ac:dyDescent="0.35">
      <c r="A85" s="5" t="s">
        <v>150</v>
      </c>
      <c r="D85" s="15">
        <f>SUM(D79:D84)</f>
        <v>1</v>
      </c>
      <c r="E85" s="27">
        <f>SUM(E79:E84)</f>
        <v>714.47880068933023</v>
      </c>
      <c r="F85" s="15">
        <f>SUM(F79:F84)</f>
        <v>1</v>
      </c>
      <c r="G85" s="27">
        <f t="shared" ref="G85:U85" si="62">SUM(G79:G84)</f>
        <v>460.83387172688384</v>
      </c>
      <c r="H85" s="15">
        <f>SUM(H79:H84)</f>
        <v>0.99999999999999989</v>
      </c>
      <c r="I85" s="27">
        <f t="shared" si="62"/>
        <v>36.664173670335479</v>
      </c>
      <c r="J85" s="15">
        <f>SUM(J79:J84)</f>
        <v>0.99999999999999989</v>
      </c>
      <c r="K85" s="27">
        <f t="shared" si="62"/>
        <v>11.401985729790066</v>
      </c>
      <c r="L85" s="15">
        <f>SUM(L79:L84)</f>
        <v>1</v>
      </c>
      <c r="M85" s="27">
        <f>SUM(M79:M84)</f>
        <v>51.891470373788671</v>
      </c>
      <c r="N85" s="15">
        <f>SUM(N79:N84)</f>
        <v>0.99999999999999989</v>
      </c>
      <c r="O85" s="27">
        <f t="shared" si="62"/>
        <v>416.52617473206459</v>
      </c>
      <c r="P85" s="15">
        <f>SUM(P79:P84)</f>
        <v>1</v>
      </c>
      <c r="Q85" s="27">
        <f t="shared" si="62"/>
        <v>263.99464719800483</v>
      </c>
      <c r="R85" s="15">
        <f>SUM(R79:R84)</f>
        <v>1</v>
      </c>
      <c r="S85" s="27">
        <f t="shared" si="62"/>
        <v>8.1622075138810217</v>
      </c>
      <c r="T85" s="15">
        <f>SUM(T79:T84)</f>
        <v>1</v>
      </c>
      <c r="U85" s="27">
        <f t="shared" si="62"/>
        <v>0</v>
      </c>
      <c r="V85" s="15">
        <f>SUM(V79:V84)</f>
        <v>1</v>
      </c>
      <c r="W85" s="27">
        <f t="shared" ref="W85" si="63">SUM(W79:W84)</f>
        <v>21.230974024666068</v>
      </c>
      <c r="X85" s="3">
        <f t="shared" si="48"/>
        <v>1985.1843056587447</v>
      </c>
      <c r="AA85" t="s">
        <v>150</v>
      </c>
      <c r="AB85" s="15">
        <f>SUM(AB79:AB84)</f>
        <v>1</v>
      </c>
      <c r="AC85" s="15">
        <f t="shared" ref="AC85:AK85" si="64">SUM(AC79:AC84)</f>
        <v>1</v>
      </c>
      <c r="AD85" s="15">
        <f t="shared" si="64"/>
        <v>0.99999999999999989</v>
      </c>
      <c r="AE85" s="15">
        <f t="shared" si="64"/>
        <v>0.99999999999999989</v>
      </c>
      <c r="AF85" s="15">
        <f t="shared" si="64"/>
        <v>1</v>
      </c>
      <c r="AG85" s="15">
        <f t="shared" si="64"/>
        <v>0.99999999999999989</v>
      </c>
      <c r="AH85" s="15">
        <f t="shared" si="64"/>
        <v>1</v>
      </c>
      <c r="AI85" s="15">
        <f t="shared" si="64"/>
        <v>1</v>
      </c>
      <c r="AJ85" s="15">
        <f t="shared" si="64"/>
        <v>1</v>
      </c>
      <c r="AK85" s="15">
        <f t="shared" si="64"/>
        <v>1</v>
      </c>
      <c r="AN85" t="s">
        <v>150</v>
      </c>
      <c r="AO85" s="3">
        <f>SUM(AO79:AO84)</f>
        <v>714.47880068933023</v>
      </c>
      <c r="AP85" s="3">
        <f t="shared" ref="AP85:AX85" si="65">SUM(AP79:AP84)</f>
        <v>460.83387172688384</v>
      </c>
      <c r="AQ85" s="3">
        <f t="shared" si="65"/>
        <v>36.664173670335479</v>
      </c>
      <c r="AR85" s="3">
        <f t="shared" si="65"/>
        <v>11.401985729790066</v>
      </c>
      <c r="AS85" s="3">
        <f t="shared" si="65"/>
        <v>51.891470373788671</v>
      </c>
      <c r="AT85" s="3">
        <f t="shared" si="65"/>
        <v>416.52617473206459</v>
      </c>
      <c r="AU85" s="3">
        <f t="shared" si="65"/>
        <v>263.99464719800483</v>
      </c>
      <c r="AV85" s="3">
        <f t="shared" si="65"/>
        <v>8.1622075138810217</v>
      </c>
      <c r="AW85" s="3">
        <f t="shared" si="65"/>
        <v>0</v>
      </c>
      <c r="AX85" s="3">
        <f t="shared" si="65"/>
        <v>21.230974024666068</v>
      </c>
      <c r="AY85" s="3">
        <f>SUM(AO85:AX85)</f>
        <v>1985.1843056587447</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3.1852603159984656</v>
      </c>
      <c r="F88" s="15">
        <v>0.8</v>
      </c>
      <c r="G88" s="3">
        <f>+$F88*G$58</f>
        <v>1.6959352749633938</v>
      </c>
      <c r="H88" s="15">
        <v>0.8</v>
      </c>
      <c r="I88" s="3">
        <f>+$H88*I$58</f>
        <v>0.41811306442305574</v>
      </c>
      <c r="J88" s="15">
        <v>0.8</v>
      </c>
      <c r="K88" s="3">
        <f>+$J88*K$58</f>
        <v>7.4267670061023652E-2</v>
      </c>
      <c r="L88" s="15">
        <v>0.8</v>
      </c>
      <c r="M88" s="3">
        <f>+$L88*M$58</f>
        <v>0.19064648217381192</v>
      </c>
      <c r="N88" s="15">
        <v>0.8</v>
      </c>
      <c r="O88" s="3">
        <f>+$N88*O$58</f>
        <v>2.1527196437489517</v>
      </c>
      <c r="P88" s="15">
        <v>0.8</v>
      </c>
      <c r="Q88" s="3">
        <f>+$P88*Q$58</f>
        <v>1.0143324418916841</v>
      </c>
      <c r="R88" s="15">
        <v>0.8</v>
      </c>
      <c r="S88" s="3">
        <f>+$R88*S$58</f>
        <v>2.9219911041416337E-2</v>
      </c>
      <c r="T88" s="15">
        <v>0.8</v>
      </c>
      <c r="U88" s="3">
        <f>+$T88*U$58</f>
        <v>2.0400727821847965E-2</v>
      </c>
      <c r="V88" s="15">
        <v>0.8</v>
      </c>
      <c r="W88" s="3">
        <f>+$V88*W$58</f>
        <v>9.1736648115531061E-2</v>
      </c>
      <c r="X88" s="3">
        <f>+E88+G88+I88+K88+M88+O88+Q88+S88+U88+W88</f>
        <v>8.8726321802391794</v>
      </c>
    </row>
    <row r="89" spans="1:52" ht="15.5" x14ac:dyDescent="0.35">
      <c r="A89" s="5" t="s">
        <v>153</v>
      </c>
      <c r="C89">
        <v>18</v>
      </c>
      <c r="D89" s="15">
        <v>0.2</v>
      </c>
      <c r="E89" s="3">
        <f>+$D89*E$58</f>
        <v>0.7963150789996164</v>
      </c>
      <c r="F89" s="15">
        <v>0.2</v>
      </c>
      <c r="G89" s="3">
        <f>+$F89*G$58</f>
        <v>0.42398381874084845</v>
      </c>
      <c r="H89" s="15">
        <v>0.2</v>
      </c>
      <c r="I89" s="3">
        <f>+$H89*I$58</f>
        <v>0.10452826610576393</v>
      </c>
      <c r="J89" s="15">
        <v>0.2</v>
      </c>
      <c r="K89" s="3">
        <f>+$J89*K$58</f>
        <v>1.8566917515255913E-2</v>
      </c>
      <c r="L89" s="15">
        <v>0.2</v>
      </c>
      <c r="M89" s="3">
        <f>+$L89*M$58</f>
        <v>4.7661620543452979E-2</v>
      </c>
      <c r="N89" s="15">
        <v>0.2</v>
      </c>
      <c r="O89" s="3">
        <f>+$N89*O$58</f>
        <v>0.53817991093723794</v>
      </c>
      <c r="P89" s="15">
        <v>0.2</v>
      </c>
      <c r="Q89" s="3">
        <f>+$P89*Q$58</f>
        <v>0.25358311047292104</v>
      </c>
      <c r="R89" s="15">
        <v>0.2</v>
      </c>
      <c r="S89" s="3">
        <f>+$R89*S$58</f>
        <v>7.3049777603540842E-3</v>
      </c>
      <c r="T89" s="15">
        <v>0.2</v>
      </c>
      <c r="U89" s="3">
        <f>+$T89*U$58</f>
        <v>5.1001819554619913E-3</v>
      </c>
      <c r="V89" s="15">
        <v>0.2</v>
      </c>
      <c r="W89" s="3">
        <f>+$V89*W$58</f>
        <v>2.2934162028882765E-2</v>
      </c>
      <c r="X89" s="3">
        <f>+E89+G89+I89+K89+M89+O89+Q89+S89+U89+W89</f>
        <v>2.2181580450597949</v>
      </c>
    </row>
    <row r="90" spans="1:52" ht="15.5" x14ac:dyDescent="0.35">
      <c r="A90" s="5" t="s">
        <v>10</v>
      </c>
      <c r="D90" s="15">
        <f>SUM(D88:D89)</f>
        <v>1</v>
      </c>
      <c r="E90" s="29">
        <f>SUM(E88:E89)</f>
        <v>3.9815753949980821</v>
      </c>
      <c r="F90" s="31">
        <f>SUM(F88:F89)</f>
        <v>1</v>
      </c>
      <c r="G90" s="29">
        <f t="shared" ref="G90:U90" si="66">SUM(G88:G89)</f>
        <v>2.119919093704242</v>
      </c>
      <c r="H90" s="31">
        <f>SUM(H88:H89)</f>
        <v>1</v>
      </c>
      <c r="I90" s="29">
        <f t="shared" si="66"/>
        <v>0.52264133052881967</v>
      </c>
      <c r="J90" s="31">
        <f>SUM(J88:J89)</f>
        <v>1</v>
      </c>
      <c r="K90" s="29">
        <f t="shared" si="66"/>
        <v>9.2834587576279562E-2</v>
      </c>
      <c r="L90" s="31">
        <f>SUM(L88:L89)</f>
        <v>1</v>
      </c>
      <c r="M90" s="29">
        <f t="shared" si="66"/>
        <v>0.23830810271726488</v>
      </c>
      <c r="N90" s="31">
        <f>SUM(N88:N89)</f>
        <v>1</v>
      </c>
      <c r="O90" s="29">
        <f t="shared" si="66"/>
        <v>2.6908995546861898</v>
      </c>
      <c r="P90" s="31">
        <f>SUM(P88:P89)</f>
        <v>1</v>
      </c>
      <c r="Q90" s="29">
        <f t="shared" si="66"/>
        <v>1.2679155523646051</v>
      </c>
      <c r="R90" s="31">
        <f>SUM(R88:R89)</f>
        <v>1</v>
      </c>
      <c r="S90" s="29">
        <f t="shared" si="66"/>
        <v>3.6524888801770419E-2</v>
      </c>
      <c r="T90" s="31">
        <f>SUM(T88:T89)</f>
        <v>1</v>
      </c>
      <c r="U90" s="29">
        <f t="shared" si="66"/>
        <v>2.5500909777309955E-2</v>
      </c>
      <c r="V90" s="31">
        <f>SUM(V88:V89)</f>
        <v>1</v>
      </c>
      <c r="W90" s="29">
        <f t="shared" ref="W90" si="67">SUM(W88:W89)</f>
        <v>0.11467081014441383</v>
      </c>
      <c r="X90" s="3">
        <f>+E90+G90+I90+K90+M90+O90+Q90+S90+U90+W90</f>
        <v>11.090790225298976</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1986.8061221040427</v>
      </c>
      <c r="AC91" s="3">
        <f>+G61</f>
        <v>1057.8396277584168</v>
      </c>
      <c r="AD91" s="3">
        <f>+I61</f>
        <v>260.79802393388104</v>
      </c>
      <c r="AE91" s="3">
        <f>+K61</f>
        <v>46.324459200563496</v>
      </c>
      <c r="AF91" s="3">
        <f>+M61</f>
        <v>118.91574325591515</v>
      </c>
      <c r="AG91" s="3">
        <f>+O61</f>
        <v>1342.7588777884087</v>
      </c>
      <c r="AH91" s="3">
        <f>+Q61</f>
        <v>632.68986062993793</v>
      </c>
      <c r="AI91" s="3">
        <f>+S61</f>
        <v>18.225919512083436</v>
      </c>
      <c r="AJ91" s="3">
        <f>+U61</f>
        <v>12.724953978877666</v>
      </c>
      <c r="AK91" s="3">
        <f>+W61</f>
        <v>57.220734262062507</v>
      </c>
      <c r="AL91" s="3">
        <f>SUM(AB91:AK91)</f>
        <v>5534.3043224241892</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8">+$D92*E$61</f>
        <v>198.68061221040429</v>
      </c>
      <c r="F92" s="15">
        <v>0.1</v>
      </c>
      <c r="G92" s="3">
        <f>+$F92*G$61</f>
        <v>105.78396277584169</v>
      </c>
      <c r="H92" s="15">
        <v>0</v>
      </c>
      <c r="I92" s="3">
        <f t="shared" ref="I92:I97" si="69">+$H92*I$61</f>
        <v>0</v>
      </c>
      <c r="J92" s="15">
        <v>0</v>
      </c>
      <c r="K92" s="3">
        <f>+$J92*K$61</f>
        <v>0</v>
      </c>
      <c r="L92" s="15">
        <v>0.1</v>
      </c>
      <c r="M92" s="3">
        <f>+$L92*M$61</f>
        <v>11.891574325591515</v>
      </c>
      <c r="N92" s="15">
        <v>0</v>
      </c>
      <c r="O92" s="3">
        <f>+$N92*O$61</f>
        <v>0</v>
      </c>
      <c r="P92" s="15">
        <v>0</v>
      </c>
      <c r="Q92" s="3">
        <f>+$P92*Q$61</f>
        <v>0</v>
      </c>
      <c r="R92" s="15">
        <v>0</v>
      </c>
      <c r="S92" s="3">
        <f>+$R92*S$61</f>
        <v>0</v>
      </c>
      <c r="T92" s="15">
        <v>0</v>
      </c>
      <c r="U92" s="3">
        <f>+$T92*U$61</f>
        <v>0</v>
      </c>
      <c r="V92" s="15">
        <v>0</v>
      </c>
      <c r="W92" s="3">
        <f>+$V92*W$61</f>
        <v>0</v>
      </c>
      <c r="X92" s="3">
        <f t="shared" ref="X92:X98" si="70">+E92+G92+I92+K92+M92+O92+Q92+S92+U92+W92</f>
        <v>316.3561493118375</v>
      </c>
      <c r="AA92" s="5" t="s">
        <v>155</v>
      </c>
      <c r="AB92" s="15">
        <f t="shared" ref="AB92:AB98" si="71">+D92</f>
        <v>0.1</v>
      </c>
      <c r="AC92" s="15">
        <f t="shared" ref="AC92:AC98" si="72">+F92</f>
        <v>0.1</v>
      </c>
      <c r="AD92" s="15">
        <f t="shared" ref="AD92:AD97" si="73">+H92</f>
        <v>0</v>
      </c>
      <c r="AE92" s="15">
        <f t="shared" ref="AE92:AE97" si="74">+J92</f>
        <v>0</v>
      </c>
      <c r="AF92" s="15">
        <f t="shared" ref="AF92:AF98" si="75">+L92</f>
        <v>0.1</v>
      </c>
      <c r="AG92" s="15">
        <f t="shared" ref="AG92:AG98" si="76">+N92</f>
        <v>0</v>
      </c>
      <c r="AH92" s="15">
        <f t="shared" ref="AH92:AH98" si="77">+P92</f>
        <v>0</v>
      </c>
      <c r="AI92" s="15">
        <f t="shared" ref="AI92:AI98" si="78">+R92</f>
        <v>0</v>
      </c>
      <c r="AJ92" s="15">
        <f t="shared" ref="AJ92:AJ98" si="79">+T92</f>
        <v>0</v>
      </c>
      <c r="AK92" s="15">
        <f t="shared" ref="AK92:AK98" si="80">+V92</f>
        <v>0</v>
      </c>
      <c r="AL92" s="3"/>
      <c r="AN92" s="5" t="s">
        <v>155</v>
      </c>
      <c r="AO92" s="3">
        <f t="shared" ref="AO92:AO98" si="81">+E92</f>
        <v>198.68061221040429</v>
      </c>
      <c r="AP92" s="3">
        <f t="shared" ref="AP92:AP98" si="82">+G92</f>
        <v>105.78396277584169</v>
      </c>
      <c r="AQ92" s="3">
        <f t="shared" ref="AQ92:AQ98" si="83">+I92</f>
        <v>0</v>
      </c>
      <c r="AR92" s="3">
        <f t="shared" ref="AR92:AR98" si="84">+K92</f>
        <v>0</v>
      </c>
      <c r="AS92" s="3">
        <f t="shared" ref="AS92:AS98" si="85">+M92</f>
        <v>11.891574325591515</v>
      </c>
      <c r="AT92" s="3">
        <f t="shared" ref="AT92:AT98" si="86">+O92</f>
        <v>0</v>
      </c>
      <c r="AU92" s="3">
        <f t="shared" ref="AU92:AU98" si="87">+Q92</f>
        <v>0</v>
      </c>
      <c r="AV92" s="3">
        <f t="shared" ref="AV92:AV98" si="88">+S92</f>
        <v>0</v>
      </c>
      <c r="AW92" s="3">
        <f t="shared" ref="AW92:AW98" si="89">+U92</f>
        <v>0</v>
      </c>
      <c r="AX92" s="3">
        <f t="shared" ref="AX92:AX98" si="90">+W92</f>
        <v>0</v>
      </c>
      <c r="AY92" s="3">
        <f>SUM(AO92:AX92)</f>
        <v>316.3561493118375</v>
      </c>
    </row>
    <row r="93" spans="1:52" ht="15.5" x14ac:dyDescent="0.35">
      <c r="A93" s="5" t="s">
        <v>156</v>
      </c>
      <c r="B93" t="s">
        <v>140</v>
      </c>
      <c r="C93">
        <v>25</v>
      </c>
      <c r="D93" s="15">
        <v>0.05</v>
      </c>
      <c r="E93" s="3">
        <f t="shared" si="68"/>
        <v>99.340306105202146</v>
      </c>
      <c r="F93" s="15">
        <v>0.1</v>
      </c>
      <c r="G93" s="3">
        <f t="shared" ref="G93:G97" si="91">+$F93*G$61</f>
        <v>105.78396277584169</v>
      </c>
      <c r="H93" s="15">
        <v>0.15</v>
      </c>
      <c r="I93" s="3">
        <f t="shared" si="69"/>
        <v>39.119703590082153</v>
      </c>
      <c r="J93" s="15">
        <v>0.15</v>
      </c>
      <c r="K93" s="3">
        <f>+$J93*K$61</f>
        <v>6.948668880084524</v>
      </c>
      <c r="L93" s="15">
        <v>0.1</v>
      </c>
      <c r="M93" s="3">
        <f t="shared" ref="M93:M97" si="92">+$L93*M$61</f>
        <v>11.891574325591515</v>
      </c>
      <c r="N93" s="15">
        <v>0.3</v>
      </c>
      <c r="O93" s="3">
        <f t="shared" ref="O93:O97" si="93">+$N93*O$61</f>
        <v>402.82766333652256</v>
      </c>
      <c r="P93" s="15">
        <v>0.3</v>
      </c>
      <c r="Q93" s="3">
        <f t="shared" ref="Q93:Q97" si="94">+$P93*Q$61</f>
        <v>189.80695818898138</v>
      </c>
      <c r="R93" s="15">
        <v>0.25</v>
      </c>
      <c r="S93" s="3">
        <f t="shared" ref="S93:S97" si="95">+$R93*S$61</f>
        <v>4.5564798780208591</v>
      </c>
      <c r="T93" s="15">
        <v>0.25</v>
      </c>
      <c r="U93" s="3">
        <f t="shared" ref="U93:U97" si="96">+$T93*U$61</f>
        <v>3.1812384947194166</v>
      </c>
      <c r="V93" s="15">
        <v>0.25</v>
      </c>
      <c r="W93" s="3">
        <f t="shared" ref="W93:W97" si="97">+$V93*W$61</f>
        <v>14.305183565515627</v>
      </c>
      <c r="X93" s="3">
        <f t="shared" si="70"/>
        <v>877.76173914056187</v>
      </c>
      <c r="AA93" s="5" t="s">
        <v>156</v>
      </c>
      <c r="AB93" s="15">
        <f t="shared" si="71"/>
        <v>0.05</v>
      </c>
      <c r="AC93" s="15">
        <f t="shared" si="72"/>
        <v>0.1</v>
      </c>
      <c r="AD93" s="15">
        <f t="shared" si="73"/>
        <v>0.15</v>
      </c>
      <c r="AE93" s="15">
        <f t="shared" si="74"/>
        <v>0.15</v>
      </c>
      <c r="AF93" s="15">
        <f t="shared" si="75"/>
        <v>0.1</v>
      </c>
      <c r="AG93" s="15">
        <f t="shared" si="76"/>
        <v>0.3</v>
      </c>
      <c r="AH93" s="15">
        <f t="shared" si="77"/>
        <v>0.3</v>
      </c>
      <c r="AI93" s="15">
        <f t="shared" si="78"/>
        <v>0.25</v>
      </c>
      <c r="AJ93" s="15">
        <f t="shared" si="79"/>
        <v>0.25</v>
      </c>
      <c r="AK93" s="15">
        <f t="shared" si="80"/>
        <v>0.25</v>
      </c>
      <c r="AN93" s="5" t="s">
        <v>156</v>
      </c>
      <c r="AO93" s="3">
        <f t="shared" si="81"/>
        <v>99.340306105202146</v>
      </c>
      <c r="AP93" s="3">
        <f t="shared" si="82"/>
        <v>105.78396277584169</v>
      </c>
      <c r="AQ93" s="3">
        <f t="shared" si="83"/>
        <v>39.119703590082153</v>
      </c>
      <c r="AR93" s="3">
        <f t="shared" si="84"/>
        <v>6.948668880084524</v>
      </c>
      <c r="AS93" s="3">
        <f t="shared" si="85"/>
        <v>11.891574325591515</v>
      </c>
      <c r="AT93" s="3">
        <f t="shared" si="86"/>
        <v>402.82766333652256</v>
      </c>
      <c r="AU93" s="3">
        <f t="shared" si="87"/>
        <v>189.80695818898138</v>
      </c>
      <c r="AV93" s="3">
        <f t="shared" si="88"/>
        <v>4.5564798780208591</v>
      </c>
      <c r="AW93" s="3">
        <f t="shared" si="89"/>
        <v>3.1812384947194166</v>
      </c>
      <c r="AX93" s="3">
        <f t="shared" si="90"/>
        <v>14.305183565515627</v>
      </c>
      <c r="AY93" s="3">
        <f t="shared" ref="AY93:AY98" si="98">SUM(AO93:AX93)</f>
        <v>877.76173914056187</v>
      </c>
    </row>
    <row r="94" spans="1:52" ht="15.5" x14ac:dyDescent="0.35">
      <c r="A94" s="5" t="s">
        <v>157</v>
      </c>
      <c r="B94" t="s">
        <v>143</v>
      </c>
      <c r="C94">
        <v>25</v>
      </c>
      <c r="D94" s="15">
        <v>0.15</v>
      </c>
      <c r="E94" s="3">
        <f t="shared" si="68"/>
        <v>298.02091831560642</v>
      </c>
      <c r="F94" s="15">
        <v>0.15</v>
      </c>
      <c r="G94" s="3">
        <f t="shared" si="91"/>
        <v>158.67594416376252</v>
      </c>
      <c r="H94" s="15">
        <v>0</v>
      </c>
      <c r="I94" s="3">
        <f t="shared" si="69"/>
        <v>0</v>
      </c>
      <c r="J94" s="15">
        <v>0</v>
      </c>
      <c r="K94" s="3">
        <f t="shared" ref="K94:K97" si="99">+$J94*K$61</f>
        <v>0</v>
      </c>
      <c r="L94" s="15">
        <v>0.15</v>
      </c>
      <c r="M94" s="3">
        <f t="shared" si="92"/>
        <v>17.83736148838727</v>
      </c>
      <c r="N94" s="15">
        <v>0.15</v>
      </c>
      <c r="O94" s="3">
        <f t="shared" si="93"/>
        <v>201.41383166826128</v>
      </c>
      <c r="P94" s="15">
        <v>0.25</v>
      </c>
      <c r="Q94" s="3">
        <f t="shared" si="94"/>
        <v>158.17246515748448</v>
      </c>
      <c r="R94" s="15">
        <v>0.3</v>
      </c>
      <c r="S94" s="3">
        <f t="shared" si="95"/>
        <v>5.4677758536250307</v>
      </c>
      <c r="T94" s="15">
        <v>0.3</v>
      </c>
      <c r="U94" s="3">
        <f t="shared" si="96"/>
        <v>3.8174861936632998</v>
      </c>
      <c r="V94" s="15">
        <v>0.3</v>
      </c>
      <c r="W94" s="3">
        <f t="shared" si="97"/>
        <v>17.166220278618752</v>
      </c>
      <c r="X94" s="3">
        <f t="shared" si="70"/>
        <v>860.57200311940915</v>
      </c>
      <c r="AA94" s="5" t="s">
        <v>157</v>
      </c>
      <c r="AB94" s="15">
        <f t="shared" si="71"/>
        <v>0.15</v>
      </c>
      <c r="AC94" s="15">
        <f t="shared" si="72"/>
        <v>0.15</v>
      </c>
      <c r="AD94" s="15">
        <f t="shared" si="73"/>
        <v>0</v>
      </c>
      <c r="AE94" s="15">
        <f t="shared" si="74"/>
        <v>0</v>
      </c>
      <c r="AF94" s="15">
        <f t="shared" si="75"/>
        <v>0.15</v>
      </c>
      <c r="AG94" s="15">
        <f t="shared" si="76"/>
        <v>0.15</v>
      </c>
      <c r="AH94" s="15">
        <f t="shared" si="77"/>
        <v>0.25</v>
      </c>
      <c r="AI94" s="15">
        <f t="shared" si="78"/>
        <v>0.3</v>
      </c>
      <c r="AJ94" s="15">
        <f t="shared" si="79"/>
        <v>0.3</v>
      </c>
      <c r="AK94" s="15">
        <f t="shared" si="80"/>
        <v>0.3</v>
      </c>
      <c r="AN94" s="5" t="s">
        <v>157</v>
      </c>
      <c r="AO94" s="3">
        <f t="shared" si="81"/>
        <v>298.02091831560642</v>
      </c>
      <c r="AP94" s="3">
        <f t="shared" si="82"/>
        <v>158.67594416376252</v>
      </c>
      <c r="AQ94" s="3">
        <f t="shared" si="83"/>
        <v>0</v>
      </c>
      <c r="AR94" s="3">
        <f t="shared" si="84"/>
        <v>0</v>
      </c>
      <c r="AS94" s="3">
        <f t="shared" si="85"/>
        <v>17.83736148838727</v>
      </c>
      <c r="AT94" s="3">
        <f t="shared" si="86"/>
        <v>201.41383166826128</v>
      </c>
      <c r="AU94" s="3">
        <f t="shared" si="87"/>
        <v>158.17246515748448</v>
      </c>
      <c r="AV94" s="3">
        <f t="shared" si="88"/>
        <v>5.4677758536250307</v>
      </c>
      <c r="AW94" s="3">
        <f t="shared" si="89"/>
        <v>3.8174861936632998</v>
      </c>
      <c r="AX94" s="3">
        <f t="shared" si="90"/>
        <v>17.166220278618752</v>
      </c>
      <c r="AY94" s="3">
        <f t="shared" si="98"/>
        <v>860.57200311940915</v>
      </c>
    </row>
    <row r="95" spans="1:52" ht="15.5" x14ac:dyDescent="0.35">
      <c r="A95" s="5" t="s">
        <v>158</v>
      </c>
      <c r="B95" t="s">
        <v>143</v>
      </c>
      <c r="C95">
        <v>25</v>
      </c>
      <c r="D95" s="15">
        <v>0.05</v>
      </c>
      <c r="E95" s="3">
        <f t="shared" si="68"/>
        <v>99.340306105202146</v>
      </c>
      <c r="F95" s="15">
        <v>0.1</v>
      </c>
      <c r="G95" s="3">
        <f t="shared" si="91"/>
        <v>105.78396277584169</v>
      </c>
      <c r="H95" s="15">
        <v>0</v>
      </c>
      <c r="I95" s="3">
        <f t="shared" si="69"/>
        <v>0</v>
      </c>
      <c r="J95" s="15">
        <v>0</v>
      </c>
      <c r="K95" s="3">
        <f t="shared" si="99"/>
        <v>0</v>
      </c>
      <c r="L95" s="15">
        <v>0</v>
      </c>
      <c r="M95" s="3">
        <f t="shared" si="92"/>
        <v>0</v>
      </c>
      <c r="N95" s="15">
        <v>0.02</v>
      </c>
      <c r="O95" s="3">
        <f t="shared" si="93"/>
        <v>26.855177555768172</v>
      </c>
      <c r="P95" s="15">
        <v>0.02</v>
      </c>
      <c r="Q95" s="3">
        <f t="shared" si="94"/>
        <v>12.653797212598759</v>
      </c>
      <c r="R95" s="15">
        <v>0.05</v>
      </c>
      <c r="S95" s="3">
        <f t="shared" si="95"/>
        <v>0.91129597560417186</v>
      </c>
      <c r="T95" s="15">
        <v>0.05</v>
      </c>
      <c r="U95" s="3">
        <f t="shared" si="96"/>
        <v>0.63624769894388333</v>
      </c>
      <c r="V95" s="15">
        <v>0.05</v>
      </c>
      <c r="W95" s="3">
        <f t="shared" si="97"/>
        <v>2.8610367131031254</v>
      </c>
      <c r="X95" s="3">
        <f t="shared" si="70"/>
        <v>249.04182403706193</v>
      </c>
      <c r="AA95" s="5" t="s">
        <v>158</v>
      </c>
      <c r="AB95" s="15">
        <f t="shared" si="71"/>
        <v>0.05</v>
      </c>
      <c r="AC95" s="15">
        <f t="shared" si="72"/>
        <v>0.1</v>
      </c>
      <c r="AD95" s="15">
        <f t="shared" si="73"/>
        <v>0</v>
      </c>
      <c r="AE95" s="15">
        <f t="shared" si="74"/>
        <v>0</v>
      </c>
      <c r="AF95" s="15">
        <f t="shared" si="75"/>
        <v>0</v>
      </c>
      <c r="AG95" s="15">
        <f t="shared" si="76"/>
        <v>0.02</v>
      </c>
      <c r="AH95" s="15">
        <f t="shared" si="77"/>
        <v>0.02</v>
      </c>
      <c r="AI95" s="15">
        <f t="shared" si="78"/>
        <v>0.05</v>
      </c>
      <c r="AJ95" s="15">
        <f t="shared" si="79"/>
        <v>0.05</v>
      </c>
      <c r="AK95" s="15">
        <f t="shared" si="80"/>
        <v>0.05</v>
      </c>
      <c r="AN95" s="5" t="s">
        <v>158</v>
      </c>
      <c r="AO95" s="3">
        <f t="shared" si="81"/>
        <v>99.340306105202146</v>
      </c>
      <c r="AP95" s="3">
        <f t="shared" si="82"/>
        <v>105.78396277584169</v>
      </c>
      <c r="AQ95" s="3">
        <f t="shared" si="83"/>
        <v>0</v>
      </c>
      <c r="AR95" s="3">
        <f t="shared" si="84"/>
        <v>0</v>
      </c>
      <c r="AS95" s="3">
        <f t="shared" si="85"/>
        <v>0</v>
      </c>
      <c r="AT95" s="3">
        <f t="shared" si="86"/>
        <v>26.855177555768172</v>
      </c>
      <c r="AU95" s="3">
        <f t="shared" si="87"/>
        <v>12.653797212598759</v>
      </c>
      <c r="AV95" s="3">
        <f t="shared" si="88"/>
        <v>0.91129597560417186</v>
      </c>
      <c r="AW95" s="3">
        <f t="shared" si="89"/>
        <v>0.63624769894388333</v>
      </c>
      <c r="AX95" s="3">
        <f t="shared" si="90"/>
        <v>2.8610367131031254</v>
      </c>
      <c r="AY95" s="3">
        <f t="shared" si="98"/>
        <v>249.04182403706193</v>
      </c>
    </row>
    <row r="96" spans="1:52" ht="15.5" x14ac:dyDescent="0.35">
      <c r="A96" s="5" t="s">
        <v>148</v>
      </c>
      <c r="B96" t="s">
        <v>146</v>
      </c>
      <c r="C96">
        <v>35</v>
      </c>
      <c r="D96" s="15">
        <v>0.15</v>
      </c>
      <c r="E96" s="3">
        <f t="shared" si="68"/>
        <v>298.02091831560642</v>
      </c>
      <c r="F96" s="15">
        <v>0.1</v>
      </c>
      <c r="G96" s="3">
        <f t="shared" si="91"/>
        <v>105.78396277584169</v>
      </c>
      <c r="H96" s="15">
        <v>0.35</v>
      </c>
      <c r="I96" s="3">
        <f t="shared" si="69"/>
        <v>91.279308376858353</v>
      </c>
      <c r="J96" s="15">
        <v>0.35</v>
      </c>
      <c r="K96" s="3">
        <f t="shared" si="99"/>
        <v>16.213560720197222</v>
      </c>
      <c r="L96" s="15">
        <v>0.15</v>
      </c>
      <c r="M96" s="3">
        <f t="shared" si="92"/>
        <v>17.83736148838727</v>
      </c>
      <c r="N96" s="15">
        <v>0.2</v>
      </c>
      <c r="O96" s="3">
        <f t="shared" si="93"/>
        <v>268.55177555768176</v>
      </c>
      <c r="P96" s="15">
        <v>0.1</v>
      </c>
      <c r="Q96" s="3">
        <f t="shared" si="94"/>
        <v>63.268986062993797</v>
      </c>
      <c r="R96" s="15">
        <v>0</v>
      </c>
      <c r="S96" s="3">
        <f t="shared" si="95"/>
        <v>0</v>
      </c>
      <c r="T96" s="15">
        <v>0</v>
      </c>
      <c r="U96" s="3">
        <f t="shared" si="96"/>
        <v>0</v>
      </c>
      <c r="V96" s="15">
        <v>0</v>
      </c>
      <c r="W96" s="3">
        <f t="shared" si="97"/>
        <v>0</v>
      </c>
      <c r="X96" s="3">
        <f t="shared" si="70"/>
        <v>860.95587329756643</v>
      </c>
      <c r="AA96" s="5" t="s">
        <v>148</v>
      </c>
      <c r="AB96" s="15">
        <f t="shared" si="71"/>
        <v>0.15</v>
      </c>
      <c r="AC96" s="15">
        <f t="shared" si="72"/>
        <v>0.1</v>
      </c>
      <c r="AD96" s="15">
        <f t="shared" si="73"/>
        <v>0.35</v>
      </c>
      <c r="AE96" s="15">
        <f t="shared" si="74"/>
        <v>0.35</v>
      </c>
      <c r="AF96" s="15">
        <f t="shared" si="75"/>
        <v>0.15</v>
      </c>
      <c r="AG96" s="15">
        <f t="shared" si="76"/>
        <v>0.2</v>
      </c>
      <c r="AH96" s="15">
        <f t="shared" si="77"/>
        <v>0.1</v>
      </c>
      <c r="AI96" s="15">
        <f t="shared" si="78"/>
        <v>0</v>
      </c>
      <c r="AJ96" s="15">
        <f t="shared" si="79"/>
        <v>0</v>
      </c>
      <c r="AK96" s="15">
        <f t="shared" si="80"/>
        <v>0</v>
      </c>
      <c r="AN96" s="5" t="s">
        <v>148</v>
      </c>
      <c r="AO96" s="3">
        <f t="shared" si="81"/>
        <v>298.02091831560642</v>
      </c>
      <c r="AP96" s="3">
        <f t="shared" si="82"/>
        <v>105.78396277584169</v>
      </c>
      <c r="AQ96" s="3">
        <f t="shared" si="83"/>
        <v>91.279308376858353</v>
      </c>
      <c r="AR96" s="3">
        <f t="shared" si="84"/>
        <v>16.213560720197222</v>
      </c>
      <c r="AS96" s="3">
        <f t="shared" si="85"/>
        <v>17.83736148838727</v>
      </c>
      <c r="AT96" s="3">
        <f t="shared" si="86"/>
        <v>268.55177555768176</v>
      </c>
      <c r="AU96" s="3">
        <f t="shared" si="87"/>
        <v>63.268986062993797</v>
      </c>
      <c r="AV96" s="3">
        <f t="shared" si="88"/>
        <v>0</v>
      </c>
      <c r="AW96" s="3">
        <f t="shared" si="89"/>
        <v>0</v>
      </c>
      <c r="AX96" s="3">
        <f t="shared" si="90"/>
        <v>0</v>
      </c>
      <c r="AY96" s="3">
        <f t="shared" si="98"/>
        <v>860.95587329756643</v>
      </c>
    </row>
    <row r="97" spans="1:51" ht="15.5" x14ac:dyDescent="0.35">
      <c r="A97" s="5" t="s">
        <v>149</v>
      </c>
      <c r="B97" t="s">
        <v>143</v>
      </c>
      <c r="C97">
        <v>25</v>
      </c>
      <c r="D97" s="15">
        <v>0.5</v>
      </c>
      <c r="E97" s="3">
        <f t="shared" si="68"/>
        <v>993.40306105202137</v>
      </c>
      <c r="F97" s="15">
        <v>0.45</v>
      </c>
      <c r="G97" s="3">
        <f t="shared" si="91"/>
        <v>476.02783249128754</v>
      </c>
      <c r="H97" s="15">
        <v>0.5</v>
      </c>
      <c r="I97" s="3">
        <f t="shared" si="69"/>
        <v>130.39901196694052</v>
      </c>
      <c r="J97" s="15">
        <v>0.5</v>
      </c>
      <c r="K97" s="3">
        <f t="shared" si="99"/>
        <v>23.162229600281748</v>
      </c>
      <c r="L97" s="15">
        <v>0.5</v>
      </c>
      <c r="M97" s="3">
        <f t="shared" si="92"/>
        <v>59.457871627957573</v>
      </c>
      <c r="N97" s="15">
        <v>0.33</v>
      </c>
      <c r="O97" s="3">
        <f t="shared" si="93"/>
        <v>443.11042967017488</v>
      </c>
      <c r="P97" s="15">
        <v>0.33</v>
      </c>
      <c r="Q97" s="3">
        <f t="shared" si="94"/>
        <v>208.78765400787952</v>
      </c>
      <c r="R97" s="15">
        <v>0.4</v>
      </c>
      <c r="S97" s="3">
        <f t="shared" si="95"/>
        <v>7.2903678048333749</v>
      </c>
      <c r="T97" s="15">
        <v>0.4</v>
      </c>
      <c r="U97" s="3">
        <f t="shared" si="96"/>
        <v>5.0899815915510667</v>
      </c>
      <c r="V97" s="15">
        <v>0.4</v>
      </c>
      <c r="W97" s="3">
        <f t="shared" si="97"/>
        <v>22.888293704825003</v>
      </c>
      <c r="X97" s="3">
        <f t="shared" si="70"/>
        <v>2369.6167335177524</v>
      </c>
      <c r="AA97" s="5" t="s">
        <v>149</v>
      </c>
      <c r="AB97" s="15">
        <f t="shared" si="71"/>
        <v>0.5</v>
      </c>
      <c r="AC97" s="15">
        <f t="shared" si="72"/>
        <v>0.45</v>
      </c>
      <c r="AD97" s="15">
        <f t="shared" si="73"/>
        <v>0.5</v>
      </c>
      <c r="AE97" s="15">
        <f t="shared" si="74"/>
        <v>0.5</v>
      </c>
      <c r="AF97" s="15">
        <f t="shared" si="75"/>
        <v>0.5</v>
      </c>
      <c r="AG97" s="15">
        <f t="shared" si="76"/>
        <v>0.33</v>
      </c>
      <c r="AH97" s="15">
        <f t="shared" si="77"/>
        <v>0.33</v>
      </c>
      <c r="AI97" s="15">
        <f t="shared" si="78"/>
        <v>0.4</v>
      </c>
      <c r="AJ97" s="15">
        <f t="shared" si="79"/>
        <v>0.4</v>
      </c>
      <c r="AK97" s="15">
        <f t="shared" si="80"/>
        <v>0.4</v>
      </c>
      <c r="AN97" s="5" t="s">
        <v>149</v>
      </c>
      <c r="AO97" s="3">
        <f t="shared" si="81"/>
        <v>993.40306105202137</v>
      </c>
      <c r="AP97" s="3">
        <f t="shared" si="82"/>
        <v>476.02783249128754</v>
      </c>
      <c r="AQ97" s="3">
        <f t="shared" si="83"/>
        <v>130.39901196694052</v>
      </c>
      <c r="AR97" s="3">
        <f t="shared" si="84"/>
        <v>23.162229600281748</v>
      </c>
      <c r="AS97" s="3">
        <f t="shared" si="85"/>
        <v>59.457871627957573</v>
      </c>
      <c r="AT97" s="3">
        <f t="shared" si="86"/>
        <v>443.11042967017488</v>
      </c>
      <c r="AU97" s="3">
        <f t="shared" si="87"/>
        <v>208.78765400787952</v>
      </c>
      <c r="AV97" s="3">
        <f t="shared" si="88"/>
        <v>7.2903678048333749</v>
      </c>
      <c r="AW97" s="3">
        <f t="shared" si="89"/>
        <v>5.0899815915510667</v>
      </c>
      <c r="AX97" s="3">
        <f t="shared" si="90"/>
        <v>22.888293704825003</v>
      </c>
      <c r="AY97" s="3">
        <f t="shared" si="98"/>
        <v>2369.6167335177524</v>
      </c>
    </row>
    <row r="98" spans="1:51" ht="15.5" x14ac:dyDescent="0.35">
      <c r="A98" s="5" t="s">
        <v>10</v>
      </c>
      <c r="D98" s="15">
        <f>SUM(D92:D97)</f>
        <v>1</v>
      </c>
      <c r="E98" s="29">
        <f t="shared" ref="E98:U98" si="100">SUM(E92:E97)</f>
        <v>1986.8061221040427</v>
      </c>
      <c r="F98" s="15">
        <f>SUM(F92:F97)</f>
        <v>1</v>
      </c>
      <c r="G98" s="29">
        <f t="shared" si="100"/>
        <v>1057.8396277584168</v>
      </c>
      <c r="H98" s="15">
        <f>SUM(H92:H97)</f>
        <v>1</v>
      </c>
      <c r="I98" s="29">
        <f t="shared" si="100"/>
        <v>260.79802393388104</v>
      </c>
      <c r="J98" s="15">
        <f>SUM(J92:J97)</f>
        <v>1</v>
      </c>
      <c r="K98" s="29">
        <f t="shared" si="100"/>
        <v>46.324459200563496</v>
      </c>
      <c r="L98" s="15">
        <f>SUM(L92:L97)</f>
        <v>1</v>
      </c>
      <c r="M98" s="29">
        <f t="shared" si="100"/>
        <v>118.91574325591515</v>
      </c>
      <c r="N98" s="15">
        <f>SUM(N92:N97)</f>
        <v>1</v>
      </c>
      <c r="O98" s="29">
        <f t="shared" si="100"/>
        <v>1342.7588777884087</v>
      </c>
      <c r="P98" s="15">
        <f>SUM(P92:P97)</f>
        <v>1</v>
      </c>
      <c r="Q98" s="29">
        <f t="shared" si="100"/>
        <v>632.68986062993793</v>
      </c>
      <c r="R98" s="15">
        <f>SUM(R92:R97)</f>
        <v>1</v>
      </c>
      <c r="S98" s="29">
        <f t="shared" si="100"/>
        <v>18.225919512083436</v>
      </c>
      <c r="T98" s="15">
        <f>SUM(T92:T97)</f>
        <v>1</v>
      </c>
      <c r="U98" s="29">
        <f t="shared" si="100"/>
        <v>12.724953978877666</v>
      </c>
      <c r="V98" s="15">
        <f>SUM(V92:V97)</f>
        <v>1</v>
      </c>
      <c r="W98" s="29">
        <f t="shared" ref="W98" si="101">SUM(W92:W97)</f>
        <v>57.220734262062507</v>
      </c>
      <c r="X98" s="3">
        <f t="shared" si="70"/>
        <v>5534.3043224241892</v>
      </c>
      <c r="AA98" s="5" t="s">
        <v>10</v>
      </c>
      <c r="AB98" s="15">
        <f t="shared" si="71"/>
        <v>1</v>
      </c>
      <c r="AC98" s="15">
        <f t="shared" si="72"/>
        <v>1</v>
      </c>
      <c r="AD98" s="15">
        <v>1</v>
      </c>
      <c r="AE98" s="15">
        <f>+H98</f>
        <v>1</v>
      </c>
      <c r="AF98" s="15">
        <f t="shared" si="75"/>
        <v>1</v>
      </c>
      <c r="AG98" s="15">
        <f t="shared" si="76"/>
        <v>1</v>
      </c>
      <c r="AH98" s="15">
        <f t="shared" si="77"/>
        <v>1</v>
      </c>
      <c r="AI98" s="15">
        <f t="shared" si="78"/>
        <v>1</v>
      </c>
      <c r="AJ98" s="15">
        <f t="shared" si="79"/>
        <v>1</v>
      </c>
      <c r="AK98" s="15">
        <f t="shared" si="80"/>
        <v>1</v>
      </c>
      <c r="AN98" s="5" t="s">
        <v>10</v>
      </c>
      <c r="AO98" s="3">
        <f t="shared" si="81"/>
        <v>1986.8061221040427</v>
      </c>
      <c r="AP98" s="3">
        <f t="shared" si="82"/>
        <v>1057.8396277584168</v>
      </c>
      <c r="AQ98" s="3">
        <f t="shared" si="83"/>
        <v>260.79802393388104</v>
      </c>
      <c r="AR98" s="3">
        <f t="shared" si="84"/>
        <v>46.324459200563496</v>
      </c>
      <c r="AS98" s="3">
        <f t="shared" si="85"/>
        <v>118.91574325591515</v>
      </c>
      <c r="AT98" s="3">
        <f t="shared" si="86"/>
        <v>1342.7588777884087</v>
      </c>
      <c r="AU98" s="3">
        <f t="shared" si="87"/>
        <v>632.68986062993793</v>
      </c>
      <c r="AV98" s="3">
        <f t="shared" si="88"/>
        <v>18.225919512083436</v>
      </c>
      <c r="AW98" s="3">
        <f t="shared" si="89"/>
        <v>12.724953978877666</v>
      </c>
      <c r="AX98" s="3">
        <f t="shared" si="90"/>
        <v>57.220734262062507</v>
      </c>
      <c r="AY98" s="3">
        <f t="shared" si="98"/>
        <v>5534.3043224241892</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1.9747117004312651</v>
      </c>
      <c r="F101" s="15">
        <v>0.8</v>
      </c>
      <c r="G101" s="3">
        <f>+F101*G$62</f>
        <v>1.4158595265711478</v>
      </c>
      <c r="H101" s="15">
        <v>0.8</v>
      </c>
      <c r="I101" s="3">
        <f>+H101*I$62</f>
        <v>0.40538802628243897</v>
      </c>
      <c r="J101" s="15">
        <v>0.8</v>
      </c>
      <c r="K101" s="3">
        <f>+J101*K$62</f>
        <v>7.8985299194635733E-2</v>
      </c>
      <c r="L101" s="15">
        <v>0.8</v>
      </c>
      <c r="M101" s="3">
        <f>+L101*M$62</f>
        <v>9.6578829332072291E-2</v>
      </c>
      <c r="N101" s="15">
        <v>0.8</v>
      </c>
      <c r="O101" s="3">
        <f>+N101*O$62</f>
        <v>2.3936581462546527</v>
      </c>
      <c r="P101" s="15">
        <v>0.8</v>
      </c>
      <c r="Q101" s="3">
        <f>+P101*Q$62</f>
        <v>0.97095422767169792</v>
      </c>
      <c r="R101" s="15">
        <v>0.2</v>
      </c>
      <c r="S101" s="3">
        <f>+R101*S$62</f>
        <v>9.2421903667733261E-3</v>
      </c>
      <c r="T101" s="15">
        <v>0.8</v>
      </c>
      <c r="U101" s="3">
        <f>+T101*U$62</f>
        <v>1.9443700012624483E-2</v>
      </c>
      <c r="V101" s="15">
        <v>0.8</v>
      </c>
      <c r="W101" s="3">
        <f>+V101*W$62</f>
        <v>0.13422343082222049</v>
      </c>
      <c r="X101" s="3">
        <f>+W101+U101+S101+Q101+O101+M101+K101+I101+G101+E101</f>
        <v>7.4990450769395283</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0.49367792510781627</v>
      </c>
      <c r="F102" s="15">
        <v>0.2</v>
      </c>
      <c r="G102" s="3">
        <f>+F102*G$62</f>
        <v>0.35396488164278694</v>
      </c>
      <c r="H102" s="15">
        <v>0.2</v>
      </c>
      <c r="I102" s="3">
        <f>+H102*I$62</f>
        <v>0.10134700657060974</v>
      </c>
      <c r="J102" s="15">
        <v>0.2</v>
      </c>
      <c r="K102" s="3">
        <f>+J102*K$62</f>
        <v>1.9746324798658933E-2</v>
      </c>
      <c r="L102" s="15">
        <v>0.2</v>
      </c>
      <c r="M102" s="3">
        <f>+L102*M$62</f>
        <v>2.4144707333018073E-2</v>
      </c>
      <c r="N102" s="15">
        <v>0.2</v>
      </c>
      <c r="O102" s="3">
        <f>+N102*O$62</f>
        <v>0.59841453656366317</v>
      </c>
      <c r="P102" s="15">
        <v>0.2</v>
      </c>
      <c r="Q102" s="3">
        <f>+P102*Q$62</f>
        <v>0.24273855691792448</v>
      </c>
      <c r="R102" s="15">
        <v>0.8</v>
      </c>
      <c r="S102" s="3">
        <f>+R102*S$62</f>
        <v>3.6968761467093304E-2</v>
      </c>
      <c r="T102" s="15">
        <v>0.2</v>
      </c>
      <c r="U102" s="3">
        <f>+T102*U$62</f>
        <v>4.8609250031561206E-3</v>
      </c>
      <c r="V102" s="15">
        <v>0.2</v>
      </c>
      <c r="W102" s="3">
        <f>+V102*W$62</f>
        <v>3.3555857705555123E-2</v>
      </c>
      <c r="X102" s="3">
        <f>+W102+U102+S102+Q102+O102+M102+K102+I102+G102+E102</f>
        <v>1.9094194831102822</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102">SUM(D101:D102)</f>
        <v>1</v>
      </c>
      <c r="E103" s="3">
        <f t="shared" si="102"/>
        <v>2.4683896255390811</v>
      </c>
      <c r="F103" s="15">
        <f t="shared" si="102"/>
        <v>1</v>
      </c>
      <c r="G103" s="3">
        <f t="shared" si="102"/>
        <v>1.7698244082139347</v>
      </c>
      <c r="H103" s="15">
        <f t="shared" si="102"/>
        <v>1</v>
      </c>
      <c r="I103" s="3">
        <f t="shared" si="102"/>
        <v>0.50673503285304866</v>
      </c>
      <c r="J103" s="15">
        <f t="shared" si="102"/>
        <v>1</v>
      </c>
      <c r="K103" s="3">
        <f t="shared" si="102"/>
        <v>9.8731623993294659E-2</v>
      </c>
      <c r="L103" s="15">
        <f t="shared" si="102"/>
        <v>1</v>
      </c>
      <c r="M103" s="3">
        <f t="shared" si="102"/>
        <v>0.12072353666509036</v>
      </c>
      <c r="N103" s="15">
        <f t="shared" si="102"/>
        <v>1</v>
      </c>
      <c r="O103" s="3">
        <f t="shared" si="102"/>
        <v>2.992072682818316</v>
      </c>
      <c r="P103" s="15">
        <f t="shared" si="102"/>
        <v>1</v>
      </c>
      <c r="Q103" s="3">
        <f t="shared" si="102"/>
        <v>1.2136927845896224</v>
      </c>
      <c r="R103" s="15">
        <f t="shared" ref="R103" si="103">SUM(R101:R102)</f>
        <v>1</v>
      </c>
      <c r="S103" s="3">
        <f t="shared" si="102"/>
        <v>4.6210951833866629E-2</v>
      </c>
      <c r="T103" s="15">
        <f t="shared" ref="T103" si="104">SUM(T101:T102)</f>
        <v>1</v>
      </c>
      <c r="U103" s="3">
        <f t="shared" si="102"/>
        <v>2.4304625015780602E-2</v>
      </c>
      <c r="V103" s="15">
        <f t="shared" ref="V103" si="105">SUM(V101:V102)</f>
        <v>1</v>
      </c>
      <c r="W103" s="3">
        <f t="shared" si="102"/>
        <v>0.16777928852777563</v>
      </c>
      <c r="X103" s="3">
        <f t="shared" si="102"/>
        <v>9.4084645600498114</v>
      </c>
      <c r="AA103" s="5" t="s">
        <v>10</v>
      </c>
      <c r="AB103" s="15">
        <f>+D103</f>
        <v>1</v>
      </c>
      <c r="AC103" s="15">
        <f>+F103</f>
        <v>1</v>
      </c>
      <c r="AD103" s="15">
        <f>+G103</f>
        <v>1.7698244082139347</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0.25</v>
      </c>
      <c r="E106" s="3">
        <f>+D106*(E$40-E$103)</f>
        <v>307.93160578600038</v>
      </c>
      <c r="F106" s="15">
        <v>0.25</v>
      </c>
      <c r="G106" s="3">
        <f t="shared" ref="G106:G113" si="106">+F106*(G$40-G$103)</f>
        <v>176.53998471933997</v>
      </c>
      <c r="H106" s="15">
        <v>0.1</v>
      </c>
      <c r="I106" s="3">
        <f t="shared" ref="I106:I113" si="107">+H106*(I$40-I$103)</f>
        <v>20.21872781083664</v>
      </c>
      <c r="J106" s="15">
        <v>0.1</v>
      </c>
      <c r="K106" s="3">
        <f t="shared" ref="K106:K113" si="108">+J106*(K$40-K$103)</f>
        <v>3.939391797332457</v>
      </c>
      <c r="L106" s="15">
        <v>0.3</v>
      </c>
      <c r="M106" s="3">
        <f t="shared" ref="M106:M113" si="109">+L106*(M$40-M$103)</f>
        <v>14.450607338811317</v>
      </c>
      <c r="N106" s="15">
        <v>0.05</v>
      </c>
      <c r="O106" s="3">
        <f t="shared" ref="O106:O113" si="110">+N106*(O$40-O$103)</f>
        <v>59.691850022225395</v>
      </c>
      <c r="P106" s="15">
        <v>0.05</v>
      </c>
      <c r="Q106" s="3">
        <f t="shared" ref="Q106:Q113" si="111">+P106*(Q$40-Q$103)</f>
        <v>24.21317105256297</v>
      </c>
      <c r="R106" s="15">
        <v>0.05</v>
      </c>
      <c r="S106" s="3">
        <f t="shared" ref="S106:S113" si="112">+R106*(S$40-S$103)</f>
        <v>0.92190848908563927</v>
      </c>
      <c r="T106" s="15">
        <v>0</v>
      </c>
      <c r="U106" s="3">
        <f t="shared" ref="U106:U113" si="113">+T106*(U$40-U$103)</f>
        <v>0</v>
      </c>
      <c r="V106" s="15">
        <v>0</v>
      </c>
      <c r="W106" s="3">
        <f t="shared" ref="W106:W113" si="114">+V106*(W$40-W$103)</f>
        <v>0</v>
      </c>
      <c r="X106" s="3">
        <f>+W106+U106+S106+Q106+O106+M106+K106+I106+G106+E106</f>
        <v>607.90724701619479</v>
      </c>
      <c r="AA106" s="5" t="s">
        <v>164</v>
      </c>
      <c r="AB106" s="15">
        <f t="shared" ref="AB106:AB113" si="115">+D106</f>
        <v>0.25</v>
      </c>
      <c r="AC106" s="15">
        <f t="shared" ref="AC106:AC113" si="116">+F106</f>
        <v>0.25</v>
      </c>
      <c r="AD106" s="15">
        <f t="shared" ref="AD106:AD113" si="117">+H106</f>
        <v>0.1</v>
      </c>
      <c r="AE106" s="15">
        <f t="shared" ref="AE106:AE111" si="118">+J106</f>
        <v>0.1</v>
      </c>
      <c r="AF106" s="15">
        <f t="shared" ref="AF106:AF113" si="119">+L106</f>
        <v>0.3</v>
      </c>
      <c r="AG106" s="15">
        <f t="shared" ref="AG106:AG113" si="120">+N106</f>
        <v>0.05</v>
      </c>
      <c r="AH106" s="15">
        <f t="shared" ref="AH106:AH113" si="121">+P106</f>
        <v>0.05</v>
      </c>
      <c r="AI106" s="15">
        <f t="shared" ref="AI106:AI113" si="122">+R106</f>
        <v>0.05</v>
      </c>
      <c r="AJ106" s="15">
        <f t="shared" ref="AJ106:AJ113" si="123">+T106</f>
        <v>0</v>
      </c>
      <c r="AK106" s="15">
        <f t="shared" ref="AK106:AK113" si="124">+V106</f>
        <v>0</v>
      </c>
      <c r="AN106" s="5" t="s">
        <v>164</v>
      </c>
      <c r="AO106" s="3">
        <f t="shared" ref="AO106:AO113" si="125">+E106</f>
        <v>307.93160578600038</v>
      </c>
      <c r="AP106" s="3">
        <f t="shared" ref="AP106:AP113" si="126">+G106</f>
        <v>176.53998471933997</v>
      </c>
      <c r="AQ106" s="3">
        <f t="shared" ref="AQ106:AQ113" si="127">+I106</f>
        <v>20.21872781083664</v>
      </c>
      <c r="AR106" s="3">
        <f t="shared" ref="AR106:AR113" si="128">+K106</f>
        <v>3.939391797332457</v>
      </c>
      <c r="AS106" s="3">
        <f t="shared" ref="AS106:AS113" si="129">+M106</f>
        <v>14.450607338811317</v>
      </c>
      <c r="AT106" s="3">
        <f t="shared" ref="AT106:AT113" si="130">+O106</f>
        <v>59.691850022225395</v>
      </c>
      <c r="AU106" s="3">
        <f t="shared" ref="AU106:AU113" si="131">+Q106</f>
        <v>24.21317105256297</v>
      </c>
      <c r="AV106" s="3">
        <f t="shared" ref="AV106:AV113" si="132">+S106</f>
        <v>0.92190848908563927</v>
      </c>
      <c r="AW106" s="3">
        <f t="shared" ref="AW106:AW113" si="133">+U106</f>
        <v>0</v>
      </c>
      <c r="AX106" s="3">
        <f t="shared" ref="AX106:AX113" si="134">+W106</f>
        <v>0</v>
      </c>
      <c r="AY106" s="3">
        <f>SUM(AO106:AX106)</f>
        <v>607.90724701619479</v>
      </c>
    </row>
    <row r="107" spans="1:51" ht="15.5" x14ac:dyDescent="0.35">
      <c r="A107" s="5" t="s">
        <v>166</v>
      </c>
      <c r="B107" t="s">
        <v>167</v>
      </c>
      <c r="C107">
        <v>25</v>
      </c>
      <c r="D107" s="15">
        <v>0</v>
      </c>
      <c r="E107" s="3">
        <f t="shared" ref="E107:E113" si="135">+D107*(E$40-E$103)</f>
        <v>0</v>
      </c>
      <c r="F107" s="15">
        <v>0</v>
      </c>
      <c r="G107" s="3">
        <f t="shared" si="106"/>
        <v>0</v>
      </c>
      <c r="H107" s="15">
        <v>0.1</v>
      </c>
      <c r="I107" s="3">
        <f t="shared" si="107"/>
        <v>20.21872781083664</v>
      </c>
      <c r="J107" s="15">
        <v>0.1</v>
      </c>
      <c r="K107" s="3">
        <f t="shared" si="108"/>
        <v>3.939391797332457</v>
      </c>
      <c r="L107" s="15">
        <v>0</v>
      </c>
      <c r="M107" s="3">
        <f t="shared" si="109"/>
        <v>0</v>
      </c>
      <c r="N107" s="15">
        <v>0.05</v>
      </c>
      <c r="O107" s="3">
        <f t="shared" si="110"/>
        <v>59.691850022225395</v>
      </c>
      <c r="P107" s="15">
        <v>0.05</v>
      </c>
      <c r="Q107" s="3">
        <f t="shared" si="111"/>
        <v>24.21317105256297</v>
      </c>
      <c r="R107" s="15">
        <v>0.05</v>
      </c>
      <c r="S107" s="3">
        <f t="shared" si="112"/>
        <v>0.92190848908563927</v>
      </c>
      <c r="T107" s="15">
        <v>0</v>
      </c>
      <c r="U107" s="3">
        <f t="shared" si="113"/>
        <v>0</v>
      </c>
      <c r="V107" s="15">
        <v>0</v>
      </c>
      <c r="W107" s="3">
        <f t="shared" si="114"/>
        <v>0</v>
      </c>
      <c r="X107" s="3">
        <f>+W107+U107+S107+Q107+O107+M107+K107+I107+G107+E107</f>
        <v>108.98504917204311</v>
      </c>
      <c r="Y107" s="3">
        <f>+X106+X107</f>
        <v>716.89229618823788</v>
      </c>
      <c r="Z107" s="23">
        <f>+Y107/(X$48-X$49-X77-X85)</f>
        <v>0.43490518562024016</v>
      </c>
      <c r="AA107" s="5" t="s">
        <v>166</v>
      </c>
      <c r="AB107" s="15">
        <f t="shared" si="115"/>
        <v>0</v>
      </c>
      <c r="AC107" s="15">
        <f t="shared" si="116"/>
        <v>0</v>
      </c>
      <c r="AD107" s="15">
        <f t="shared" si="117"/>
        <v>0.1</v>
      </c>
      <c r="AE107" s="15">
        <f t="shared" si="118"/>
        <v>0.1</v>
      </c>
      <c r="AF107" s="15">
        <f t="shared" si="119"/>
        <v>0</v>
      </c>
      <c r="AG107" s="15">
        <f t="shared" si="120"/>
        <v>0.05</v>
      </c>
      <c r="AH107" s="15">
        <f t="shared" si="121"/>
        <v>0.05</v>
      </c>
      <c r="AI107" s="15">
        <f t="shared" si="122"/>
        <v>0.05</v>
      </c>
      <c r="AJ107" s="15">
        <f t="shared" si="123"/>
        <v>0</v>
      </c>
      <c r="AK107" s="15">
        <f t="shared" si="124"/>
        <v>0</v>
      </c>
      <c r="AN107" s="5" t="s">
        <v>166</v>
      </c>
      <c r="AO107" s="3">
        <f t="shared" si="125"/>
        <v>0</v>
      </c>
      <c r="AP107" s="3">
        <f t="shared" si="126"/>
        <v>0</v>
      </c>
      <c r="AQ107" s="3">
        <f t="shared" si="127"/>
        <v>20.21872781083664</v>
      </c>
      <c r="AR107" s="3">
        <f t="shared" si="128"/>
        <v>3.939391797332457</v>
      </c>
      <c r="AS107" s="3">
        <f t="shared" si="129"/>
        <v>0</v>
      </c>
      <c r="AT107" s="3">
        <f t="shared" si="130"/>
        <v>59.691850022225395</v>
      </c>
      <c r="AU107" s="3">
        <f t="shared" si="131"/>
        <v>24.21317105256297</v>
      </c>
      <c r="AV107" s="3">
        <f t="shared" si="132"/>
        <v>0.92190848908563927</v>
      </c>
      <c r="AW107" s="3">
        <f t="shared" si="133"/>
        <v>0</v>
      </c>
      <c r="AX107" s="3">
        <f t="shared" si="134"/>
        <v>0</v>
      </c>
      <c r="AY107" s="3">
        <f t="shared" ref="AY107:AY113" si="136">SUM(AO107:AX107)</f>
        <v>108.98504917204311</v>
      </c>
    </row>
    <row r="108" spans="1:51" ht="15.5" x14ac:dyDescent="0.35">
      <c r="A108" s="5" t="s">
        <v>155</v>
      </c>
      <c r="B108" t="s">
        <v>143</v>
      </c>
      <c r="C108">
        <v>25</v>
      </c>
      <c r="D108" s="15">
        <v>0.05</v>
      </c>
      <c r="E108" s="3">
        <f t="shared" si="135"/>
        <v>61.586321157200075</v>
      </c>
      <c r="F108" s="15">
        <v>0.1</v>
      </c>
      <c r="G108" s="3">
        <f t="shared" si="106"/>
        <v>70.615993887735996</v>
      </c>
      <c r="H108" s="15">
        <v>0</v>
      </c>
      <c r="I108" s="3">
        <f t="shared" si="107"/>
        <v>0</v>
      </c>
      <c r="J108" s="15">
        <v>0</v>
      </c>
      <c r="K108" s="3">
        <f t="shared" si="108"/>
        <v>0</v>
      </c>
      <c r="L108" s="15">
        <v>0.1</v>
      </c>
      <c r="M108" s="3">
        <f t="shared" si="109"/>
        <v>4.8168691129371055</v>
      </c>
      <c r="N108" s="15">
        <v>0</v>
      </c>
      <c r="O108" s="3">
        <f t="shared" si="110"/>
        <v>0</v>
      </c>
      <c r="P108" s="15">
        <v>0.1</v>
      </c>
      <c r="Q108" s="3">
        <f t="shared" si="111"/>
        <v>48.42634210512594</v>
      </c>
      <c r="R108" s="15">
        <v>0.05</v>
      </c>
      <c r="S108" s="3">
        <f t="shared" si="112"/>
        <v>0.92190848908563927</v>
      </c>
      <c r="T108" s="15">
        <v>0.2</v>
      </c>
      <c r="U108" s="3">
        <f t="shared" si="113"/>
        <v>1.9395090762592924</v>
      </c>
      <c r="V108" s="15">
        <v>0.2</v>
      </c>
      <c r="W108" s="3">
        <f t="shared" si="114"/>
        <v>13.388787224516491</v>
      </c>
      <c r="X108" s="3">
        <f>+W108+U108+S108+Q108+O108+M108+K108+I108+G108+E108</f>
        <v>201.69573105286054</v>
      </c>
      <c r="AA108" s="5" t="s">
        <v>155</v>
      </c>
      <c r="AB108" s="15">
        <f t="shared" si="115"/>
        <v>0.05</v>
      </c>
      <c r="AC108" s="15">
        <f t="shared" si="116"/>
        <v>0.1</v>
      </c>
      <c r="AD108" s="15">
        <f t="shared" si="117"/>
        <v>0</v>
      </c>
      <c r="AE108" s="15">
        <f t="shared" si="118"/>
        <v>0</v>
      </c>
      <c r="AF108" s="15">
        <f t="shared" si="119"/>
        <v>0.1</v>
      </c>
      <c r="AG108" s="15">
        <f t="shared" si="120"/>
        <v>0</v>
      </c>
      <c r="AH108" s="15">
        <f t="shared" si="121"/>
        <v>0.1</v>
      </c>
      <c r="AI108" s="15">
        <f t="shared" si="122"/>
        <v>0.05</v>
      </c>
      <c r="AJ108" s="15">
        <f t="shared" si="123"/>
        <v>0.2</v>
      </c>
      <c r="AK108" s="15">
        <f t="shared" si="124"/>
        <v>0.2</v>
      </c>
      <c r="AN108" s="5" t="s">
        <v>155</v>
      </c>
      <c r="AO108" s="3">
        <f t="shared" si="125"/>
        <v>61.586321157200075</v>
      </c>
      <c r="AP108" s="3">
        <f t="shared" si="126"/>
        <v>70.615993887735996</v>
      </c>
      <c r="AQ108" s="3">
        <f t="shared" si="127"/>
        <v>0</v>
      </c>
      <c r="AR108" s="3">
        <f t="shared" si="128"/>
        <v>0</v>
      </c>
      <c r="AS108" s="3">
        <f t="shared" si="129"/>
        <v>4.8168691129371055</v>
      </c>
      <c r="AT108" s="3">
        <f t="shared" si="130"/>
        <v>0</v>
      </c>
      <c r="AU108" s="3">
        <f t="shared" si="131"/>
        <v>48.42634210512594</v>
      </c>
      <c r="AV108" s="3">
        <f t="shared" si="132"/>
        <v>0.92190848908563927</v>
      </c>
      <c r="AW108" s="3">
        <f t="shared" si="133"/>
        <v>1.9395090762592924</v>
      </c>
      <c r="AX108" s="3">
        <f t="shared" si="134"/>
        <v>13.388787224516491</v>
      </c>
      <c r="AY108" s="3">
        <f t="shared" si="136"/>
        <v>201.69573105286054</v>
      </c>
    </row>
    <row r="109" spans="1:51" ht="15.5" x14ac:dyDescent="0.35">
      <c r="A109" s="5" t="s">
        <v>168</v>
      </c>
      <c r="B109" t="s">
        <v>140</v>
      </c>
      <c r="C109">
        <v>25</v>
      </c>
      <c r="D109" s="15">
        <v>0.02</v>
      </c>
      <c r="E109" s="3">
        <f t="shared" si="135"/>
        <v>24.634528462880031</v>
      </c>
      <c r="F109" s="15">
        <v>0</v>
      </c>
      <c r="G109" s="3">
        <f t="shared" si="106"/>
        <v>0</v>
      </c>
      <c r="H109" s="15">
        <v>0</v>
      </c>
      <c r="I109" s="3">
        <f t="shared" si="107"/>
        <v>0</v>
      </c>
      <c r="J109" s="15">
        <v>0</v>
      </c>
      <c r="K109" s="3">
        <f t="shared" si="108"/>
        <v>0</v>
      </c>
      <c r="L109" s="15">
        <v>0.1</v>
      </c>
      <c r="M109" s="3">
        <f t="shared" si="109"/>
        <v>4.8168691129371055</v>
      </c>
      <c r="N109" s="15">
        <v>0</v>
      </c>
      <c r="O109" s="3">
        <f t="shared" si="110"/>
        <v>0</v>
      </c>
      <c r="P109" s="15">
        <v>0.05</v>
      </c>
      <c r="Q109" s="3">
        <f t="shared" si="111"/>
        <v>24.21317105256297</v>
      </c>
      <c r="R109" s="15">
        <v>0.05</v>
      </c>
      <c r="S109" s="3">
        <f t="shared" si="112"/>
        <v>0.92190848908563927</v>
      </c>
      <c r="T109" s="15">
        <v>0.1</v>
      </c>
      <c r="U109" s="3">
        <f t="shared" si="113"/>
        <v>0.96975453812964618</v>
      </c>
      <c r="V109" s="15">
        <v>0.1</v>
      </c>
      <c r="W109" s="3">
        <f t="shared" si="114"/>
        <v>6.6943936122582457</v>
      </c>
      <c r="X109" s="3">
        <f t="shared" ref="X109:X113" si="137">+W109+U109+S109+Q109+O109+M109+K109+I109+G109+E109</f>
        <v>62.250625267853636</v>
      </c>
      <c r="AA109" s="5" t="s">
        <v>168</v>
      </c>
      <c r="AB109" s="15">
        <f t="shared" si="115"/>
        <v>0.02</v>
      </c>
      <c r="AC109" s="15">
        <f t="shared" si="116"/>
        <v>0</v>
      </c>
      <c r="AD109" s="15">
        <f t="shared" si="117"/>
        <v>0</v>
      </c>
      <c r="AE109" s="15">
        <f t="shared" si="118"/>
        <v>0</v>
      </c>
      <c r="AF109" s="15">
        <f t="shared" si="119"/>
        <v>0.1</v>
      </c>
      <c r="AG109" s="15">
        <f t="shared" si="120"/>
        <v>0</v>
      </c>
      <c r="AH109" s="15">
        <f t="shared" si="121"/>
        <v>0.05</v>
      </c>
      <c r="AI109" s="15">
        <f t="shared" si="122"/>
        <v>0.05</v>
      </c>
      <c r="AJ109" s="15">
        <f t="shared" si="123"/>
        <v>0.1</v>
      </c>
      <c r="AK109" s="15">
        <f t="shared" si="124"/>
        <v>0.1</v>
      </c>
      <c r="AN109" s="5" t="s">
        <v>168</v>
      </c>
      <c r="AO109" s="3">
        <f t="shared" si="125"/>
        <v>24.634528462880031</v>
      </c>
      <c r="AP109" s="3">
        <f t="shared" si="126"/>
        <v>0</v>
      </c>
      <c r="AQ109" s="3">
        <f t="shared" si="127"/>
        <v>0</v>
      </c>
      <c r="AR109" s="3">
        <f t="shared" si="128"/>
        <v>0</v>
      </c>
      <c r="AS109" s="3">
        <f t="shared" si="129"/>
        <v>4.8168691129371055</v>
      </c>
      <c r="AT109" s="3">
        <f t="shared" si="130"/>
        <v>0</v>
      </c>
      <c r="AU109" s="3">
        <f t="shared" si="131"/>
        <v>24.21317105256297</v>
      </c>
      <c r="AV109" s="3">
        <f t="shared" si="132"/>
        <v>0.92190848908563927</v>
      </c>
      <c r="AW109" s="3">
        <f t="shared" si="133"/>
        <v>0.96975453812964618</v>
      </c>
      <c r="AX109" s="3">
        <f t="shared" si="134"/>
        <v>6.6943936122582457</v>
      </c>
      <c r="AY109" s="3">
        <f t="shared" si="136"/>
        <v>62.250625267853643</v>
      </c>
    </row>
    <row r="110" spans="1:51" ht="15.5" x14ac:dyDescent="0.35">
      <c r="A110" s="5" t="s">
        <v>157</v>
      </c>
      <c r="B110" t="s">
        <v>143</v>
      </c>
      <c r="C110">
        <v>25</v>
      </c>
      <c r="D110" s="15">
        <v>0</v>
      </c>
      <c r="E110" s="3">
        <f t="shared" si="135"/>
        <v>0</v>
      </c>
      <c r="F110" s="15">
        <v>0</v>
      </c>
      <c r="G110" s="3">
        <f t="shared" si="106"/>
        <v>0</v>
      </c>
      <c r="H110" s="15">
        <v>0</v>
      </c>
      <c r="I110" s="3">
        <f t="shared" si="107"/>
        <v>0</v>
      </c>
      <c r="J110" s="15">
        <v>0</v>
      </c>
      <c r="K110" s="3">
        <f t="shared" si="108"/>
        <v>0</v>
      </c>
      <c r="L110" s="15">
        <v>0.1</v>
      </c>
      <c r="M110" s="3">
        <f t="shared" si="109"/>
        <v>4.8168691129371055</v>
      </c>
      <c r="N110" s="15">
        <v>0</v>
      </c>
      <c r="O110" s="3">
        <f t="shared" si="110"/>
        <v>0</v>
      </c>
      <c r="P110" s="15">
        <v>0.05</v>
      </c>
      <c r="Q110" s="3">
        <f t="shared" si="111"/>
        <v>24.21317105256297</v>
      </c>
      <c r="R110" s="15">
        <v>0.1</v>
      </c>
      <c r="S110" s="3">
        <f t="shared" si="112"/>
        <v>1.8438169781712785</v>
      </c>
      <c r="T110" s="15">
        <v>0.1</v>
      </c>
      <c r="U110" s="3">
        <f t="shared" si="113"/>
        <v>0.96975453812964618</v>
      </c>
      <c r="V110" s="15">
        <v>0.1</v>
      </c>
      <c r="W110" s="3">
        <f t="shared" si="114"/>
        <v>6.6943936122582457</v>
      </c>
      <c r="X110" s="3">
        <f t="shared" si="137"/>
        <v>38.538005294059246</v>
      </c>
      <c r="AA110" s="5" t="s">
        <v>157</v>
      </c>
      <c r="AB110" s="15">
        <f t="shared" si="115"/>
        <v>0</v>
      </c>
      <c r="AC110" s="15">
        <f t="shared" si="116"/>
        <v>0</v>
      </c>
      <c r="AD110" s="15">
        <f t="shared" si="117"/>
        <v>0</v>
      </c>
      <c r="AE110" s="15">
        <f t="shared" si="118"/>
        <v>0</v>
      </c>
      <c r="AF110" s="15">
        <f t="shared" si="119"/>
        <v>0.1</v>
      </c>
      <c r="AG110" s="15">
        <f t="shared" si="120"/>
        <v>0</v>
      </c>
      <c r="AH110" s="15">
        <f t="shared" si="121"/>
        <v>0.05</v>
      </c>
      <c r="AI110" s="15">
        <f t="shared" si="122"/>
        <v>0.1</v>
      </c>
      <c r="AJ110" s="15">
        <f t="shared" si="123"/>
        <v>0.1</v>
      </c>
      <c r="AK110" s="15">
        <f t="shared" si="124"/>
        <v>0.1</v>
      </c>
      <c r="AN110" s="5" t="s">
        <v>157</v>
      </c>
      <c r="AO110" s="3">
        <f t="shared" si="125"/>
        <v>0</v>
      </c>
      <c r="AP110" s="3">
        <f t="shared" si="126"/>
        <v>0</v>
      </c>
      <c r="AQ110" s="3">
        <f t="shared" si="127"/>
        <v>0</v>
      </c>
      <c r="AR110" s="3">
        <f t="shared" si="128"/>
        <v>0</v>
      </c>
      <c r="AS110" s="3">
        <f t="shared" si="129"/>
        <v>4.8168691129371055</v>
      </c>
      <c r="AT110" s="3">
        <f t="shared" si="130"/>
        <v>0</v>
      </c>
      <c r="AU110" s="3">
        <f t="shared" si="131"/>
        <v>24.21317105256297</v>
      </c>
      <c r="AV110" s="3">
        <f t="shared" si="132"/>
        <v>1.8438169781712785</v>
      </c>
      <c r="AW110" s="3">
        <f t="shared" si="133"/>
        <v>0.96975453812964618</v>
      </c>
      <c r="AX110" s="3">
        <f t="shared" si="134"/>
        <v>6.6943936122582457</v>
      </c>
      <c r="AY110" s="3">
        <f t="shared" si="136"/>
        <v>38.538005294059246</v>
      </c>
    </row>
    <row r="111" spans="1:51" ht="15.5" x14ac:dyDescent="0.35">
      <c r="A111" s="5" t="s">
        <v>158</v>
      </c>
      <c r="B111" t="s">
        <v>143</v>
      </c>
      <c r="C111">
        <v>25</v>
      </c>
      <c r="D111" s="15">
        <v>0</v>
      </c>
      <c r="E111" s="3">
        <f t="shared" si="135"/>
        <v>0</v>
      </c>
      <c r="F111" s="15">
        <v>0</v>
      </c>
      <c r="G111" s="3">
        <f t="shared" si="106"/>
        <v>0</v>
      </c>
      <c r="H111" s="15">
        <v>0</v>
      </c>
      <c r="I111" s="3">
        <f t="shared" si="107"/>
        <v>0</v>
      </c>
      <c r="J111" s="15">
        <v>0</v>
      </c>
      <c r="K111" s="3">
        <f t="shared" si="108"/>
        <v>0</v>
      </c>
      <c r="L111" s="15">
        <v>0</v>
      </c>
      <c r="M111" s="3">
        <f t="shared" si="109"/>
        <v>0</v>
      </c>
      <c r="N111" s="15">
        <v>0</v>
      </c>
      <c r="O111" s="3">
        <f t="shared" si="110"/>
        <v>0</v>
      </c>
      <c r="P111" s="15">
        <v>0.02</v>
      </c>
      <c r="Q111" s="3">
        <f t="shared" si="111"/>
        <v>9.6852684210251869</v>
      </c>
      <c r="R111" s="15">
        <v>0</v>
      </c>
      <c r="S111" s="3">
        <f t="shared" si="112"/>
        <v>0</v>
      </c>
      <c r="T111" s="15">
        <v>0</v>
      </c>
      <c r="U111" s="3">
        <f t="shared" si="113"/>
        <v>0</v>
      </c>
      <c r="V111" s="15">
        <v>0</v>
      </c>
      <c r="W111" s="3">
        <f t="shared" si="114"/>
        <v>0</v>
      </c>
      <c r="X111" s="3">
        <f t="shared" si="137"/>
        <v>9.6852684210251869</v>
      </c>
      <c r="AA111" s="5" t="s">
        <v>158</v>
      </c>
      <c r="AB111" s="15">
        <f t="shared" si="115"/>
        <v>0</v>
      </c>
      <c r="AC111" s="15">
        <f t="shared" si="116"/>
        <v>0</v>
      </c>
      <c r="AD111" s="15">
        <f t="shared" si="117"/>
        <v>0</v>
      </c>
      <c r="AE111" s="15">
        <f t="shared" si="118"/>
        <v>0</v>
      </c>
      <c r="AF111" s="15">
        <f t="shared" si="119"/>
        <v>0</v>
      </c>
      <c r="AG111" s="15">
        <f t="shared" si="120"/>
        <v>0</v>
      </c>
      <c r="AH111" s="15">
        <f t="shared" si="121"/>
        <v>0.02</v>
      </c>
      <c r="AI111" s="15">
        <f t="shared" si="122"/>
        <v>0</v>
      </c>
      <c r="AJ111" s="15">
        <f t="shared" si="123"/>
        <v>0</v>
      </c>
      <c r="AK111" s="15">
        <f t="shared" si="124"/>
        <v>0</v>
      </c>
      <c r="AN111" s="5" t="s">
        <v>158</v>
      </c>
      <c r="AO111" s="3">
        <f t="shared" si="125"/>
        <v>0</v>
      </c>
      <c r="AP111" s="3">
        <f t="shared" si="126"/>
        <v>0</v>
      </c>
      <c r="AQ111" s="3">
        <f t="shared" si="127"/>
        <v>0</v>
      </c>
      <c r="AR111" s="3">
        <f t="shared" si="128"/>
        <v>0</v>
      </c>
      <c r="AS111" s="3">
        <f t="shared" si="129"/>
        <v>0</v>
      </c>
      <c r="AT111" s="3">
        <f t="shared" si="130"/>
        <v>0</v>
      </c>
      <c r="AU111" s="3">
        <f t="shared" si="131"/>
        <v>9.6852684210251869</v>
      </c>
      <c r="AV111" s="3">
        <f t="shared" si="132"/>
        <v>0</v>
      </c>
      <c r="AW111" s="3">
        <f t="shared" si="133"/>
        <v>0</v>
      </c>
      <c r="AX111" s="3">
        <f t="shared" si="134"/>
        <v>0</v>
      </c>
      <c r="AY111" s="3">
        <f t="shared" si="136"/>
        <v>9.6852684210251869</v>
      </c>
    </row>
    <row r="112" spans="1:51" ht="15.5" x14ac:dyDescent="0.35">
      <c r="A112" s="5" t="s">
        <v>148</v>
      </c>
      <c r="B112" t="s">
        <v>146</v>
      </c>
      <c r="C112">
        <v>35</v>
      </c>
      <c r="D112" s="15">
        <v>0.15</v>
      </c>
      <c r="E112" s="3">
        <f>+D112*(E$40-E$103)</f>
        <v>184.75896347160023</v>
      </c>
      <c r="F112" s="15">
        <v>0.1</v>
      </c>
      <c r="G112" s="3">
        <f t="shared" si="106"/>
        <v>70.615993887735996</v>
      </c>
      <c r="H112" s="15">
        <v>0.3</v>
      </c>
      <c r="I112" s="3">
        <f t="shared" si="107"/>
        <v>60.65618343250992</v>
      </c>
      <c r="J112" s="15">
        <v>0.4</v>
      </c>
      <c r="K112" s="3">
        <f t="shared" si="108"/>
        <v>15.757567189329828</v>
      </c>
      <c r="L112" s="15">
        <v>0.02</v>
      </c>
      <c r="M112" s="3">
        <f t="shared" si="109"/>
        <v>0.9633738225874211</v>
      </c>
      <c r="N112" s="15">
        <v>0.25</v>
      </c>
      <c r="O112" s="3">
        <f t="shared" si="110"/>
        <v>298.45925011112695</v>
      </c>
      <c r="P112" s="15">
        <v>0.2</v>
      </c>
      <c r="Q112" s="3">
        <f t="shared" si="111"/>
        <v>96.85268421025188</v>
      </c>
      <c r="R112" s="15">
        <v>0.2</v>
      </c>
      <c r="S112" s="3">
        <f t="shared" si="112"/>
        <v>3.6876339563425571</v>
      </c>
      <c r="T112" s="15">
        <v>0</v>
      </c>
      <c r="U112" s="3">
        <f t="shared" si="113"/>
        <v>0</v>
      </c>
      <c r="V112" s="15">
        <v>0</v>
      </c>
      <c r="W112" s="3">
        <f t="shared" si="114"/>
        <v>0</v>
      </c>
      <c r="X112" s="3">
        <f>+W112+U112+S112+Q112+O112+M112+K112+I112+G112+E112</f>
        <v>731.75165008148474</v>
      </c>
      <c r="AA112" s="5" t="s">
        <v>148</v>
      </c>
      <c r="AB112" s="15">
        <f t="shared" si="115"/>
        <v>0.15</v>
      </c>
      <c r="AC112" s="15">
        <f t="shared" si="116"/>
        <v>0.1</v>
      </c>
      <c r="AD112" s="15">
        <f t="shared" si="117"/>
        <v>0.3</v>
      </c>
      <c r="AE112" s="15">
        <f>+H112</f>
        <v>0.3</v>
      </c>
      <c r="AF112" s="15">
        <f t="shared" si="119"/>
        <v>0.02</v>
      </c>
      <c r="AG112" s="15">
        <f t="shared" si="120"/>
        <v>0.25</v>
      </c>
      <c r="AH112" s="15">
        <f t="shared" si="121"/>
        <v>0.2</v>
      </c>
      <c r="AI112" s="15">
        <f t="shared" si="122"/>
        <v>0.2</v>
      </c>
      <c r="AJ112" s="15">
        <f t="shared" si="123"/>
        <v>0</v>
      </c>
      <c r="AK112" s="15">
        <f t="shared" si="124"/>
        <v>0</v>
      </c>
      <c r="AN112" s="5" t="s">
        <v>148</v>
      </c>
      <c r="AO112" s="3">
        <f t="shared" si="125"/>
        <v>184.75896347160023</v>
      </c>
      <c r="AP112" s="3">
        <f t="shared" si="126"/>
        <v>70.615993887735996</v>
      </c>
      <c r="AQ112" s="3">
        <f t="shared" si="127"/>
        <v>60.65618343250992</v>
      </c>
      <c r="AR112" s="3">
        <f t="shared" si="128"/>
        <v>15.757567189329828</v>
      </c>
      <c r="AS112" s="3">
        <f t="shared" si="129"/>
        <v>0.9633738225874211</v>
      </c>
      <c r="AT112" s="3">
        <f t="shared" si="130"/>
        <v>298.45925011112695</v>
      </c>
      <c r="AU112" s="3">
        <f t="shared" si="131"/>
        <v>96.85268421025188</v>
      </c>
      <c r="AV112" s="3">
        <f t="shared" si="132"/>
        <v>3.6876339563425571</v>
      </c>
      <c r="AW112" s="3">
        <f t="shared" si="133"/>
        <v>0</v>
      </c>
      <c r="AX112" s="3">
        <f t="shared" si="134"/>
        <v>0</v>
      </c>
      <c r="AY112" s="3">
        <f t="shared" si="136"/>
        <v>731.75165008148474</v>
      </c>
    </row>
    <row r="113" spans="1:53" ht="15.5" x14ac:dyDescent="0.35">
      <c r="A113" s="5" t="s">
        <v>149</v>
      </c>
      <c r="B113" t="s">
        <v>143</v>
      </c>
      <c r="C113">
        <v>25</v>
      </c>
      <c r="D113" s="15">
        <v>0.53</v>
      </c>
      <c r="E113" s="3">
        <f t="shared" si="135"/>
        <v>652.81500426632078</v>
      </c>
      <c r="F113" s="15">
        <v>0.55000000000000004</v>
      </c>
      <c r="G113" s="3">
        <f t="shared" si="106"/>
        <v>388.38796638254797</v>
      </c>
      <c r="H113" s="15">
        <v>0.5</v>
      </c>
      <c r="I113" s="3">
        <f t="shared" si="107"/>
        <v>101.0936390541832</v>
      </c>
      <c r="J113" s="15">
        <v>0.4</v>
      </c>
      <c r="K113" s="3">
        <f t="shared" si="108"/>
        <v>15.757567189329828</v>
      </c>
      <c r="L113" s="15">
        <v>0.38</v>
      </c>
      <c r="M113" s="3">
        <f t="shared" si="109"/>
        <v>18.304102629161001</v>
      </c>
      <c r="N113" s="15">
        <v>0.75</v>
      </c>
      <c r="O113" s="3">
        <f t="shared" si="110"/>
        <v>895.37775033338085</v>
      </c>
      <c r="P113" s="15">
        <v>0.48</v>
      </c>
      <c r="Q113" s="3">
        <f t="shared" si="111"/>
        <v>232.44644210460447</v>
      </c>
      <c r="R113" s="15">
        <v>0.5</v>
      </c>
      <c r="S113" s="3">
        <f t="shared" si="112"/>
        <v>9.2190848908563918</v>
      </c>
      <c r="T113" s="15">
        <v>0.6</v>
      </c>
      <c r="U113" s="3">
        <f t="shared" si="113"/>
        <v>5.8185272287778762</v>
      </c>
      <c r="V113" s="15">
        <v>0.6</v>
      </c>
      <c r="W113" s="3">
        <f t="shared" si="114"/>
        <v>40.166361673549474</v>
      </c>
      <c r="X113" s="3">
        <f t="shared" si="137"/>
        <v>2359.386445752712</v>
      </c>
      <c r="AA113" s="5" t="s">
        <v>149</v>
      </c>
      <c r="AB113" s="15">
        <f t="shared" si="115"/>
        <v>0.53</v>
      </c>
      <c r="AC113" s="15">
        <f t="shared" si="116"/>
        <v>0.55000000000000004</v>
      </c>
      <c r="AD113" s="15">
        <f t="shared" si="117"/>
        <v>0.5</v>
      </c>
      <c r="AE113" s="15">
        <f>+H113</f>
        <v>0.5</v>
      </c>
      <c r="AF113" s="15">
        <f t="shared" si="119"/>
        <v>0.38</v>
      </c>
      <c r="AG113" s="15">
        <f t="shared" si="120"/>
        <v>0.75</v>
      </c>
      <c r="AH113" s="15">
        <f t="shared" si="121"/>
        <v>0.48</v>
      </c>
      <c r="AI113" s="15">
        <f t="shared" si="122"/>
        <v>0.5</v>
      </c>
      <c r="AJ113" s="15">
        <f t="shared" si="123"/>
        <v>0.6</v>
      </c>
      <c r="AK113" s="15">
        <f t="shared" si="124"/>
        <v>0.6</v>
      </c>
      <c r="AN113" s="5" t="s">
        <v>149</v>
      </c>
      <c r="AO113" s="3">
        <f t="shared" si="125"/>
        <v>652.81500426632078</v>
      </c>
      <c r="AP113" s="3">
        <f t="shared" si="126"/>
        <v>388.38796638254797</v>
      </c>
      <c r="AQ113" s="3">
        <f t="shared" si="127"/>
        <v>101.0936390541832</v>
      </c>
      <c r="AR113" s="3">
        <f t="shared" si="128"/>
        <v>15.757567189329828</v>
      </c>
      <c r="AS113" s="3">
        <f t="shared" si="129"/>
        <v>18.304102629161001</v>
      </c>
      <c r="AT113" s="3">
        <f t="shared" si="130"/>
        <v>895.37775033338085</v>
      </c>
      <c r="AU113" s="3">
        <f t="shared" si="131"/>
        <v>232.44644210460447</v>
      </c>
      <c r="AV113" s="3">
        <f t="shared" si="132"/>
        <v>9.2190848908563918</v>
      </c>
      <c r="AW113" s="3">
        <f t="shared" si="133"/>
        <v>5.8185272287778762</v>
      </c>
      <c r="AX113" s="3">
        <f t="shared" si="134"/>
        <v>40.166361673549474</v>
      </c>
      <c r="AY113" s="3">
        <f t="shared" si="136"/>
        <v>2359.386445752712</v>
      </c>
    </row>
    <row r="114" spans="1:53" ht="15.5" x14ac:dyDescent="0.35">
      <c r="A114" s="5" t="s">
        <v>10</v>
      </c>
      <c r="D114" s="15">
        <f>SUM(D106:D113)</f>
        <v>1</v>
      </c>
      <c r="E114" s="29">
        <f t="shared" ref="E114:W114" si="138">SUM(E106:E113)</f>
        <v>1231.7264231440015</v>
      </c>
      <c r="F114" s="15">
        <f t="shared" si="138"/>
        <v>1</v>
      </c>
      <c r="G114" s="29">
        <f t="shared" si="138"/>
        <v>706.15993887735999</v>
      </c>
      <c r="H114" s="15">
        <f t="shared" si="138"/>
        <v>1</v>
      </c>
      <c r="I114" s="29">
        <f t="shared" si="138"/>
        <v>202.1872781083664</v>
      </c>
      <c r="J114" s="15">
        <f t="shared" si="138"/>
        <v>1</v>
      </c>
      <c r="K114" s="29">
        <f t="shared" si="138"/>
        <v>39.393917973324569</v>
      </c>
      <c r="L114" s="15">
        <f t="shared" si="138"/>
        <v>1</v>
      </c>
      <c r="M114" s="29">
        <f t="shared" si="138"/>
        <v>48.168691129371055</v>
      </c>
      <c r="N114" s="15">
        <f t="shared" si="138"/>
        <v>1.1000000000000001</v>
      </c>
      <c r="O114" s="29">
        <f t="shared" si="138"/>
        <v>1313.2207004889585</v>
      </c>
      <c r="P114" s="15">
        <f t="shared" si="138"/>
        <v>1</v>
      </c>
      <c r="Q114" s="29">
        <f t="shared" si="138"/>
        <v>484.26342105125934</v>
      </c>
      <c r="R114" s="15">
        <f t="shared" si="138"/>
        <v>1</v>
      </c>
      <c r="S114" s="29">
        <f t="shared" si="138"/>
        <v>18.438169781712787</v>
      </c>
      <c r="T114" s="15">
        <f t="shared" si="138"/>
        <v>1</v>
      </c>
      <c r="U114" s="29">
        <f t="shared" si="138"/>
        <v>9.6975453812964609</v>
      </c>
      <c r="V114" s="15">
        <f t="shared" si="138"/>
        <v>1</v>
      </c>
      <c r="W114" s="29">
        <f t="shared" si="138"/>
        <v>66.943936122582457</v>
      </c>
      <c r="X114" s="3">
        <f>SUM(X106:X113)</f>
        <v>4120.2000220582331</v>
      </c>
      <c r="Y114" s="3">
        <f>+X103+X114</f>
        <v>4129.6084866182828</v>
      </c>
      <c r="Z114" s="3">
        <f>+E114+G114+I114+K114+M114+O114+Q114+S114+U114+W114</f>
        <v>4120.2000220582331</v>
      </c>
      <c r="AA114" s="5" t="s">
        <v>10</v>
      </c>
      <c r="AB114" s="15">
        <f>SUM(AB106:AB113)</f>
        <v>1</v>
      </c>
      <c r="AC114" s="15">
        <f t="shared" ref="AC114:AK114" si="139">SUM(AC106:AC113)</f>
        <v>1</v>
      </c>
      <c r="AD114" s="15">
        <f t="shared" si="139"/>
        <v>1</v>
      </c>
      <c r="AE114" s="15">
        <f t="shared" si="139"/>
        <v>1</v>
      </c>
      <c r="AF114" s="15">
        <f t="shared" si="139"/>
        <v>1</v>
      </c>
      <c r="AG114" s="15">
        <f t="shared" si="139"/>
        <v>1.1000000000000001</v>
      </c>
      <c r="AH114" s="15">
        <f t="shared" si="139"/>
        <v>1</v>
      </c>
      <c r="AI114" s="15">
        <f t="shared" si="139"/>
        <v>1</v>
      </c>
      <c r="AJ114" s="15">
        <f t="shared" si="139"/>
        <v>1</v>
      </c>
      <c r="AK114" s="15">
        <f t="shared" si="139"/>
        <v>1</v>
      </c>
      <c r="AN114" s="5" t="s">
        <v>10</v>
      </c>
      <c r="AO114" s="3">
        <f>SUM(AO106:AO113)</f>
        <v>1231.7264231440015</v>
      </c>
      <c r="AP114" s="3">
        <f t="shared" ref="AP114:AX114" si="140">SUM(AP106:AP113)</f>
        <v>706.15993887735999</v>
      </c>
      <c r="AQ114" s="3">
        <f t="shared" si="140"/>
        <v>202.1872781083664</v>
      </c>
      <c r="AR114" s="3">
        <f t="shared" si="140"/>
        <v>39.393917973324569</v>
      </c>
      <c r="AS114" s="3">
        <f t="shared" si="140"/>
        <v>48.168691129371055</v>
      </c>
      <c r="AT114" s="3">
        <f t="shared" si="140"/>
        <v>1313.2207004889585</v>
      </c>
      <c r="AU114" s="3">
        <f t="shared" si="140"/>
        <v>484.26342105125934</v>
      </c>
      <c r="AV114" s="3">
        <f t="shared" si="140"/>
        <v>18.438169781712787</v>
      </c>
      <c r="AW114" s="3">
        <f t="shared" si="140"/>
        <v>9.6975453812964609</v>
      </c>
      <c r="AX114" s="3">
        <f t="shared" si="140"/>
        <v>66.943936122582457</v>
      </c>
      <c r="AY114" s="3">
        <f>SUM(AY106:AY113)</f>
        <v>4120.2000220582331</v>
      </c>
      <c r="BA114" s="3">
        <f>+AY106+AY107+AY108+AY109+AY110+AY111+AY112+AY113</f>
        <v>4120.2000220582331</v>
      </c>
    </row>
    <row r="115" spans="1:53"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3"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3" ht="15.5" x14ac:dyDescent="0.35">
      <c r="A117" s="5" t="s">
        <v>152</v>
      </c>
      <c r="C117">
        <v>16</v>
      </c>
      <c r="D117" s="15">
        <v>0.2</v>
      </c>
      <c r="E117" s="3">
        <f>+D117*E$63</f>
        <v>0.54356993822813637</v>
      </c>
      <c r="F117" s="15">
        <v>0.2</v>
      </c>
      <c r="G117" s="3">
        <f>+F117*G$63</f>
        <v>1.0988968824433301</v>
      </c>
      <c r="H117" s="15">
        <v>0.2</v>
      </c>
      <c r="I117" s="3">
        <f>+H117*I$63</f>
        <v>0.44271052156635771</v>
      </c>
      <c r="J117" s="15">
        <v>0.2</v>
      </c>
      <c r="K117" s="3">
        <f>+J117*K$63</f>
        <v>7.2653431454419548E-2</v>
      </c>
      <c r="L117" s="15">
        <v>0.2</v>
      </c>
      <c r="M117" s="3">
        <f>+L117*M$63</f>
        <v>0.10004063412402556</v>
      </c>
      <c r="N117" s="15">
        <v>0.2</v>
      </c>
      <c r="O117" s="3">
        <f>+N117*O$63</f>
        <v>2.0175255756288069</v>
      </c>
      <c r="P117" s="15">
        <v>0.2</v>
      </c>
      <c r="Q117" s="3">
        <f>+P117*Q$63</f>
        <v>0.73814067580280351</v>
      </c>
      <c r="R117" s="15">
        <v>0.8</v>
      </c>
      <c r="S117" s="3">
        <f>+R117*S$63</f>
        <v>0.1350277744341761</v>
      </c>
      <c r="T117" s="15">
        <v>0.2</v>
      </c>
      <c r="U117" s="3">
        <f>+T117*U$63</f>
        <v>1.6040904602724334E-2</v>
      </c>
      <c r="V117" s="15">
        <v>0.2</v>
      </c>
      <c r="W117" s="3">
        <f>+V117*W$63</f>
        <v>0.12990846505203543</v>
      </c>
      <c r="X117" s="3">
        <f>+W117+U117+S117+Q117+O117+M117+K117+I117+G117+E117</f>
        <v>5.2945148033368161</v>
      </c>
      <c r="Y117" s="3"/>
    </row>
    <row r="118" spans="1:53" ht="15.5" x14ac:dyDescent="0.35">
      <c r="A118" s="5" t="s">
        <v>153</v>
      </c>
      <c r="C118">
        <v>18</v>
      </c>
      <c r="D118" s="15">
        <v>0.8</v>
      </c>
      <c r="E118" s="29">
        <f>+D118*E$63</f>
        <v>2.1742797529125455</v>
      </c>
      <c r="F118" s="15">
        <v>0.8</v>
      </c>
      <c r="G118" s="29">
        <f>+F118*G$63</f>
        <v>4.3955875297733202</v>
      </c>
      <c r="H118" s="15">
        <v>0.8</v>
      </c>
      <c r="I118" s="29">
        <f>+H118*I$63</f>
        <v>1.7708420862654308</v>
      </c>
      <c r="J118" s="15">
        <v>0.8</v>
      </c>
      <c r="K118" s="29">
        <f>+J118*K$63</f>
        <v>0.29061372581767819</v>
      </c>
      <c r="L118" s="15">
        <v>0.8</v>
      </c>
      <c r="M118" s="29">
        <f>+L118*M$63</f>
        <v>0.40016253649610223</v>
      </c>
      <c r="N118" s="15">
        <v>0.8</v>
      </c>
      <c r="O118" s="29">
        <f>+N118*O$63</f>
        <v>8.0701023025152274</v>
      </c>
      <c r="P118" s="15">
        <v>0.8</v>
      </c>
      <c r="Q118" s="29">
        <f>+P118*Q$63</f>
        <v>2.9525627032112141</v>
      </c>
      <c r="R118" s="15">
        <v>0.2</v>
      </c>
      <c r="S118" s="29">
        <f>+R118*S$63</f>
        <v>3.3756943608544025E-2</v>
      </c>
      <c r="T118" s="15">
        <v>0.8</v>
      </c>
      <c r="U118" s="29">
        <f>+T118*U$63</f>
        <v>6.4163618410897336E-2</v>
      </c>
      <c r="V118" s="15">
        <v>0.8</v>
      </c>
      <c r="W118" s="29">
        <f>+V118*W$63</f>
        <v>0.51963386020814173</v>
      </c>
      <c r="X118" s="3">
        <f>+W118+U118+S118+Q118+O118+M118+K118+I118+G118+E118</f>
        <v>20.671705059219104</v>
      </c>
      <c r="Y118" s="3"/>
    </row>
    <row r="119" spans="1:53" ht="15.5" x14ac:dyDescent="0.35">
      <c r="A119" s="5" t="s">
        <v>10</v>
      </c>
      <c r="D119" s="15">
        <f t="shared" ref="D119:V119" si="141">SUM(D117:D118)</f>
        <v>1</v>
      </c>
      <c r="E119" s="29">
        <f>SUM(E117:E118)</f>
        <v>2.7178496911406818</v>
      </c>
      <c r="F119" s="15">
        <f t="shared" si="141"/>
        <v>1</v>
      </c>
      <c r="G119" s="29">
        <f>SUM(G117:G118)</f>
        <v>5.4944844122166501</v>
      </c>
      <c r="H119" s="15">
        <f t="shared" si="141"/>
        <v>1</v>
      </c>
      <c r="I119" s="29">
        <f>SUM(I117:I118)</f>
        <v>2.2135526078317884</v>
      </c>
      <c r="J119" s="15">
        <f t="shared" si="141"/>
        <v>1</v>
      </c>
      <c r="K119" s="29">
        <f>SUM(K117:K118)</f>
        <v>0.36326715727209774</v>
      </c>
      <c r="L119" s="15">
        <f t="shared" si="141"/>
        <v>1</v>
      </c>
      <c r="M119" s="29">
        <f>SUM(M117:M118)</f>
        <v>0.50020317062012776</v>
      </c>
      <c r="N119" s="15">
        <f t="shared" si="141"/>
        <v>1</v>
      </c>
      <c r="O119" s="29">
        <f>SUM(O117:O118)</f>
        <v>10.087627878144033</v>
      </c>
      <c r="P119" s="15">
        <f t="shared" si="141"/>
        <v>1</v>
      </c>
      <c r="Q119" s="29">
        <f>SUM(Q117:Q118)</f>
        <v>3.6907033790140176</v>
      </c>
      <c r="R119" s="15">
        <f t="shared" si="141"/>
        <v>1</v>
      </c>
      <c r="S119" s="29">
        <f>SUM(S117:S118)</f>
        <v>0.16878471804272013</v>
      </c>
      <c r="T119" s="15">
        <f t="shared" si="141"/>
        <v>1</v>
      </c>
      <c r="U119" s="29">
        <f>SUM(U117:U118)</f>
        <v>8.0204523013621673E-2</v>
      </c>
      <c r="V119" s="15">
        <f t="shared" si="141"/>
        <v>1</v>
      </c>
      <c r="W119" s="29">
        <f>SUM(W117:W118)</f>
        <v>0.64954232526017719</v>
      </c>
      <c r="X119" s="3">
        <f t="shared" ref="X119" si="142">SUM(X117:X118)</f>
        <v>25.966219862555921</v>
      </c>
      <c r="Y119" s="3"/>
    </row>
    <row r="120" spans="1:53"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170</v>
      </c>
      <c r="AO120" s="4" t="s">
        <v>0</v>
      </c>
      <c r="AP120" s="4" t="s">
        <v>1</v>
      </c>
      <c r="AQ120" s="4" t="s">
        <v>2</v>
      </c>
      <c r="AR120" s="4" t="s">
        <v>3</v>
      </c>
      <c r="AS120" s="4" t="s">
        <v>4</v>
      </c>
      <c r="AT120" s="4" t="s">
        <v>5</v>
      </c>
      <c r="AU120" s="4" t="s">
        <v>6</v>
      </c>
      <c r="AV120" s="4" t="s">
        <v>7</v>
      </c>
      <c r="AW120" s="4" t="s">
        <v>8</v>
      </c>
      <c r="AX120" s="4" t="s">
        <v>9</v>
      </c>
      <c r="AY120" s="4" t="s">
        <v>10</v>
      </c>
    </row>
    <row r="121" spans="1:53" ht="15.5" x14ac:dyDescent="0.35">
      <c r="A121" s="5" t="s">
        <v>155</v>
      </c>
      <c r="B121" t="s">
        <v>143</v>
      </c>
      <c r="C121">
        <v>25</v>
      </c>
      <c r="D121" s="15">
        <v>0.1</v>
      </c>
      <c r="E121" s="3">
        <f t="shared" ref="E121:E127" si="143">+D121*(E$39-E$118)</f>
        <v>135.67505658174284</v>
      </c>
      <c r="F121" s="15">
        <v>0.1</v>
      </c>
      <c r="G121" s="3">
        <f t="shared" ref="G121:G127" si="144">+F121*(G$39-G$118)</f>
        <v>91.135181450633496</v>
      </c>
      <c r="H121" s="15">
        <v>0</v>
      </c>
      <c r="I121" s="3">
        <f>+H121*(I$39-I$118)</f>
        <v>0</v>
      </c>
      <c r="J121" s="15">
        <v>0</v>
      </c>
      <c r="K121" s="3">
        <f>+J121*(K$39-K$118)</f>
        <v>0</v>
      </c>
      <c r="L121" s="15">
        <v>0.1</v>
      </c>
      <c r="M121" s="3">
        <f>+L121*(M$39-M$118)</f>
        <v>8.2967032566858538</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235.10694128906221</v>
      </c>
      <c r="Y121" s="3"/>
      <c r="AA121" s="5" t="s">
        <v>155</v>
      </c>
      <c r="AB121" s="15">
        <f t="shared" ref="AB121:AB126" si="145">+D121</f>
        <v>0.1</v>
      </c>
      <c r="AC121" s="15">
        <f t="shared" ref="AC121:AC126" si="146">+F121</f>
        <v>0.1</v>
      </c>
      <c r="AD121" s="15">
        <f t="shared" ref="AD121:AD126" si="147">+H121</f>
        <v>0</v>
      </c>
      <c r="AE121" s="15">
        <f t="shared" ref="AE121:AE126" si="148">+J121</f>
        <v>0</v>
      </c>
      <c r="AF121" s="15">
        <f t="shared" ref="AF121:AF126" si="149">+L121</f>
        <v>0.1</v>
      </c>
      <c r="AG121" s="15">
        <f t="shared" ref="AG121:AG126" si="150">+N121</f>
        <v>0</v>
      </c>
      <c r="AH121" s="15">
        <f t="shared" ref="AH121:AH126" si="151">+P121</f>
        <v>0</v>
      </c>
      <c r="AI121" s="15">
        <f t="shared" ref="AI121:AI126" si="152">+R121</f>
        <v>0</v>
      </c>
      <c r="AJ121" s="15">
        <f t="shared" ref="AJ121:AJ126" si="153">+T121</f>
        <v>0</v>
      </c>
      <c r="AK121" s="15">
        <f t="shared" ref="AK121:AK126" si="154">+V121</f>
        <v>0</v>
      </c>
      <c r="AN121" s="5" t="s">
        <v>155</v>
      </c>
      <c r="AO121" s="3">
        <f t="shared" ref="AO121:AO126" si="155">+E121</f>
        <v>135.67505658174284</v>
      </c>
      <c r="AP121" s="3">
        <f t="shared" ref="AP121:AP126" si="156">+G121</f>
        <v>91.135181450633496</v>
      </c>
      <c r="AQ121" s="3">
        <f t="shared" ref="AQ121:AQ126" si="157">+I121</f>
        <v>0</v>
      </c>
      <c r="AR121" s="3">
        <f t="shared" ref="AR121:AR126" si="158">+K121</f>
        <v>0</v>
      </c>
      <c r="AS121" s="3">
        <f t="shared" ref="AS121:AS126" si="159">+M121</f>
        <v>8.2967032566858538</v>
      </c>
      <c r="AT121" s="3">
        <f t="shared" ref="AT121:AT126" si="160">+O121</f>
        <v>0</v>
      </c>
      <c r="AU121" s="3">
        <f t="shared" ref="AU121:AU126" si="161">+Q121</f>
        <v>0</v>
      </c>
      <c r="AV121" s="3">
        <f t="shared" ref="AV121:AV126" si="162">+S121</f>
        <v>0</v>
      </c>
      <c r="AW121" s="3">
        <f t="shared" ref="AW121:AW126" si="163">+U121</f>
        <v>0</v>
      </c>
      <c r="AX121" s="3">
        <f t="shared" ref="AX121:AX126" si="164">+W121</f>
        <v>0</v>
      </c>
      <c r="AY121" s="3">
        <f>SUM(AO121:AX121)</f>
        <v>235.10694128906218</v>
      </c>
    </row>
    <row r="122" spans="1:53" ht="15.5" x14ac:dyDescent="0.35">
      <c r="A122" s="5" t="s">
        <v>168</v>
      </c>
      <c r="B122" t="s">
        <v>140</v>
      </c>
      <c r="C122">
        <v>25</v>
      </c>
      <c r="D122" s="15">
        <v>0.05</v>
      </c>
      <c r="E122" s="3">
        <f t="shared" si="143"/>
        <v>67.837528290871418</v>
      </c>
      <c r="F122" s="15">
        <v>0.1</v>
      </c>
      <c r="G122" s="3">
        <f t="shared" si="144"/>
        <v>91.135181450633496</v>
      </c>
      <c r="H122" s="15">
        <v>0.1</v>
      </c>
      <c r="I122" s="3">
        <f t="shared" ref="I122:I127" si="165">+H122*(I$39-I$118)</f>
        <v>36.715459255236595</v>
      </c>
      <c r="J122" s="15">
        <v>0.1</v>
      </c>
      <c r="K122" s="3">
        <f t="shared" ref="K122:K127" si="166">+J122*(K$39-K$118)</f>
        <v>6.0253912486198615</v>
      </c>
      <c r="L122" s="15">
        <v>0.1</v>
      </c>
      <c r="M122" s="3">
        <f t="shared" ref="M122:M127" si="167">+L122*(M$39-M$118)</f>
        <v>8.2967032566858538</v>
      </c>
      <c r="N122" s="15">
        <v>0.1</v>
      </c>
      <c r="O122" s="3">
        <f t="shared" ref="O122:O127" si="168">+N122*(O$39-O$118)</f>
        <v>167.32012107214905</v>
      </c>
      <c r="P122" s="15">
        <v>0.1</v>
      </c>
      <c r="Q122" s="3">
        <f t="shared" ref="Q122:Q127" si="169">+P122*(Q$39-Q$118)</f>
        <v>61.216466713245836</v>
      </c>
      <c r="R122" s="15">
        <v>0.1</v>
      </c>
      <c r="S122" s="3">
        <f t="shared" ref="S122:S127" si="170">+R122*(S$39-S$118)</f>
        <v>2.809702939684481</v>
      </c>
      <c r="T122" s="15">
        <v>0.1</v>
      </c>
      <c r="U122" s="3">
        <f t="shared" ref="U122:U127" si="171">+T122*(U$39-U$118)</f>
        <v>1.3303256883859382</v>
      </c>
      <c r="V122" s="15">
        <v>0.1</v>
      </c>
      <c r="W122" s="3">
        <f t="shared" ref="W122:W127" si="172">+V122*(W$39-W$118)</f>
        <v>10.773742034982137</v>
      </c>
      <c r="X122" s="3">
        <f t="shared" ref="X122:X126" si="173">+W122+U122+S122+Q122+O122+M122+K122+I122+G122+E122</f>
        <v>453.46062195049467</v>
      </c>
      <c r="Y122" s="3"/>
      <c r="AA122" s="5" t="s">
        <v>168</v>
      </c>
      <c r="AB122" s="15">
        <f t="shared" si="145"/>
        <v>0.05</v>
      </c>
      <c r="AC122" s="15">
        <f t="shared" si="146"/>
        <v>0.1</v>
      </c>
      <c r="AD122" s="15">
        <f t="shared" si="147"/>
        <v>0.1</v>
      </c>
      <c r="AE122" s="15">
        <f t="shared" si="148"/>
        <v>0.1</v>
      </c>
      <c r="AF122" s="15">
        <f t="shared" si="149"/>
        <v>0.1</v>
      </c>
      <c r="AG122" s="15">
        <f t="shared" si="150"/>
        <v>0.1</v>
      </c>
      <c r="AH122" s="15">
        <f t="shared" si="151"/>
        <v>0.1</v>
      </c>
      <c r="AI122" s="15">
        <f t="shared" si="152"/>
        <v>0.1</v>
      </c>
      <c r="AJ122" s="15">
        <f t="shared" si="153"/>
        <v>0.1</v>
      </c>
      <c r="AK122" s="15">
        <f t="shared" si="154"/>
        <v>0.1</v>
      </c>
      <c r="AN122" s="5" t="s">
        <v>168</v>
      </c>
      <c r="AO122" s="3">
        <f t="shared" si="155"/>
        <v>67.837528290871418</v>
      </c>
      <c r="AP122" s="3">
        <f t="shared" si="156"/>
        <v>91.135181450633496</v>
      </c>
      <c r="AQ122" s="3">
        <f t="shared" si="157"/>
        <v>36.715459255236595</v>
      </c>
      <c r="AR122" s="3">
        <f t="shared" si="158"/>
        <v>6.0253912486198615</v>
      </c>
      <c r="AS122" s="3">
        <f t="shared" si="159"/>
        <v>8.2967032566858538</v>
      </c>
      <c r="AT122" s="3">
        <f t="shared" si="160"/>
        <v>167.32012107214905</v>
      </c>
      <c r="AU122" s="3">
        <f t="shared" si="161"/>
        <v>61.216466713245836</v>
      </c>
      <c r="AV122" s="3">
        <f t="shared" si="162"/>
        <v>2.809702939684481</v>
      </c>
      <c r="AW122" s="3">
        <f t="shared" si="163"/>
        <v>1.3303256883859382</v>
      </c>
      <c r="AX122" s="3">
        <f t="shared" si="164"/>
        <v>10.773742034982137</v>
      </c>
      <c r="AY122" s="3">
        <f t="shared" ref="AY122:AY126" si="174">SUM(AO122:AX122)</f>
        <v>453.46062195049467</v>
      </c>
    </row>
    <row r="123" spans="1:53" ht="15.5" x14ac:dyDescent="0.35">
      <c r="A123" s="5" t="s">
        <v>157</v>
      </c>
      <c r="B123" t="s">
        <v>143</v>
      </c>
      <c r="C123">
        <v>25</v>
      </c>
      <c r="D123" s="15">
        <v>0.1</v>
      </c>
      <c r="E123" s="3">
        <f t="shared" si="143"/>
        <v>135.67505658174284</v>
      </c>
      <c r="F123" s="15">
        <v>0.1</v>
      </c>
      <c r="G123" s="3">
        <f t="shared" si="144"/>
        <v>91.135181450633496</v>
      </c>
      <c r="H123" s="15">
        <v>0</v>
      </c>
      <c r="I123" s="3">
        <f t="shared" si="165"/>
        <v>0</v>
      </c>
      <c r="J123" s="15">
        <v>0.1</v>
      </c>
      <c r="K123" s="3">
        <f t="shared" si="166"/>
        <v>6.0253912486198615</v>
      </c>
      <c r="L123" s="15">
        <v>0.1</v>
      </c>
      <c r="M123" s="3">
        <f t="shared" si="167"/>
        <v>8.2967032566858538</v>
      </c>
      <c r="N123" s="15">
        <v>0.1</v>
      </c>
      <c r="O123" s="3">
        <f t="shared" si="168"/>
        <v>167.32012107214905</v>
      </c>
      <c r="P123" s="15">
        <v>0.1</v>
      </c>
      <c r="Q123" s="3">
        <f t="shared" si="169"/>
        <v>61.216466713245836</v>
      </c>
      <c r="R123" s="15">
        <v>0.1</v>
      </c>
      <c r="S123" s="3">
        <f t="shared" si="170"/>
        <v>2.809702939684481</v>
      </c>
      <c r="T123" s="15">
        <v>0.1</v>
      </c>
      <c r="U123" s="3">
        <f t="shared" si="171"/>
        <v>1.3303256883859382</v>
      </c>
      <c r="V123" s="15">
        <v>0.1</v>
      </c>
      <c r="W123" s="3">
        <f t="shared" si="172"/>
        <v>10.773742034982137</v>
      </c>
      <c r="X123" s="3">
        <f t="shared" si="173"/>
        <v>484.58269098612948</v>
      </c>
      <c r="Y123" s="3"/>
      <c r="AA123" s="5" t="s">
        <v>157</v>
      </c>
      <c r="AB123" s="15">
        <f t="shared" si="145"/>
        <v>0.1</v>
      </c>
      <c r="AC123" s="15">
        <f t="shared" si="146"/>
        <v>0.1</v>
      </c>
      <c r="AD123" s="15">
        <f t="shared" si="147"/>
        <v>0</v>
      </c>
      <c r="AE123" s="15">
        <f t="shared" si="148"/>
        <v>0.1</v>
      </c>
      <c r="AF123" s="15">
        <f t="shared" si="149"/>
        <v>0.1</v>
      </c>
      <c r="AG123" s="15">
        <f t="shared" si="150"/>
        <v>0.1</v>
      </c>
      <c r="AH123" s="15">
        <f t="shared" si="151"/>
        <v>0.1</v>
      </c>
      <c r="AI123" s="15">
        <f t="shared" si="152"/>
        <v>0.1</v>
      </c>
      <c r="AJ123" s="15">
        <f t="shared" si="153"/>
        <v>0.1</v>
      </c>
      <c r="AK123" s="15">
        <f t="shared" si="154"/>
        <v>0.1</v>
      </c>
      <c r="AN123" s="5" t="s">
        <v>157</v>
      </c>
      <c r="AO123" s="3">
        <f t="shared" si="155"/>
        <v>135.67505658174284</v>
      </c>
      <c r="AP123" s="3">
        <f t="shared" si="156"/>
        <v>91.135181450633496</v>
      </c>
      <c r="AQ123" s="3">
        <f t="shared" si="157"/>
        <v>0</v>
      </c>
      <c r="AR123" s="3">
        <f t="shared" si="158"/>
        <v>6.0253912486198615</v>
      </c>
      <c r="AS123" s="3">
        <f t="shared" si="159"/>
        <v>8.2967032566858538</v>
      </c>
      <c r="AT123" s="3">
        <f t="shared" si="160"/>
        <v>167.32012107214905</v>
      </c>
      <c r="AU123" s="3">
        <f t="shared" si="161"/>
        <v>61.216466713245836</v>
      </c>
      <c r="AV123" s="3">
        <f t="shared" si="162"/>
        <v>2.809702939684481</v>
      </c>
      <c r="AW123" s="3">
        <f t="shared" si="163"/>
        <v>1.3303256883859382</v>
      </c>
      <c r="AX123" s="3">
        <f t="shared" si="164"/>
        <v>10.773742034982137</v>
      </c>
      <c r="AY123" s="3">
        <f t="shared" si="174"/>
        <v>484.58269098612948</v>
      </c>
    </row>
    <row r="124" spans="1:53" ht="15.5" x14ac:dyDescent="0.35">
      <c r="A124" s="5" t="s">
        <v>158</v>
      </c>
      <c r="B124" t="s">
        <v>143</v>
      </c>
      <c r="C124">
        <v>25</v>
      </c>
      <c r="D124" s="15">
        <v>0.02</v>
      </c>
      <c r="E124" s="3">
        <f t="shared" si="143"/>
        <v>27.135011316348567</v>
      </c>
      <c r="F124" s="15">
        <v>0.02</v>
      </c>
      <c r="G124" s="3">
        <f t="shared" si="144"/>
        <v>18.227036290126698</v>
      </c>
      <c r="H124" s="15">
        <v>0</v>
      </c>
      <c r="I124" s="3">
        <f t="shared" si="165"/>
        <v>0</v>
      </c>
      <c r="J124" s="15">
        <v>0</v>
      </c>
      <c r="K124" s="3">
        <f t="shared" si="166"/>
        <v>0</v>
      </c>
      <c r="L124" s="15">
        <v>0.02</v>
      </c>
      <c r="M124" s="3">
        <f t="shared" si="167"/>
        <v>1.6593406513371707</v>
      </c>
      <c r="N124" s="15">
        <v>0.02</v>
      </c>
      <c r="O124" s="3">
        <f t="shared" si="168"/>
        <v>33.464024214429813</v>
      </c>
      <c r="P124" s="15">
        <v>0</v>
      </c>
      <c r="Q124" s="3">
        <f t="shared" si="169"/>
        <v>0</v>
      </c>
      <c r="R124" s="15">
        <v>0</v>
      </c>
      <c r="S124" s="3">
        <f t="shared" si="170"/>
        <v>0</v>
      </c>
      <c r="T124" s="15">
        <v>0</v>
      </c>
      <c r="U124" s="3">
        <f t="shared" si="171"/>
        <v>0</v>
      </c>
      <c r="V124" s="15">
        <v>0</v>
      </c>
      <c r="W124" s="3">
        <f t="shared" si="172"/>
        <v>0</v>
      </c>
      <c r="X124" s="3">
        <f t="shared" si="173"/>
        <v>80.485412472242245</v>
      </c>
      <c r="Y124" s="3"/>
      <c r="AA124" s="5" t="s">
        <v>158</v>
      </c>
      <c r="AB124" s="15">
        <f t="shared" si="145"/>
        <v>0.02</v>
      </c>
      <c r="AC124" s="15">
        <f t="shared" si="146"/>
        <v>0.02</v>
      </c>
      <c r="AD124" s="15">
        <f t="shared" si="147"/>
        <v>0</v>
      </c>
      <c r="AE124" s="15">
        <f t="shared" si="148"/>
        <v>0</v>
      </c>
      <c r="AF124" s="15">
        <f t="shared" si="149"/>
        <v>0.02</v>
      </c>
      <c r="AG124" s="15">
        <f t="shared" si="150"/>
        <v>0.02</v>
      </c>
      <c r="AH124" s="15">
        <f t="shared" si="151"/>
        <v>0</v>
      </c>
      <c r="AI124" s="15">
        <f t="shared" si="152"/>
        <v>0</v>
      </c>
      <c r="AJ124" s="15">
        <f t="shared" si="153"/>
        <v>0</v>
      </c>
      <c r="AK124" s="15">
        <f t="shared" si="154"/>
        <v>0</v>
      </c>
      <c r="AN124" s="5" t="s">
        <v>158</v>
      </c>
      <c r="AO124" s="3">
        <f t="shared" si="155"/>
        <v>27.135011316348567</v>
      </c>
      <c r="AP124" s="3">
        <f t="shared" si="156"/>
        <v>18.227036290126698</v>
      </c>
      <c r="AQ124" s="3">
        <f t="shared" si="157"/>
        <v>0</v>
      </c>
      <c r="AR124" s="3">
        <f t="shared" si="158"/>
        <v>0</v>
      </c>
      <c r="AS124" s="3">
        <f t="shared" si="159"/>
        <v>1.6593406513371707</v>
      </c>
      <c r="AT124" s="3">
        <f t="shared" si="160"/>
        <v>33.464024214429813</v>
      </c>
      <c r="AU124" s="3">
        <f t="shared" si="161"/>
        <v>0</v>
      </c>
      <c r="AV124" s="3">
        <f t="shared" si="162"/>
        <v>0</v>
      </c>
      <c r="AW124" s="3">
        <f t="shared" si="163"/>
        <v>0</v>
      </c>
      <c r="AX124" s="3">
        <f t="shared" si="164"/>
        <v>0</v>
      </c>
      <c r="AY124" s="3">
        <f t="shared" si="174"/>
        <v>80.485412472242245</v>
      </c>
    </row>
    <row r="125" spans="1:53" ht="15.5" x14ac:dyDescent="0.35">
      <c r="A125" s="5" t="s">
        <v>148</v>
      </c>
      <c r="B125" t="s">
        <v>146</v>
      </c>
      <c r="C125">
        <v>35</v>
      </c>
      <c r="D125" s="15">
        <v>0.25</v>
      </c>
      <c r="E125" s="3">
        <f t="shared" si="143"/>
        <v>339.18764145435711</v>
      </c>
      <c r="F125" s="15">
        <v>0.25</v>
      </c>
      <c r="G125" s="3">
        <f t="shared" si="144"/>
        <v>227.83795362658373</v>
      </c>
      <c r="H125" s="15">
        <v>0.25</v>
      </c>
      <c r="I125" s="3">
        <f t="shared" si="165"/>
        <v>91.788648138091489</v>
      </c>
      <c r="J125" s="15">
        <v>0.25</v>
      </c>
      <c r="K125" s="3">
        <f t="shared" si="166"/>
        <v>15.063478121549652</v>
      </c>
      <c r="L125" s="15">
        <v>0</v>
      </c>
      <c r="M125" s="3">
        <f t="shared" si="167"/>
        <v>0</v>
      </c>
      <c r="N125" s="15">
        <v>0.15</v>
      </c>
      <c r="O125" s="3">
        <f t="shared" si="168"/>
        <v>250.98018160822357</v>
      </c>
      <c r="P125" s="15">
        <v>0.15</v>
      </c>
      <c r="Q125" s="3">
        <f t="shared" si="169"/>
        <v>91.824700069868754</v>
      </c>
      <c r="R125" s="15">
        <v>0.15</v>
      </c>
      <c r="S125" s="3">
        <f t="shared" si="170"/>
        <v>4.2145544095267207</v>
      </c>
      <c r="T125" s="15">
        <v>0</v>
      </c>
      <c r="U125" s="3">
        <f t="shared" si="171"/>
        <v>0</v>
      </c>
      <c r="V125" s="15">
        <v>0</v>
      </c>
      <c r="W125" s="3">
        <f t="shared" si="172"/>
        <v>0</v>
      </c>
      <c r="X125" s="3">
        <f t="shared" si="173"/>
        <v>1020.8971574282011</v>
      </c>
      <c r="Y125" s="3"/>
      <c r="AA125" s="5" t="s">
        <v>148</v>
      </c>
      <c r="AB125" s="15">
        <f t="shared" si="145"/>
        <v>0.25</v>
      </c>
      <c r="AC125" s="15">
        <f t="shared" si="146"/>
        <v>0.25</v>
      </c>
      <c r="AD125" s="15">
        <f t="shared" si="147"/>
        <v>0.25</v>
      </c>
      <c r="AE125" s="15">
        <f t="shared" si="148"/>
        <v>0.25</v>
      </c>
      <c r="AF125" s="15">
        <f t="shared" si="149"/>
        <v>0</v>
      </c>
      <c r="AG125" s="15">
        <f t="shared" si="150"/>
        <v>0.15</v>
      </c>
      <c r="AH125" s="15">
        <f t="shared" si="151"/>
        <v>0.15</v>
      </c>
      <c r="AI125" s="15">
        <f t="shared" si="152"/>
        <v>0.15</v>
      </c>
      <c r="AJ125" s="15">
        <f t="shared" si="153"/>
        <v>0</v>
      </c>
      <c r="AK125" s="15">
        <f t="shared" si="154"/>
        <v>0</v>
      </c>
      <c r="AN125" s="5" t="s">
        <v>148</v>
      </c>
      <c r="AO125" s="3">
        <f t="shared" si="155"/>
        <v>339.18764145435711</v>
      </c>
      <c r="AP125" s="3">
        <f t="shared" si="156"/>
        <v>227.83795362658373</v>
      </c>
      <c r="AQ125" s="3">
        <f t="shared" si="157"/>
        <v>91.788648138091489</v>
      </c>
      <c r="AR125" s="3">
        <f t="shared" si="158"/>
        <v>15.063478121549652</v>
      </c>
      <c r="AS125" s="3">
        <f t="shared" si="159"/>
        <v>0</v>
      </c>
      <c r="AT125" s="3">
        <f t="shared" si="160"/>
        <v>250.98018160822357</v>
      </c>
      <c r="AU125" s="3">
        <f t="shared" si="161"/>
        <v>91.824700069868754</v>
      </c>
      <c r="AV125" s="3">
        <f t="shared" si="162"/>
        <v>4.2145544095267207</v>
      </c>
      <c r="AW125" s="3">
        <f t="shared" si="163"/>
        <v>0</v>
      </c>
      <c r="AX125" s="3">
        <f t="shared" si="164"/>
        <v>0</v>
      </c>
      <c r="AY125" s="3">
        <f t="shared" si="174"/>
        <v>1020.897157428201</v>
      </c>
    </row>
    <row r="126" spans="1:53" ht="15.5" x14ac:dyDescent="0.35">
      <c r="A126" s="5" t="s">
        <v>149</v>
      </c>
      <c r="B126" t="s">
        <v>143</v>
      </c>
      <c r="C126">
        <v>25</v>
      </c>
      <c r="D126" s="15">
        <v>0.48</v>
      </c>
      <c r="E126" s="3">
        <f t="shared" si="143"/>
        <v>651.24027159236562</v>
      </c>
      <c r="F126" s="15">
        <v>0.53</v>
      </c>
      <c r="G126" s="3">
        <f t="shared" si="144"/>
        <v>483.01646168835754</v>
      </c>
      <c r="H126" s="15">
        <v>0.65</v>
      </c>
      <c r="I126" s="3">
        <f t="shared" si="165"/>
        <v>238.65048515903788</v>
      </c>
      <c r="J126" s="15">
        <v>0.55000000000000004</v>
      </c>
      <c r="K126" s="3">
        <f t="shared" si="166"/>
        <v>33.139651867409235</v>
      </c>
      <c r="L126" s="15">
        <v>0.68</v>
      </c>
      <c r="M126" s="3">
        <f t="shared" si="167"/>
        <v>56.417582145463811</v>
      </c>
      <c r="N126" s="15">
        <v>0.62</v>
      </c>
      <c r="O126" s="3">
        <f t="shared" si="168"/>
        <v>1037.3847506473242</v>
      </c>
      <c r="P126" s="15">
        <v>0.65</v>
      </c>
      <c r="Q126" s="3">
        <f t="shared" si="169"/>
        <v>397.90703363609794</v>
      </c>
      <c r="R126" s="15">
        <v>0.65</v>
      </c>
      <c r="S126" s="3">
        <f t="shared" si="170"/>
        <v>18.263069107949125</v>
      </c>
      <c r="T126" s="15">
        <v>0.8</v>
      </c>
      <c r="U126" s="3">
        <f t="shared" si="171"/>
        <v>10.642605507087506</v>
      </c>
      <c r="V126" s="15">
        <v>0.8</v>
      </c>
      <c r="W126" s="3">
        <f t="shared" si="172"/>
        <v>86.189936279857093</v>
      </c>
      <c r="X126" s="3">
        <f t="shared" si="173"/>
        <v>3012.85184763095</v>
      </c>
      <c r="Y126" s="3"/>
      <c r="AA126" s="5" t="s">
        <v>149</v>
      </c>
      <c r="AB126" s="15">
        <f t="shared" si="145"/>
        <v>0.48</v>
      </c>
      <c r="AC126" s="15">
        <f t="shared" si="146"/>
        <v>0.53</v>
      </c>
      <c r="AD126" s="15">
        <f t="shared" si="147"/>
        <v>0.65</v>
      </c>
      <c r="AE126" s="15">
        <f t="shared" si="148"/>
        <v>0.55000000000000004</v>
      </c>
      <c r="AF126" s="15">
        <f t="shared" si="149"/>
        <v>0.68</v>
      </c>
      <c r="AG126" s="15">
        <f t="shared" si="150"/>
        <v>0.62</v>
      </c>
      <c r="AH126" s="15">
        <f t="shared" si="151"/>
        <v>0.65</v>
      </c>
      <c r="AI126" s="15">
        <f t="shared" si="152"/>
        <v>0.65</v>
      </c>
      <c r="AJ126" s="15">
        <f t="shared" si="153"/>
        <v>0.8</v>
      </c>
      <c r="AK126" s="15">
        <f t="shared" si="154"/>
        <v>0.8</v>
      </c>
      <c r="AN126" s="5" t="s">
        <v>149</v>
      </c>
      <c r="AO126" s="3">
        <f t="shared" si="155"/>
        <v>651.24027159236562</v>
      </c>
      <c r="AP126" s="3">
        <f t="shared" si="156"/>
        <v>483.01646168835754</v>
      </c>
      <c r="AQ126" s="3">
        <f t="shared" si="157"/>
        <v>238.65048515903788</v>
      </c>
      <c r="AR126" s="3">
        <f t="shared" si="158"/>
        <v>33.139651867409235</v>
      </c>
      <c r="AS126" s="3">
        <f t="shared" si="159"/>
        <v>56.417582145463811</v>
      </c>
      <c r="AT126" s="3">
        <f t="shared" si="160"/>
        <v>1037.3847506473242</v>
      </c>
      <c r="AU126" s="3">
        <f t="shared" si="161"/>
        <v>397.90703363609794</v>
      </c>
      <c r="AV126" s="3">
        <f t="shared" si="162"/>
        <v>18.263069107949125</v>
      </c>
      <c r="AW126" s="3">
        <f t="shared" si="163"/>
        <v>10.642605507087506</v>
      </c>
      <c r="AX126" s="3">
        <f t="shared" si="164"/>
        <v>86.189936279857093</v>
      </c>
      <c r="AY126" s="3">
        <f t="shared" si="174"/>
        <v>3012.8518476309491</v>
      </c>
    </row>
    <row r="127" spans="1:53" ht="15.5" x14ac:dyDescent="0.35">
      <c r="A127" s="5" t="s">
        <v>10</v>
      </c>
      <c r="D127" s="15">
        <f t="shared" ref="D127:F127" si="175">SUM(D121:D126)</f>
        <v>1</v>
      </c>
      <c r="E127" s="3">
        <f t="shared" si="143"/>
        <v>1356.7505658174284</v>
      </c>
      <c r="F127" s="15">
        <f t="shared" si="175"/>
        <v>1.1000000000000001</v>
      </c>
      <c r="G127" s="3">
        <f t="shared" si="144"/>
        <v>1002.4869959569685</v>
      </c>
      <c r="H127" s="15">
        <f t="shared" ref="H127" si="176">SUM(H121:H126)</f>
        <v>1</v>
      </c>
      <c r="I127" s="3">
        <f t="shared" si="165"/>
        <v>367.15459255236595</v>
      </c>
      <c r="J127" s="15">
        <f t="shared" ref="J127" si="177">SUM(J121:J126)</f>
        <v>1</v>
      </c>
      <c r="K127" s="3">
        <f t="shared" si="166"/>
        <v>60.253912486198608</v>
      </c>
      <c r="L127" s="15">
        <f t="shared" ref="L127" si="178">SUM(L121:L126)</f>
        <v>1</v>
      </c>
      <c r="M127" s="3">
        <f t="shared" si="167"/>
        <v>82.967032566858535</v>
      </c>
      <c r="N127" s="15">
        <f t="shared" ref="N127" si="179">SUM(N121:N126)</f>
        <v>0.99</v>
      </c>
      <c r="O127" s="3">
        <f t="shared" si="168"/>
        <v>1656.4691986142757</v>
      </c>
      <c r="P127" s="15">
        <f t="shared" ref="P127" si="180">SUM(P121:P126)</f>
        <v>1</v>
      </c>
      <c r="Q127" s="3">
        <f t="shared" si="169"/>
        <v>612.16466713245836</v>
      </c>
      <c r="R127" s="15">
        <f t="shared" ref="R127" si="181">SUM(R121:R126)</f>
        <v>1</v>
      </c>
      <c r="S127" s="3">
        <f t="shared" si="170"/>
        <v>28.097029396844807</v>
      </c>
      <c r="T127" s="15">
        <f t="shared" ref="T127" si="182">SUM(T121:T126)</f>
        <v>1</v>
      </c>
      <c r="U127" s="3">
        <f t="shared" si="171"/>
        <v>13.303256883859381</v>
      </c>
      <c r="V127" s="15">
        <f t="shared" ref="V127" si="183">SUM(V121:V126)</f>
        <v>1</v>
      </c>
      <c r="W127" s="3">
        <f t="shared" si="172"/>
        <v>107.73742034982136</v>
      </c>
      <c r="X127" s="3">
        <f t="shared" ref="X127" si="184">SUM(X121:X126)</f>
        <v>5287.3846717570796</v>
      </c>
      <c r="Y127" s="3"/>
      <c r="AA127" s="5" t="s">
        <v>10</v>
      </c>
      <c r="AB127" s="15">
        <f>SUM(AB121:AB126)</f>
        <v>1</v>
      </c>
      <c r="AC127" s="15">
        <f t="shared" ref="AC127:AK127" si="185">SUM(AC121:AC126)</f>
        <v>1.1000000000000001</v>
      </c>
      <c r="AD127" s="15">
        <f t="shared" si="185"/>
        <v>1</v>
      </c>
      <c r="AE127" s="15">
        <f t="shared" si="185"/>
        <v>1</v>
      </c>
      <c r="AF127" s="15">
        <f t="shared" si="185"/>
        <v>1</v>
      </c>
      <c r="AG127" s="15">
        <f t="shared" si="185"/>
        <v>0.99</v>
      </c>
      <c r="AH127" s="15">
        <f t="shared" si="185"/>
        <v>1</v>
      </c>
      <c r="AI127" s="15">
        <f t="shared" si="185"/>
        <v>1</v>
      </c>
      <c r="AJ127" s="15">
        <f t="shared" si="185"/>
        <v>1</v>
      </c>
      <c r="AK127" s="15">
        <f t="shared" si="185"/>
        <v>1</v>
      </c>
      <c r="AN127" s="5" t="s">
        <v>10</v>
      </c>
      <c r="AO127" s="3">
        <f>SUM(AO121:AO126)</f>
        <v>1356.7505658174284</v>
      </c>
      <c r="AP127" s="3">
        <f t="shared" ref="AP127:AY127" si="186">SUM(AP121:AP126)</f>
        <v>1002.4869959569685</v>
      </c>
      <c r="AQ127" s="3">
        <f t="shared" si="186"/>
        <v>367.15459255236595</v>
      </c>
      <c r="AR127" s="3">
        <f t="shared" si="186"/>
        <v>60.253912486198608</v>
      </c>
      <c r="AS127" s="3">
        <f t="shared" si="186"/>
        <v>82.967032566858549</v>
      </c>
      <c r="AT127" s="3">
        <f t="shared" si="186"/>
        <v>1656.4691986142757</v>
      </c>
      <c r="AU127" s="3">
        <f t="shared" si="186"/>
        <v>612.16466713245836</v>
      </c>
      <c r="AV127" s="3">
        <f t="shared" si="186"/>
        <v>28.097029396844807</v>
      </c>
      <c r="AW127" s="3">
        <f t="shared" si="186"/>
        <v>13.303256883859383</v>
      </c>
      <c r="AX127" s="3">
        <f t="shared" si="186"/>
        <v>107.73742034982136</v>
      </c>
      <c r="AY127" s="3">
        <f t="shared" si="186"/>
        <v>5287.3846717570786</v>
      </c>
    </row>
    <row r="128" spans="1:53"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17912.243691571108</v>
      </c>
      <c r="F129" s="11"/>
      <c r="G129" s="12">
        <f>+G36</f>
        <v>13314.084940980334</v>
      </c>
      <c r="H129" s="11"/>
      <c r="I129" s="12">
        <f>+I36</f>
        <v>10751.54103308823</v>
      </c>
      <c r="J129" s="11"/>
      <c r="K129" s="12">
        <f>+K36</f>
        <v>2645.1621167515777</v>
      </c>
      <c r="L129" s="11"/>
      <c r="M129" s="12">
        <f>+M36</f>
        <v>1984.1116088891379</v>
      </c>
      <c r="N129" s="11"/>
      <c r="O129" s="12">
        <f>+O36</f>
        <v>62129.989746068029</v>
      </c>
      <c r="P129" s="11"/>
      <c r="Q129" s="12">
        <f>+Q36</f>
        <v>15178.832091738375</v>
      </c>
      <c r="R129" s="11"/>
      <c r="S129" s="12">
        <f>+S36</f>
        <v>1261.4849003238846</v>
      </c>
      <c r="T129" s="11"/>
      <c r="U129" s="12">
        <f>+U36</f>
        <v>180.81802419216152</v>
      </c>
      <c r="V129" s="11"/>
      <c r="W129" s="12">
        <f>+W36</f>
        <v>1214.0151263662879</v>
      </c>
      <c r="X129" s="12">
        <f>+X36</f>
        <v>126572.28327996915</v>
      </c>
      <c r="AA129" s="5" t="s">
        <v>30</v>
      </c>
      <c r="AB129" s="12">
        <f>+E129</f>
        <v>17912.243691571108</v>
      </c>
      <c r="AC129" s="12">
        <f>+G129</f>
        <v>13314.084940980334</v>
      </c>
      <c r="AD129" s="12">
        <f>+I129</f>
        <v>10751.54103308823</v>
      </c>
      <c r="AE129" s="12">
        <f>+K129</f>
        <v>2645.1621167515777</v>
      </c>
      <c r="AF129" s="12">
        <f>+M129</f>
        <v>1984.1116088891379</v>
      </c>
      <c r="AG129" s="12">
        <f>+O129</f>
        <v>62129.989746068029</v>
      </c>
      <c r="AH129" s="12">
        <f>+Q129</f>
        <v>15178.832091738375</v>
      </c>
      <c r="AI129" s="12">
        <f>+S129</f>
        <v>1261.4849003238846</v>
      </c>
      <c r="AJ129" s="12">
        <f>+U129</f>
        <v>180.81802419216152</v>
      </c>
      <c r="AK129" s="12">
        <f>+W129</f>
        <v>1214.0151263662879</v>
      </c>
      <c r="AL129" s="12">
        <f>+X129</f>
        <v>126572.28327996915</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7">+E130</f>
        <v>0</v>
      </c>
      <c r="AC130" s="12">
        <f t="shared" ref="AC130:AC146" si="188">+G130</f>
        <v>0</v>
      </c>
      <c r="AD130" s="12">
        <f t="shared" ref="AD130:AD146" si="189">+I130</f>
        <v>0</v>
      </c>
      <c r="AE130" s="12">
        <f t="shared" ref="AE130:AE146" si="190">+K130</f>
        <v>0</v>
      </c>
      <c r="AF130" s="12">
        <f t="shared" ref="AF130:AF146" si="191">+M130</f>
        <v>0</v>
      </c>
      <c r="AG130" s="12">
        <f t="shared" ref="AG130:AG146" si="192">+O130</f>
        <v>0</v>
      </c>
      <c r="AH130" s="12">
        <f t="shared" ref="AH130:AH146" si="193">+Q130</f>
        <v>0</v>
      </c>
      <c r="AI130" s="12">
        <f t="shared" ref="AI130:AI146" si="194">+S130</f>
        <v>0</v>
      </c>
      <c r="AJ130" s="12">
        <f t="shared" ref="AJ130:AJ145" si="195">+U130</f>
        <v>0</v>
      </c>
      <c r="AK130" s="12">
        <f t="shared" ref="AK130:AL145" si="196">+W130</f>
        <v>0</v>
      </c>
      <c r="AL130" s="12">
        <f t="shared" si="196"/>
        <v>0</v>
      </c>
      <c r="AM130" s="5"/>
      <c r="AN130" s="5"/>
    </row>
    <row r="131" spans="1:40" ht="15.5" x14ac:dyDescent="0.35">
      <c r="A131" s="5" t="s">
        <v>61</v>
      </c>
      <c r="E131" s="12">
        <f>+E114</f>
        <v>1231.7264231440015</v>
      </c>
      <c r="F131" s="11"/>
      <c r="G131" s="12">
        <f>+G114</f>
        <v>706.15993887735999</v>
      </c>
      <c r="H131" s="11"/>
      <c r="I131" s="12">
        <f>+I114</f>
        <v>202.1872781083664</v>
      </c>
      <c r="J131" s="11"/>
      <c r="K131" s="12">
        <f>+K114</f>
        <v>39.393917973324569</v>
      </c>
      <c r="L131" s="11"/>
      <c r="M131" s="12">
        <f>+M114</f>
        <v>48.168691129371055</v>
      </c>
      <c r="N131" s="11"/>
      <c r="O131" s="12">
        <f>+O114</f>
        <v>1313.2207004889585</v>
      </c>
      <c r="P131" s="11"/>
      <c r="Q131" s="12">
        <f>+Q114</f>
        <v>484.26342105125934</v>
      </c>
      <c r="R131" s="11"/>
      <c r="S131" s="12">
        <f>+S114</f>
        <v>18.438169781712787</v>
      </c>
      <c r="T131" s="11"/>
      <c r="U131" s="12">
        <f>+U114</f>
        <v>9.6975453812964609</v>
      </c>
      <c r="V131" s="11"/>
      <c r="W131" s="12">
        <f>+W114</f>
        <v>66.943936122582457</v>
      </c>
      <c r="X131" s="12">
        <f>+X114</f>
        <v>4120.2000220582331</v>
      </c>
      <c r="AA131" s="5" t="s">
        <v>61</v>
      </c>
      <c r="AB131" s="12">
        <f t="shared" si="187"/>
        <v>1231.7264231440015</v>
      </c>
      <c r="AC131" s="12">
        <f t="shared" si="188"/>
        <v>706.15993887735999</v>
      </c>
      <c r="AD131" s="12">
        <f t="shared" si="189"/>
        <v>202.1872781083664</v>
      </c>
      <c r="AE131" s="12">
        <f t="shared" si="190"/>
        <v>39.393917973324569</v>
      </c>
      <c r="AF131" s="12">
        <f t="shared" si="191"/>
        <v>48.168691129371055</v>
      </c>
      <c r="AG131" s="12">
        <f t="shared" si="192"/>
        <v>1313.2207004889585</v>
      </c>
      <c r="AH131" s="12">
        <f t="shared" si="193"/>
        <v>484.26342105125934</v>
      </c>
      <c r="AI131" s="12">
        <f t="shared" si="194"/>
        <v>18.438169781712787</v>
      </c>
      <c r="AJ131" s="12">
        <f t="shared" si="195"/>
        <v>9.6975453812964609</v>
      </c>
      <c r="AK131" s="12">
        <f t="shared" si="196"/>
        <v>66.943936122582457</v>
      </c>
      <c r="AL131" s="12">
        <f t="shared" si="196"/>
        <v>4120.2000220582331</v>
      </c>
      <c r="AM131" s="5"/>
      <c r="AN131" s="5"/>
    </row>
    <row r="132" spans="1:40" ht="15.5" x14ac:dyDescent="0.35">
      <c r="A132" s="5" t="s">
        <v>62</v>
      </c>
      <c r="E132" s="12">
        <f>+E98+E85</f>
        <v>2701.284922793373</v>
      </c>
      <c r="F132" s="11"/>
      <c r="G132" s="12">
        <f>+G98+G85</f>
        <v>1518.6734994853007</v>
      </c>
      <c r="H132" s="11"/>
      <c r="I132" s="12">
        <f>+I98+I85</f>
        <v>297.4621976042165</v>
      </c>
      <c r="J132" s="11"/>
      <c r="K132" s="12">
        <f>+K98+K85</f>
        <v>57.726444930353566</v>
      </c>
      <c r="L132" s="11"/>
      <c r="M132" s="12">
        <f>+M98+M85</f>
        <v>170.80721362970382</v>
      </c>
      <c r="N132" s="11"/>
      <c r="O132" s="12">
        <f>+O98+O85</f>
        <v>1759.2850525204733</v>
      </c>
      <c r="P132" s="11"/>
      <c r="Q132" s="12">
        <f>+Q98+Q85</f>
        <v>896.68450782794275</v>
      </c>
      <c r="R132" s="11"/>
      <c r="S132" s="12">
        <f>+S98+S85</f>
        <v>26.388127025964458</v>
      </c>
      <c r="T132" s="11"/>
      <c r="U132" s="12">
        <f>+U98+U85</f>
        <v>12.724953978877666</v>
      </c>
      <c r="V132" s="11"/>
      <c r="W132" s="12">
        <f>+W98+W85</f>
        <v>78.451708286728575</v>
      </c>
      <c r="X132" s="12">
        <f>+X98+X85</f>
        <v>7519.4886280829342</v>
      </c>
      <c r="AA132" s="5" t="s">
        <v>62</v>
      </c>
      <c r="AB132" s="12">
        <f t="shared" si="187"/>
        <v>2701.284922793373</v>
      </c>
      <c r="AC132" s="12">
        <f t="shared" si="188"/>
        <v>1518.6734994853007</v>
      </c>
      <c r="AD132" s="12">
        <f t="shared" si="189"/>
        <v>297.4621976042165</v>
      </c>
      <c r="AE132" s="12">
        <f t="shared" si="190"/>
        <v>57.726444930353566</v>
      </c>
      <c r="AF132" s="12">
        <f t="shared" si="191"/>
        <v>170.80721362970382</v>
      </c>
      <c r="AG132" s="12">
        <f t="shared" si="192"/>
        <v>1759.2850525204733</v>
      </c>
      <c r="AH132" s="12">
        <f t="shared" si="193"/>
        <v>896.68450782794275</v>
      </c>
      <c r="AI132" s="12">
        <f t="shared" si="194"/>
        <v>26.388127025964458</v>
      </c>
      <c r="AJ132" s="12">
        <f t="shared" si="195"/>
        <v>12.724953978877666</v>
      </c>
      <c r="AK132" s="12">
        <f t="shared" si="196"/>
        <v>78.451708286728575</v>
      </c>
      <c r="AL132" s="12">
        <f t="shared" si="196"/>
        <v>7519.4886280829342</v>
      </c>
      <c r="AM132" s="5"/>
      <c r="AN132" s="5"/>
    </row>
    <row r="133" spans="1:40" ht="15.5" x14ac:dyDescent="0.35">
      <c r="A133" s="5" t="s">
        <v>63</v>
      </c>
      <c r="E133" s="12">
        <f>+E130+E131+E132</f>
        <v>3933.0113459373742</v>
      </c>
      <c r="F133" s="11"/>
      <c r="G133" s="12">
        <f>+G130+G131+G132</f>
        <v>2224.8334383626607</v>
      </c>
      <c r="H133" s="11"/>
      <c r="I133" s="12">
        <f>+I130+I131+I132</f>
        <v>499.6494757125829</v>
      </c>
      <c r="J133" s="11"/>
      <c r="K133" s="12">
        <f>+K130+K131+K132</f>
        <v>97.120362903678142</v>
      </c>
      <c r="L133" s="11"/>
      <c r="M133" s="12">
        <f>+M130+M131+M132</f>
        <v>218.97590475907487</v>
      </c>
      <c r="N133" s="11"/>
      <c r="O133" s="12">
        <f>+O130+O131+O132</f>
        <v>3072.5057530094318</v>
      </c>
      <c r="P133" s="11"/>
      <c r="Q133" s="12">
        <f>+Q130+Q131+Q132</f>
        <v>1380.9479288792022</v>
      </c>
      <c r="R133" s="11"/>
      <c r="S133" s="12">
        <f>+S130+S131+S132</f>
        <v>44.826296807677245</v>
      </c>
      <c r="T133" s="11"/>
      <c r="U133" s="12">
        <f>+U130+U131+U132</f>
        <v>22.422499360174129</v>
      </c>
      <c r="V133" s="11"/>
      <c r="W133" s="12">
        <f>+W130+W131+W132</f>
        <v>145.39564440931105</v>
      </c>
      <c r="X133" s="12">
        <f>+X130+X131+X132</f>
        <v>11639.688650141168</v>
      </c>
      <c r="AA133" s="5" t="s">
        <v>63</v>
      </c>
      <c r="AB133" s="12">
        <f t="shared" si="187"/>
        <v>3933.0113459373742</v>
      </c>
      <c r="AC133" s="12">
        <f t="shared" si="188"/>
        <v>2224.8334383626607</v>
      </c>
      <c r="AD133" s="12">
        <f t="shared" si="189"/>
        <v>499.6494757125829</v>
      </c>
      <c r="AE133" s="12">
        <f t="shared" si="190"/>
        <v>97.120362903678142</v>
      </c>
      <c r="AF133" s="12">
        <f t="shared" si="191"/>
        <v>218.97590475907487</v>
      </c>
      <c r="AG133" s="12">
        <f t="shared" si="192"/>
        <v>3072.5057530094318</v>
      </c>
      <c r="AH133" s="12">
        <f t="shared" si="193"/>
        <v>1380.9479288792022</v>
      </c>
      <c r="AI133" s="12">
        <f t="shared" si="194"/>
        <v>44.826296807677245</v>
      </c>
      <c r="AJ133" s="12">
        <f t="shared" si="195"/>
        <v>22.422499360174129</v>
      </c>
      <c r="AK133" s="12">
        <f t="shared" si="196"/>
        <v>145.39564440931105</v>
      </c>
      <c r="AL133" s="12">
        <f t="shared" si="196"/>
        <v>11639.688650141168</v>
      </c>
      <c r="AM133" s="5"/>
      <c r="AN133" s="5"/>
    </row>
    <row r="134" spans="1:40" ht="15.5" x14ac:dyDescent="0.35">
      <c r="A134" s="5" t="s">
        <v>12</v>
      </c>
      <c r="E134" s="12">
        <f>+E73+E79</f>
        <v>215.77546145066543</v>
      </c>
      <c r="F134" s="4"/>
      <c r="G134" s="12">
        <f>+G73+G79</f>
        <v>139.17367629106491</v>
      </c>
      <c r="H134" s="4"/>
      <c r="I134" s="12">
        <f>+I73+I79</f>
        <v>7.4063100320036401</v>
      </c>
      <c r="J134" s="4"/>
      <c r="K134" s="12">
        <f>+K73+K79</f>
        <v>2.303246816759196</v>
      </c>
      <c r="L134" s="4"/>
      <c r="M134" s="12">
        <f>+M73+M79</f>
        <v>15.671432034729364</v>
      </c>
      <c r="N134" s="4"/>
      <c r="O134" s="12">
        <f>+O73+O79</f>
        <v>84.139956739463159</v>
      </c>
      <c r="P134" s="4"/>
      <c r="Q134" s="12">
        <f>+Q73+Q79</f>
        <v>79.727441548575797</v>
      </c>
      <c r="R134" s="4"/>
      <c r="S134" s="12">
        <f>+S73+S79</f>
        <v>2.4650193834506413</v>
      </c>
      <c r="T134" s="4"/>
      <c r="U134" s="12">
        <f>+U73+U79</f>
        <v>0</v>
      </c>
      <c r="V134" s="4"/>
      <c r="W134" s="12">
        <f>+W73+W79</f>
        <v>6.4118392495334184</v>
      </c>
      <c r="X134" s="12">
        <f>SUM(E134:W134)</f>
        <v>553.0743835462456</v>
      </c>
      <c r="AA134" s="5" t="s">
        <v>12</v>
      </c>
      <c r="AB134" s="12">
        <f t="shared" si="187"/>
        <v>215.77546145066543</v>
      </c>
      <c r="AC134" s="12">
        <f t="shared" si="188"/>
        <v>139.17367629106491</v>
      </c>
      <c r="AD134" s="12">
        <f t="shared" si="189"/>
        <v>7.4063100320036401</v>
      </c>
      <c r="AE134" s="12">
        <f t="shared" si="190"/>
        <v>2.303246816759196</v>
      </c>
      <c r="AF134" s="12">
        <f t="shared" si="191"/>
        <v>15.671432034729364</v>
      </c>
      <c r="AG134" s="12">
        <f t="shared" si="192"/>
        <v>84.139956739463159</v>
      </c>
      <c r="AH134" s="12">
        <f t="shared" si="193"/>
        <v>79.727441548575797</v>
      </c>
      <c r="AI134" s="12">
        <f t="shared" si="194"/>
        <v>2.4650193834506413</v>
      </c>
      <c r="AJ134" s="12">
        <f t="shared" si="195"/>
        <v>0</v>
      </c>
      <c r="AK134" s="12">
        <f t="shared" si="196"/>
        <v>6.4118392495334184</v>
      </c>
      <c r="AL134" s="12">
        <f t="shared" si="196"/>
        <v>553.0743835462456</v>
      </c>
      <c r="AM134" s="5"/>
      <c r="AN134" s="5"/>
    </row>
    <row r="135" spans="1:40" ht="15.5" x14ac:dyDescent="0.35">
      <c r="A135" s="5" t="s">
        <v>13</v>
      </c>
      <c r="E135" s="12">
        <f>+E80+E81+E106+E107</f>
        <v>665.17100613066555</v>
      </c>
      <c r="F135" s="4"/>
      <c r="G135" s="12">
        <f>+G80+G81+G106+G107</f>
        <v>406.95692058278189</v>
      </c>
      <c r="H135" s="4"/>
      <c r="I135" s="12">
        <f>+I80+I81+I106+I107</f>
        <v>58.769542456841023</v>
      </c>
      <c r="J135" s="4"/>
      <c r="K135" s="12">
        <f>+K80+K81+K106+K107</f>
        <v>13.579776459559946</v>
      </c>
      <c r="L135" s="4"/>
      <c r="M135" s="12">
        <f>+M80+M81+M106+M107</f>
        <v>40.396342525705649</v>
      </c>
      <c r="N135" s="4"/>
      <c r="O135" s="12">
        <f>+O80+O81+O106+O107</f>
        <v>327.64678741048306</v>
      </c>
      <c r="P135" s="4"/>
      <c r="Q135" s="12">
        <f>+Q80+Q81+Q106+Q107</f>
        <v>101.22527154472691</v>
      </c>
      <c r="R135" s="4"/>
      <c r="S135" s="12">
        <f>+S80+S81+S106+S107</f>
        <v>3.4762584809474828</v>
      </c>
      <c r="T135" s="4"/>
      <c r="U135" s="12">
        <f>+U80+U81+U106+U107</f>
        <v>0</v>
      </c>
      <c r="V135" s="4"/>
      <c r="W135" s="12">
        <f>+W80+W81+W106+W107</f>
        <v>4.2461948049332134</v>
      </c>
      <c r="X135" s="12">
        <f>SUM(E135:W135)</f>
        <v>1621.4681003966446</v>
      </c>
      <c r="Y135" s="3">
        <f>+X134+X135</f>
        <v>2174.5424839428902</v>
      </c>
      <c r="AA135" s="5" t="s">
        <v>13</v>
      </c>
      <c r="AB135" s="12">
        <f t="shared" si="187"/>
        <v>665.17100613066555</v>
      </c>
      <c r="AC135" s="12">
        <f t="shared" si="188"/>
        <v>406.95692058278189</v>
      </c>
      <c r="AD135" s="12">
        <f t="shared" si="189"/>
        <v>58.769542456841023</v>
      </c>
      <c r="AE135" s="12">
        <f t="shared" si="190"/>
        <v>13.579776459559946</v>
      </c>
      <c r="AF135" s="12">
        <f t="shared" si="191"/>
        <v>40.396342525705649</v>
      </c>
      <c r="AG135" s="12">
        <f t="shared" si="192"/>
        <v>327.64678741048306</v>
      </c>
      <c r="AH135" s="12">
        <f t="shared" si="193"/>
        <v>101.22527154472691</v>
      </c>
      <c r="AI135" s="12">
        <f t="shared" si="194"/>
        <v>3.4762584809474828</v>
      </c>
      <c r="AJ135" s="12">
        <f t="shared" si="195"/>
        <v>0</v>
      </c>
      <c r="AK135" s="12">
        <f t="shared" si="196"/>
        <v>4.2461948049332134</v>
      </c>
      <c r="AL135" s="12">
        <f t="shared" si="196"/>
        <v>1621.4681003966446</v>
      </c>
      <c r="AM135" s="6">
        <f>10*AL135/1000</f>
        <v>16.214681003966444</v>
      </c>
      <c r="AN135" s="6">
        <f>5*AL135/1000</f>
        <v>8.1073405019832219</v>
      </c>
    </row>
    <row r="136" spans="1:40" ht="15.5" x14ac:dyDescent="0.35">
      <c r="A136" s="5" t="s">
        <v>14</v>
      </c>
      <c r="E136" s="12">
        <f>+E92+E93+E108+E109+E121+E122</f>
        <v>587.75435280830084</v>
      </c>
      <c r="F136" s="4"/>
      <c r="G136" s="12">
        <f>+G92+G93+G108+G109+G121+G122</f>
        <v>464.45428234068629</v>
      </c>
      <c r="H136" s="4"/>
      <c r="I136" s="12">
        <f>+I92+I93+I108+I109+I121+I122</f>
        <v>75.835162845318749</v>
      </c>
      <c r="J136" s="4"/>
      <c r="K136" s="12">
        <f>+K92+K93+K108+K109+K121+K122</f>
        <v>12.974060128704386</v>
      </c>
      <c r="L136" s="4"/>
      <c r="M136" s="12">
        <f>+M92+M93+M108+M109+M121+M122</f>
        <v>50.010293390428942</v>
      </c>
      <c r="N136" s="4"/>
      <c r="O136" s="12">
        <f>+O92+O93+O108+O109+O121+O122</f>
        <v>570.14778440867167</v>
      </c>
      <c r="P136" s="4"/>
      <c r="Q136" s="12">
        <f>+Q92+Q93+Q108+Q109+Q121+Q122</f>
        <v>323.66293805991614</v>
      </c>
      <c r="R136" s="4"/>
      <c r="S136" s="12">
        <f>+S92+S93+S108+S109+S121+S122</f>
        <v>9.2099997958766195</v>
      </c>
      <c r="T136" s="4"/>
      <c r="U136" s="12">
        <f>+U92+U93+U108+U109+U121+U122</f>
        <v>7.4208277974942938</v>
      </c>
      <c r="V136" s="4"/>
      <c r="W136" s="12">
        <f>+W92+W93+W108+W109+W121+W122</f>
        <v>45.162106437272499</v>
      </c>
      <c r="X136" s="12">
        <f>SUM(E136:W136)</f>
        <v>2146.6318080126707</v>
      </c>
      <c r="AA136" s="5" t="s">
        <v>14</v>
      </c>
      <c r="AB136" s="12">
        <f t="shared" si="187"/>
        <v>587.75435280830084</v>
      </c>
      <c r="AC136" s="12">
        <f t="shared" si="188"/>
        <v>464.45428234068629</v>
      </c>
      <c r="AD136" s="12">
        <f t="shared" si="189"/>
        <v>75.835162845318749</v>
      </c>
      <c r="AE136" s="12">
        <f t="shared" si="190"/>
        <v>12.974060128704386</v>
      </c>
      <c r="AF136" s="12">
        <f t="shared" si="191"/>
        <v>50.010293390428942</v>
      </c>
      <c r="AG136" s="12">
        <f t="shared" si="192"/>
        <v>570.14778440867167</v>
      </c>
      <c r="AH136" s="12">
        <f t="shared" si="193"/>
        <v>323.66293805991614</v>
      </c>
      <c r="AI136" s="12">
        <f t="shared" si="194"/>
        <v>9.2099997958766195</v>
      </c>
      <c r="AJ136" s="12">
        <f t="shared" si="195"/>
        <v>7.4208277974942938</v>
      </c>
      <c r="AK136" s="12">
        <f t="shared" si="196"/>
        <v>45.162106437272499</v>
      </c>
      <c r="AL136" s="12">
        <f t="shared" si="196"/>
        <v>2146.6318080126707</v>
      </c>
      <c r="AM136" s="6"/>
      <c r="AN136" s="6"/>
    </row>
    <row r="137" spans="1:40" ht="15.5" x14ac:dyDescent="0.35">
      <c r="A137" s="5" t="s">
        <v>172</v>
      </c>
      <c r="E137" s="3">
        <f>+E77+E79+E82+E90+E93+E103+E109+E119+E122</f>
        <v>416.75563902129687</v>
      </c>
      <c r="F137" s="3"/>
      <c r="G137" s="3">
        <f>+G77+G79+G82+G90+G93+G103+G109+G119+G122</f>
        <v>345.47704843167492</v>
      </c>
      <c r="H137" s="3"/>
      <c r="I137" s="3">
        <f>+I77+I79+I82+I90+I93+I103+I109+I119+I122</f>
        <v>86.484401848536038</v>
      </c>
      <c r="J137" s="3"/>
      <c r="K137" s="3">
        <f>+K77+K79+K82+K90+K93+K103+K109+K119+K122</f>
        <v>15.832140314305255</v>
      </c>
      <c r="L137" s="3"/>
      <c r="M137" s="3">
        <f>+M77+M79+M82+M90+M93+M103+M109+M119+M122</f>
        <v>41.535813539946318</v>
      </c>
      <c r="N137" s="3"/>
      <c r="O137" s="3">
        <f>+O77+O79+O82+O90+O93+O103+O109+O119+O122</f>
        <v>670.05834126378329</v>
      </c>
      <c r="P137" s="3"/>
      <c r="Q137" s="3">
        <f>+Q77+Q79+Q82+Q90+Q93+Q103+Q109+Q119+Q122</f>
        <v>361.13634921933425</v>
      </c>
      <c r="R137" s="3"/>
      <c r="S137" s="3">
        <f>+S77+S79+S82+S90+S93+S103+S109+S119+S122</f>
        <v>11.004631248919978</v>
      </c>
      <c r="T137" s="3"/>
      <c r="U137" s="3">
        <f>+U77+U79+U82+U90+U93+U103+U109+U119+U122</f>
        <v>5.6113287790417132</v>
      </c>
      <c r="V137" s="3"/>
      <c r="W137" s="3">
        <f>+W77+W79+W82+W90+W93+W103+W109+W119+W122</f>
        <v>39.117150886221793</v>
      </c>
      <c r="X137" s="3">
        <f>SUM(E137:W137)</f>
        <v>1993.0128445530604</v>
      </c>
      <c r="Y137" s="1">
        <f>+X137/(X137+X138)</f>
        <v>1.5746044812549157E-2</v>
      </c>
      <c r="Z137" s="1">
        <f>+X137/80415</f>
        <v>2.4784093074091407E-2</v>
      </c>
      <c r="AA137" s="5" t="s">
        <v>15</v>
      </c>
      <c r="AB137" s="12">
        <f t="shared" si="187"/>
        <v>416.75563902129687</v>
      </c>
      <c r="AC137" s="12">
        <f t="shared" si="188"/>
        <v>345.47704843167492</v>
      </c>
      <c r="AD137" s="12">
        <f t="shared" si="189"/>
        <v>86.484401848536038</v>
      </c>
      <c r="AE137" s="12">
        <f t="shared" si="190"/>
        <v>15.832140314305255</v>
      </c>
      <c r="AF137" s="12">
        <f t="shared" si="191"/>
        <v>41.535813539946318</v>
      </c>
      <c r="AG137" s="12">
        <f t="shared" si="192"/>
        <v>670.05834126378329</v>
      </c>
      <c r="AH137" s="12">
        <f t="shared" si="193"/>
        <v>361.13634921933425</v>
      </c>
      <c r="AI137" s="12">
        <f t="shared" si="194"/>
        <v>11.004631248919978</v>
      </c>
      <c r="AJ137" s="12">
        <f t="shared" si="195"/>
        <v>5.6113287790417132</v>
      </c>
      <c r="AK137" s="12">
        <f t="shared" si="196"/>
        <v>39.117150886221793</v>
      </c>
      <c r="AL137" s="12">
        <f t="shared" si="196"/>
        <v>1993.0128445530604</v>
      </c>
      <c r="AM137" s="6"/>
      <c r="AN137" s="6"/>
    </row>
    <row r="138" spans="1:40" ht="15.5" x14ac:dyDescent="0.35">
      <c r="A138" s="5" t="s">
        <v>16</v>
      </c>
      <c r="E138" s="3">
        <f>+E36-E137</f>
        <v>17495.488052549812</v>
      </c>
      <c r="F138" s="3"/>
      <c r="G138" s="3">
        <f>+G36-G137</f>
        <v>12968.60789254866</v>
      </c>
      <c r="H138" s="3"/>
      <c r="I138" s="3">
        <f>+I36-I137</f>
        <v>10665.056631239693</v>
      </c>
      <c r="J138" s="3"/>
      <c r="K138" s="3">
        <f>+K36-K137</f>
        <v>2629.3299764372723</v>
      </c>
      <c r="L138" s="3"/>
      <c r="M138" s="3">
        <f>+M36-M137</f>
        <v>1942.5757953491916</v>
      </c>
      <c r="N138" s="3"/>
      <c r="O138" s="3">
        <f>+O36-O137</f>
        <v>61459.931404804243</v>
      </c>
      <c r="P138" s="3"/>
      <c r="Q138" s="3">
        <f>+Q36-Q137</f>
        <v>14817.695742519041</v>
      </c>
      <c r="R138" s="3"/>
      <c r="S138" s="3">
        <f>+S36-S137</f>
        <v>1250.4802690749646</v>
      </c>
      <c r="T138" s="3"/>
      <c r="U138" s="3">
        <f>+U36-U137</f>
        <v>175.2066954131198</v>
      </c>
      <c r="V138" s="3"/>
      <c r="W138" s="3">
        <f t="shared" ref="W138" si="197">+W36-W137</f>
        <v>1174.8979754800662</v>
      </c>
      <c r="X138" s="3">
        <f>SUM(E138:W138)</f>
        <v>124579.27043541607</v>
      </c>
      <c r="AA138" s="5" t="s">
        <v>16</v>
      </c>
      <c r="AB138" s="12">
        <f t="shared" si="187"/>
        <v>17495.488052549812</v>
      </c>
      <c r="AC138" s="12">
        <f t="shared" si="188"/>
        <v>12968.60789254866</v>
      </c>
      <c r="AD138" s="12">
        <f t="shared" si="189"/>
        <v>10665.056631239693</v>
      </c>
      <c r="AE138" s="12">
        <f t="shared" si="190"/>
        <v>2629.3299764372723</v>
      </c>
      <c r="AF138" s="12">
        <f t="shared" si="191"/>
        <v>1942.5757953491916</v>
      </c>
      <c r="AG138" s="12">
        <f t="shared" si="192"/>
        <v>61459.931404804243</v>
      </c>
      <c r="AH138" s="12">
        <f t="shared" si="193"/>
        <v>14817.695742519041</v>
      </c>
      <c r="AI138" s="12">
        <f t="shared" si="194"/>
        <v>1250.4802690749646</v>
      </c>
      <c r="AJ138" s="12">
        <f t="shared" si="195"/>
        <v>175.2066954131198</v>
      </c>
      <c r="AK138" s="12">
        <f t="shared" si="196"/>
        <v>1174.8979754800662</v>
      </c>
      <c r="AL138" s="12">
        <f t="shared" si="196"/>
        <v>124579.27043541607</v>
      </c>
      <c r="AM138" s="6"/>
      <c r="AN138" s="6"/>
    </row>
    <row r="139" spans="1:40" ht="15.5" x14ac:dyDescent="0.35">
      <c r="A139" s="5" t="s">
        <v>17</v>
      </c>
      <c r="E139" s="7">
        <f>-E137/E129</f>
        <v>-2.3266523513043088E-2</v>
      </c>
      <c r="F139" s="7"/>
      <c r="G139" s="7">
        <f>-G137/G129</f>
        <v>-2.594823827271129E-2</v>
      </c>
      <c r="H139" s="7"/>
      <c r="I139" s="7">
        <f>-I137/I129</f>
        <v>-8.0439075275234844E-3</v>
      </c>
      <c r="J139" s="7"/>
      <c r="K139" s="7">
        <f>-K137/K129</f>
        <v>-5.9853194683387118E-3</v>
      </c>
      <c r="L139" s="7"/>
      <c r="M139" s="7">
        <f>-M137/M129</f>
        <v>-2.0934212245853116E-2</v>
      </c>
      <c r="N139" s="7"/>
      <c r="O139" s="7">
        <f>-O137/O129</f>
        <v>-1.0784781133915908E-2</v>
      </c>
      <c r="P139" s="7"/>
      <c r="Q139" s="7">
        <f>-Q137/Q129</f>
        <v>-2.379210383491202E-2</v>
      </c>
      <c r="R139" s="7"/>
      <c r="S139" s="7">
        <f>-S137/S129</f>
        <v>-8.7235536835157945E-3</v>
      </c>
      <c r="T139" s="7"/>
      <c r="U139" s="7">
        <f>-U137/U129</f>
        <v>-3.103301678088442E-2</v>
      </c>
      <c r="V139" s="7"/>
      <c r="W139" s="7">
        <f>-W137/W129</f>
        <v>-3.2221304361589577E-2</v>
      </c>
      <c r="X139" s="7">
        <f>-X137/X129</f>
        <v>-1.5746044812549154E-2</v>
      </c>
      <c r="AA139" s="5" t="s">
        <v>17</v>
      </c>
      <c r="AB139" s="35">
        <f t="shared" si="187"/>
        <v>-2.3266523513043088E-2</v>
      </c>
      <c r="AC139" s="35">
        <f t="shared" si="188"/>
        <v>-2.594823827271129E-2</v>
      </c>
      <c r="AD139" s="35">
        <f t="shared" si="189"/>
        <v>-8.0439075275234844E-3</v>
      </c>
      <c r="AE139" s="35">
        <f t="shared" si="190"/>
        <v>-5.9853194683387118E-3</v>
      </c>
      <c r="AF139" s="35">
        <f t="shared" si="191"/>
        <v>-2.0934212245853116E-2</v>
      </c>
      <c r="AG139" s="35">
        <f t="shared" si="192"/>
        <v>-1.0784781133915908E-2</v>
      </c>
      <c r="AH139" s="35">
        <f t="shared" si="193"/>
        <v>-2.379210383491202E-2</v>
      </c>
      <c r="AI139" s="35">
        <f t="shared" si="194"/>
        <v>-8.7235536835157945E-3</v>
      </c>
      <c r="AJ139" s="35">
        <f t="shared" si="195"/>
        <v>-3.103301678088442E-2</v>
      </c>
      <c r="AK139" s="35">
        <f>+W139</f>
        <v>-3.2221304361589577E-2</v>
      </c>
      <c r="AL139" s="35">
        <f>+X139</f>
        <v>-1.5746044812549154E-2</v>
      </c>
      <c r="AM139" s="6"/>
      <c r="AN139" s="6"/>
    </row>
    <row r="140" spans="1:40" ht="15.5" x14ac:dyDescent="0.35">
      <c r="A140" s="5" t="s">
        <v>18</v>
      </c>
      <c r="E140" s="1">
        <f>+E35</f>
        <v>1.0744438458626135</v>
      </c>
      <c r="F140" s="3"/>
      <c r="G140" s="1">
        <f>+G35</f>
        <v>1.153169749784509</v>
      </c>
      <c r="H140" s="3"/>
      <c r="I140" s="1">
        <f>+I35</f>
        <v>3.6689624193034769</v>
      </c>
      <c r="J140" s="3"/>
      <c r="K140" s="1">
        <f>+K35</f>
        <v>2.3575708122035204</v>
      </c>
      <c r="L140" s="3"/>
      <c r="M140" s="1">
        <f>+M35</f>
        <v>0.66679716709117975</v>
      </c>
      <c r="N140" s="3"/>
      <c r="O140" s="1">
        <f>+O35</f>
        <v>3.6622153155014756E-2</v>
      </c>
      <c r="P140" s="3"/>
      <c r="Q140" s="1">
        <f>+Q35</f>
        <v>8.239224154015734E-2</v>
      </c>
      <c r="R140" s="3"/>
      <c r="S140" s="1">
        <f>+S35</f>
        <v>0.10400441572175344</v>
      </c>
      <c r="T140" s="3"/>
      <c r="U140" s="1">
        <f>+U35</f>
        <v>5.1985967892284324E-2</v>
      </c>
      <c r="V140" s="3"/>
      <c r="W140" s="1">
        <f>+W35</f>
        <v>0</v>
      </c>
      <c r="X140" s="1">
        <f>+X35</f>
        <v>0</v>
      </c>
      <c r="AA140" s="5" t="s">
        <v>18</v>
      </c>
      <c r="AB140" s="33">
        <f t="shared" si="187"/>
        <v>1.0744438458626135</v>
      </c>
      <c r="AC140" s="33">
        <f t="shared" si="188"/>
        <v>1.153169749784509</v>
      </c>
      <c r="AD140" s="33">
        <f t="shared" si="189"/>
        <v>3.6689624193034769</v>
      </c>
      <c r="AE140" s="33">
        <f t="shared" si="190"/>
        <v>2.3575708122035204</v>
      </c>
      <c r="AF140" s="33">
        <f t="shared" si="191"/>
        <v>0.66679716709117975</v>
      </c>
      <c r="AG140" s="33">
        <f t="shared" si="192"/>
        <v>3.6622153155014756E-2</v>
      </c>
      <c r="AH140" s="33">
        <f t="shared" si="193"/>
        <v>8.239224154015734E-2</v>
      </c>
      <c r="AI140" s="33">
        <f t="shared" si="194"/>
        <v>0.10400441572175344</v>
      </c>
      <c r="AJ140" s="33">
        <f t="shared" si="195"/>
        <v>5.1985967892284324E-2</v>
      </c>
      <c r="AK140" s="12">
        <f t="shared" si="196"/>
        <v>0</v>
      </c>
      <c r="AL140" s="12"/>
      <c r="AM140" s="6"/>
      <c r="AN140" s="6"/>
    </row>
    <row r="141" spans="1:40" ht="15.5" x14ac:dyDescent="0.35">
      <c r="A141" s="5" t="s">
        <v>19</v>
      </c>
      <c r="E141" s="1">
        <f>+E34/E138</f>
        <v>1.1000379036122465</v>
      </c>
      <c r="F141" s="1"/>
      <c r="G141" s="1">
        <f>+G34/G138</f>
        <v>1.1838895991929523</v>
      </c>
      <c r="H141" s="1"/>
      <c r="I141" s="1">
        <f>+I34/I138</f>
        <v>3.6987145370098915</v>
      </c>
      <c r="J141" s="1"/>
      <c r="K141" s="1">
        <f>+K34/K138</f>
        <v>2.3717665929667597</v>
      </c>
      <c r="L141" s="1"/>
      <c r="M141" s="1">
        <f>+M34/M138</f>
        <v>0.68105450668512091</v>
      </c>
      <c r="N141" s="1"/>
      <c r="O141" s="1">
        <f>+O34/O138</f>
        <v>3.7021421078614156E-2</v>
      </c>
      <c r="P141" s="1"/>
      <c r="Q141" s="1">
        <f>+Q34/Q138</f>
        <v>8.4400302296083723E-2</v>
      </c>
      <c r="R141" s="1"/>
      <c r="S141" s="1">
        <f>+S34/S138</f>
        <v>0.10491968825470106</v>
      </c>
      <c r="T141" s="1"/>
      <c r="U141" s="1">
        <f>+U34/U138</f>
        <v>5.3650917722269355E-2</v>
      </c>
      <c r="V141" s="1"/>
      <c r="W141" s="1">
        <f>+W34/W138</f>
        <v>0</v>
      </c>
      <c r="X141" s="1">
        <f>+X34/X138</f>
        <v>0.68447831410448245</v>
      </c>
      <c r="AA141" s="5" t="s">
        <v>19</v>
      </c>
      <c r="AB141" s="33">
        <f t="shared" si="187"/>
        <v>1.1000379036122465</v>
      </c>
      <c r="AC141" s="33">
        <f t="shared" si="188"/>
        <v>1.1838895991929523</v>
      </c>
      <c r="AD141" s="33">
        <f t="shared" si="189"/>
        <v>3.6987145370098915</v>
      </c>
      <c r="AE141" s="33">
        <f t="shared" si="190"/>
        <v>2.3717665929667597</v>
      </c>
      <c r="AF141" s="33">
        <f t="shared" si="191"/>
        <v>0.68105450668512091</v>
      </c>
      <c r="AG141" s="33">
        <f t="shared" si="192"/>
        <v>3.7021421078614156E-2</v>
      </c>
      <c r="AH141" s="33">
        <f t="shared" si="193"/>
        <v>8.4400302296083723E-2</v>
      </c>
      <c r="AI141" s="33">
        <f t="shared" si="194"/>
        <v>0.10491968825470106</v>
      </c>
      <c r="AJ141" s="33">
        <f t="shared" si="195"/>
        <v>5.3650917722269355E-2</v>
      </c>
      <c r="AK141" s="12">
        <f t="shared" si="196"/>
        <v>0</v>
      </c>
      <c r="AL141" s="12"/>
      <c r="AM141" s="6"/>
      <c r="AN141" s="6"/>
    </row>
    <row r="142" spans="1:40" ht="15.5" x14ac:dyDescent="0.35">
      <c r="A142" s="5" t="s">
        <v>173</v>
      </c>
      <c r="E142" s="1">
        <f>+E141-E35</f>
        <v>2.559405774963297E-2</v>
      </c>
      <c r="F142" s="1"/>
      <c r="G142" s="1">
        <f>+G141-G35</f>
        <v>3.07198494084433E-2</v>
      </c>
      <c r="H142" s="1"/>
      <c r="I142" s="1">
        <f>+I141-I35</f>
        <v>2.9752117706414616E-2</v>
      </c>
      <c r="J142" s="1"/>
      <c r="K142" s="1">
        <f>+K141-K35</f>
        <v>1.4195780763239352E-2</v>
      </c>
      <c r="L142" s="1"/>
      <c r="M142" s="1">
        <f>+M141-M35</f>
        <v>1.4257339593941154E-2</v>
      </c>
      <c r="N142" s="1"/>
      <c r="O142" s="1">
        <f>+O141-O35</f>
        <v>3.9926792359940011E-4</v>
      </c>
      <c r="P142" s="1"/>
      <c r="Q142" s="1">
        <f>+Q141-Q35</f>
        <v>2.008060755926383E-3</v>
      </c>
      <c r="R142" s="1"/>
      <c r="S142" s="1">
        <f>+S141-S35</f>
        <v>9.1527253294762523E-4</v>
      </c>
      <c r="T142" s="1"/>
      <c r="U142" s="1">
        <f>+U141-U35</f>
        <v>1.664949829985031E-3</v>
      </c>
      <c r="V142" s="1"/>
      <c r="W142" s="1">
        <f>+W141-W35</f>
        <v>0</v>
      </c>
      <c r="X142" s="1">
        <f>+X141-X35</f>
        <v>0.68447831410448245</v>
      </c>
      <c r="AA142" s="5" t="s">
        <v>20</v>
      </c>
      <c r="AB142" s="33">
        <f t="shared" si="187"/>
        <v>2.559405774963297E-2</v>
      </c>
      <c r="AC142" s="33">
        <f t="shared" si="188"/>
        <v>3.07198494084433E-2</v>
      </c>
      <c r="AD142" s="33">
        <f t="shared" si="189"/>
        <v>2.9752117706414616E-2</v>
      </c>
      <c r="AE142" s="33">
        <f t="shared" si="190"/>
        <v>1.4195780763239352E-2</v>
      </c>
      <c r="AF142" s="33">
        <f t="shared" si="191"/>
        <v>1.4257339593941154E-2</v>
      </c>
      <c r="AG142" s="33">
        <f t="shared" si="192"/>
        <v>3.9926792359940011E-4</v>
      </c>
      <c r="AH142" s="33">
        <f t="shared" si="193"/>
        <v>2.008060755926383E-3</v>
      </c>
      <c r="AI142" s="33">
        <f t="shared" si="194"/>
        <v>9.1527253294762523E-4</v>
      </c>
      <c r="AJ142" s="33">
        <f t="shared" si="195"/>
        <v>1.664949829985031E-3</v>
      </c>
      <c r="AK142" s="12">
        <f t="shared" si="196"/>
        <v>0</v>
      </c>
      <c r="AL142" s="12"/>
      <c r="AM142" s="6"/>
      <c r="AN142" s="6"/>
    </row>
    <row r="143" spans="1:40" ht="15.5" x14ac:dyDescent="0.35">
      <c r="A143" s="5" t="s">
        <v>21</v>
      </c>
      <c r="E143" s="3">
        <f>+E43</f>
        <v>1521.7752100244538</v>
      </c>
      <c r="F143" s="1"/>
      <c r="G143" s="3">
        <f>+G43</f>
        <v>753.46478272862873</v>
      </c>
      <c r="H143" s="1"/>
      <c r="I143" s="3">
        <f>+I43</f>
        <v>394.05569037281953</v>
      </c>
      <c r="J143" s="1"/>
      <c r="K143" s="3">
        <f>+K43</f>
        <v>79.778868130822786</v>
      </c>
      <c r="L143" s="1"/>
      <c r="M143" s="3">
        <f>+M43</f>
        <v>33.94772593475075</v>
      </c>
      <c r="N143" s="1"/>
      <c r="O143" s="3">
        <f>+O43</f>
        <v>1814.8567033173038</v>
      </c>
      <c r="P143" s="1"/>
      <c r="Q143" s="3">
        <f>+Q43</f>
        <v>547.57220492406054</v>
      </c>
      <c r="R143" s="1"/>
      <c r="S143" s="3">
        <f>+S43</f>
        <v>16.825666046904555</v>
      </c>
      <c r="T143" s="1"/>
      <c r="U143" s="3">
        <f>+U43</f>
        <v>1.6313611175244764</v>
      </c>
      <c r="V143" s="1"/>
      <c r="W143" s="3">
        <f>+W43</f>
        <v>0</v>
      </c>
      <c r="X143" s="3">
        <f>+X43</f>
        <v>5163.9082125972691</v>
      </c>
      <c r="Y143" s="3">
        <f>SUM(E143:W143)</f>
        <v>5163.9082125972682</v>
      </c>
      <c r="AA143" s="5" t="s">
        <v>21</v>
      </c>
      <c r="AB143" s="12">
        <f t="shared" si="187"/>
        <v>1521.7752100244538</v>
      </c>
      <c r="AC143" s="12">
        <f t="shared" si="188"/>
        <v>753.46478272862873</v>
      </c>
      <c r="AD143" s="12">
        <f t="shared" si="189"/>
        <v>394.05569037281953</v>
      </c>
      <c r="AE143" s="12">
        <f t="shared" si="190"/>
        <v>79.778868130822786</v>
      </c>
      <c r="AF143" s="12">
        <f t="shared" si="191"/>
        <v>33.94772593475075</v>
      </c>
      <c r="AG143" s="12">
        <f t="shared" si="192"/>
        <v>1814.8567033173038</v>
      </c>
      <c r="AH143" s="12">
        <f t="shared" si="193"/>
        <v>547.57220492406054</v>
      </c>
      <c r="AI143" s="12">
        <f t="shared" si="194"/>
        <v>16.825666046904555</v>
      </c>
      <c r="AJ143" s="12">
        <f t="shared" si="195"/>
        <v>1.6313611175244764</v>
      </c>
      <c r="AK143" s="12">
        <f t="shared" si="196"/>
        <v>0</v>
      </c>
      <c r="AL143" s="12">
        <f t="shared" si="196"/>
        <v>5163.9082125972691</v>
      </c>
      <c r="AM143" s="6"/>
      <c r="AN143" s="6"/>
    </row>
    <row r="144" spans="1:40" ht="15.5" x14ac:dyDescent="0.35">
      <c r="A144" s="5" t="s">
        <v>22</v>
      </c>
      <c r="E144" s="3">
        <f>+E112+E96+E83+E125+E107</f>
        <v>821.96752324156375</v>
      </c>
      <c r="G144" s="3">
        <f>+G112+G96+G83+G125+G107</f>
        <v>404.23791029016138</v>
      </c>
      <c r="I144" s="3">
        <f>+I112+I96+I83+I125+I107</f>
        <v>271.27570249236351</v>
      </c>
      <c r="K144" s="3">
        <f>+K112+K96+K83+K125+K107</f>
        <v>53.254394974367166</v>
      </c>
      <c r="M144" s="3">
        <f>+M112+M96+M83+M125+M107</f>
        <v>18.800735310974691</v>
      </c>
      <c r="O144" s="3">
        <f>+O112+O96+O83+O125+O107</f>
        <v>960.98829224567066</v>
      </c>
      <c r="Q144" s="3">
        <f>+Q112+Q96+Q83+Q125+Q107</f>
        <v>302.55900611547793</v>
      </c>
      <c r="S144" s="3">
        <f>+S112+S96+S83+S125+S107</f>
        <v>9.2322072306489691</v>
      </c>
      <c r="U144" s="3">
        <f>+U112+U96+U83+U125+U107</f>
        <v>0</v>
      </c>
      <c r="W144" s="3">
        <f>+W112+W96+W83+W125+W107</f>
        <v>2.1230974024666067</v>
      </c>
      <c r="X144" s="3">
        <f>+X112+X96+X83+X125+X107</f>
        <v>2844.4388693036944</v>
      </c>
      <c r="AA144" s="5" t="s">
        <v>22</v>
      </c>
      <c r="AB144" s="12">
        <f t="shared" si="187"/>
        <v>821.96752324156375</v>
      </c>
      <c r="AC144" s="12">
        <f t="shared" si="188"/>
        <v>404.23791029016138</v>
      </c>
      <c r="AD144" s="12">
        <f t="shared" si="189"/>
        <v>271.27570249236351</v>
      </c>
      <c r="AE144" s="12">
        <f t="shared" si="190"/>
        <v>53.254394974367166</v>
      </c>
      <c r="AF144" s="12">
        <f t="shared" si="191"/>
        <v>18.800735310974691</v>
      </c>
      <c r="AG144" s="12">
        <f t="shared" si="192"/>
        <v>960.98829224567066</v>
      </c>
      <c r="AH144" s="12">
        <f t="shared" si="193"/>
        <v>302.55900611547793</v>
      </c>
      <c r="AI144" s="12">
        <f t="shared" si="194"/>
        <v>9.2322072306489691</v>
      </c>
      <c r="AJ144" s="12">
        <f t="shared" si="195"/>
        <v>0</v>
      </c>
      <c r="AK144" s="12">
        <f t="shared" si="196"/>
        <v>2.1230974024666067</v>
      </c>
      <c r="AL144" s="12">
        <f t="shared" si="196"/>
        <v>2844.4388693036944</v>
      </c>
      <c r="AM144" s="6"/>
      <c r="AN144" s="6"/>
    </row>
    <row r="145" spans="1:41" ht="15.5" x14ac:dyDescent="0.35">
      <c r="A145" s="5" t="s">
        <v>23</v>
      </c>
      <c r="E145" s="3">
        <f>+E43-E144</f>
        <v>699.80768678289007</v>
      </c>
      <c r="G145" s="3">
        <f>+G43-G144</f>
        <v>349.22687243846735</v>
      </c>
      <c r="I145" s="3">
        <f>+I43-I144</f>
        <v>122.77998788045602</v>
      </c>
      <c r="K145" s="3">
        <f>+K43-K144</f>
        <v>26.52447315645562</v>
      </c>
      <c r="M145" s="3">
        <f>+M43-M144</f>
        <v>15.146990623776059</v>
      </c>
      <c r="O145" s="3">
        <f>+O43-O144</f>
        <v>853.86841107163309</v>
      </c>
      <c r="Q145" s="3">
        <f>+Q43-Q144</f>
        <v>245.01319880858262</v>
      </c>
      <c r="S145" s="3">
        <f>+S43-S144</f>
        <v>7.5934588162555858</v>
      </c>
      <c r="U145" s="3">
        <f>+U43-U144</f>
        <v>1.6313611175244764</v>
      </c>
      <c r="W145" s="3">
        <f>+W43-W144</f>
        <v>-2.1230974024666067</v>
      </c>
      <c r="X145" s="3">
        <f>+X43-X144</f>
        <v>2319.4693432935746</v>
      </c>
      <c r="AA145" s="5" t="s">
        <v>23</v>
      </c>
      <c r="AB145" s="12">
        <f t="shared" si="187"/>
        <v>699.80768678289007</v>
      </c>
      <c r="AC145" s="12">
        <f t="shared" si="188"/>
        <v>349.22687243846735</v>
      </c>
      <c r="AD145" s="12">
        <f t="shared" si="189"/>
        <v>122.77998788045602</v>
      </c>
      <c r="AE145" s="12">
        <f t="shared" si="190"/>
        <v>26.52447315645562</v>
      </c>
      <c r="AF145" s="12">
        <f t="shared" si="191"/>
        <v>15.146990623776059</v>
      </c>
      <c r="AG145" s="12">
        <f t="shared" si="192"/>
        <v>853.86841107163309</v>
      </c>
      <c r="AH145" s="12">
        <f t="shared" si="193"/>
        <v>245.01319880858262</v>
      </c>
      <c r="AI145" s="12">
        <f t="shared" si="194"/>
        <v>7.5934588162555858</v>
      </c>
      <c r="AJ145" s="12">
        <f t="shared" si="195"/>
        <v>1.6313611175244764</v>
      </c>
      <c r="AK145" s="12">
        <f t="shared" si="196"/>
        <v>-2.1230974024666067</v>
      </c>
      <c r="AL145" s="12">
        <f t="shared" si="196"/>
        <v>2319.4693432935746</v>
      </c>
      <c r="AM145" s="6">
        <f>10*AL145/1000</f>
        <v>23.194693432935747</v>
      </c>
      <c r="AN145" s="6">
        <f>5*AL145/1000</f>
        <v>11.597346716467873</v>
      </c>
    </row>
    <row r="146" spans="1:41" ht="15.5" x14ac:dyDescent="0.35">
      <c r="A146" s="5" t="s">
        <v>174</v>
      </c>
      <c r="E146" s="15">
        <f>-E145/E143</f>
        <v>-0.45986271965334791</v>
      </c>
      <c r="G146" s="15">
        <f>-G145/G143</f>
        <v>-0.46349461905009365</v>
      </c>
      <c r="I146" s="15">
        <f>-I145/I143</f>
        <v>-0.31158029405511894</v>
      </c>
      <c r="K146" s="15">
        <f>-K145/K143</f>
        <v>-0.33247492447449023</v>
      </c>
      <c r="M146" s="15">
        <f>-M145/M143</f>
        <v>-0.44618572251023064</v>
      </c>
      <c r="O146" s="15">
        <f>-O145/O143</f>
        <v>-0.47048806085399542</v>
      </c>
      <c r="Q146" s="15">
        <f>-Q145/Q143</f>
        <v>-0.44745368118632317</v>
      </c>
      <c r="S146" s="15">
        <f>-S145/S143</f>
        <v>-0.45130212349915066</v>
      </c>
      <c r="U146" s="15">
        <f>-U145/U143</f>
        <v>-1</v>
      </c>
      <c r="W146" s="15"/>
      <c r="X146" s="15">
        <f>-X145/X143</f>
        <v>-0.44916935929172158</v>
      </c>
      <c r="AA146" s="5" t="s">
        <v>24</v>
      </c>
      <c r="AB146" s="32">
        <f t="shared" si="187"/>
        <v>-0.45986271965334791</v>
      </c>
      <c r="AC146" s="32">
        <f t="shared" si="188"/>
        <v>-0.46349461905009365</v>
      </c>
      <c r="AD146" s="32">
        <f t="shared" si="189"/>
        <v>-0.31158029405511894</v>
      </c>
      <c r="AE146" s="32">
        <f t="shared" si="190"/>
        <v>-0.33247492447449023</v>
      </c>
      <c r="AF146" s="32">
        <f t="shared" si="191"/>
        <v>-0.44618572251023064</v>
      </c>
      <c r="AG146" s="32">
        <f t="shared" si="192"/>
        <v>-0.47048806085399542</v>
      </c>
      <c r="AH146" s="32">
        <f t="shared" si="193"/>
        <v>-0.44745368118632317</v>
      </c>
      <c r="AI146" s="32">
        <f t="shared" si="194"/>
        <v>-0.45130212349915066</v>
      </c>
      <c r="AJ146" s="12">
        <f>+V146</f>
        <v>0</v>
      </c>
      <c r="AK146" s="12">
        <f t="shared" ref="AK146" si="198">+W146</f>
        <v>0</v>
      </c>
      <c r="AL146" s="32">
        <f>+X146</f>
        <v>-0.44916935929172158</v>
      </c>
      <c r="AM146" s="6"/>
      <c r="AN146" s="6"/>
    </row>
    <row r="147" spans="1:41" ht="15.5" x14ac:dyDescent="0.35">
      <c r="AB147" s="5"/>
      <c r="AM147" s="2">
        <f>+AM135+AM145</f>
        <v>39.409374436902191</v>
      </c>
      <c r="AN147" s="2">
        <f>+AN135+AN145</f>
        <v>19.704687218451095</v>
      </c>
      <c r="AO147" s="2">
        <f>+AM147-AN147</f>
        <v>19.704687218451095</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113.74008040528899</v>
      </c>
      <c r="F149" s="6"/>
      <c r="G149" s="6">
        <f>+G54</f>
        <v>63.275815243225757</v>
      </c>
      <c r="H149" s="6"/>
      <c r="I149" s="6">
        <f>+I54</f>
        <v>16.459365088075728</v>
      </c>
      <c r="J149" s="6"/>
      <c r="K149" s="6">
        <f>+K54</f>
        <v>3.2311581509594505</v>
      </c>
      <c r="L149" s="6"/>
      <c r="M149" s="6">
        <f>+M54</f>
        <v>5.8254504423737581</v>
      </c>
      <c r="N149" s="6"/>
      <c r="O149" s="6">
        <f>+O54</f>
        <v>92.139560708061438</v>
      </c>
      <c r="P149" s="6"/>
      <c r="Q149" s="6">
        <f>+Q54</f>
        <v>40.074686664373871</v>
      </c>
      <c r="R149" s="6"/>
      <c r="S149" s="6">
        <f>+S54</f>
        <v>1.2913914049090258</v>
      </c>
      <c r="T149" s="6"/>
      <c r="U149" s="6">
        <f>+U54</f>
        <v>0.57812123354942513</v>
      </c>
      <c r="V149" s="6"/>
      <c r="W149" s="6">
        <f>+W54</f>
        <v>3.6430160387529202</v>
      </c>
      <c r="X149" s="6">
        <f>SUM(E149:W149)</f>
        <v>340.2586453795704</v>
      </c>
      <c r="AA149" t="s">
        <v>25</v>
      </c>
      <c r="AB149" s="12">
        <f>+E149</f>
        <v>113.74008040528899</v>
      </c>
      <c r="AC149" s="12">
        <f>+G149</f>
        <v>63.275815243225757</v>
      </c>
      <c r="AD149" s="12">
        <f>+I149</f>
        <v>16.459365088075728</v>
      </c>
      <c r="AE149" s="12">
        <f>+K149</f>
        <v>3.2311581509594505</v>
      </c>
      <c r="AF149" s="12">
        <f>+M149</f>
        <v>5.8254504423737581</v>
      </c>
      <c r="AG149" s="12">
        <f>+O149</f>
        <v>92.139560708061438</v>
      </c>
      <c r="AH149" s="12">
        <f>+Q149</f>
        <v>40.074686664373871</v>
      </c>
      <c r="AI149" s="12">
        <f>+S149</f>
        <v>1.2913914049090258</v>
      </c>
      <c r="AJ149" s="12">
        <f>+U149</f>
        <v>0.57812123354942513</v>
      </c>
      <c r="AK149" s="12">
        <f>+W149</f>
        <v>3.6430160387529202</v>
      </c>
      <c r="AL149" s="12">
        <f>+X149</f>
        <v>340.2586453795704</v>
      </c>
      <c r="AM149" s="2">
        <f>+AL149</f>
        <v>340.2586453795704</v>
      </c>
      <c r="AN149" s="3">
        <f>+AL149</f>
        <v>340.2586453795704</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91.895887210518609</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50.340325104227503</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13.645852280068519</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2.655666938520072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4.9221579340162043</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79.940562235588729</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34.182704061573617</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1.0918243938324292</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0.56137929477495985</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3.4995265044146047</v>
      </c>
      <c r="X150" s="6">
        <f>SUM(E150:W150)</f>
        <v>282.73588595753534</v>
      </c>
      <c r="AA150" t="s">
        <v>26</v>
      </c>
      <c r="AB150" s="12">
        <f t="shared" ref="AB150:AB152" si="199">+E150</f>
        <v>91.895887210518609</v>
      </c>
      <c r="AC150" s="12">
        <f t="shared" ref="AC150:AC152" si="200">+G150</f>
        <v>50.340325104227503</v>
      </c>
      <c r="AD150" s="12">
        <f t="shared" ref="AD150:AD152" si="201">+I150</f>
        <v>13.645852280068519</v>
      </c>
      <c r="AE150" s="12">
        <f t="shared" ref="AE150:AE152" si="202">+K150</f>
        <v>2.655666938520072</v>
      </c>
      <c r="AF150" s="12">
        <f t="shared" ref="AF150:AF152" si="203">+M150</f>
        <v>4.9221579340162043</v>
      </c>
      <c r="AG150" s="12">
        <f t="shared" ref="AG150:AG152" si="204">+O150</f>
        <v>79.940562235588729</v>
      </c>
      <c r="AH150" s="12">
        <f t="shared" ref="AH150:AH152" si="205">+Q150</f>
        <v>34.182704061573617</v>
      </c>
      <c r="AI150" s="12">
        <f t="shared" ref="AI150:AI152" si="206">+S150</f>
        <v>1.0918243938324292</v>
      </c>
      <c r="AJ150" s="12">
        <f t="shared" ref="AJ150:AJ152" si="207">+U150</f>
        <v>0.56137929477495985</v>
      </c>
      <c r="AK150" s="12">
        <f t="shared" ref="AK150:AK152" si="208">+W150</f>
        <v>3.4995265044146047</v>
      </c>
      <c r="AL150" s="12">
        <f t="shared" ref="AL150:AL152" si="209">+X150</f>
        <v>282.73588595753534</v>
      </c>
      <c r="AM150" s="2">
        <f>+AL150+AO147</f>
        <v>302.44057317598646</v>
      </c>
      <c r="AN150" s="2">
        <f>+AL150+AM147</f>
        <v>322.14526039443751</v>
      </c>
    </row>
    <row r="151" spans="1:41" ht="15.5" x14ac:dyDescent="0.35">
      <c r="A151" t="s">
        <v>35</v>
      </c>
      <c r="E151" s="2">
        <f>+E150-E149</f>
        <v>-21.844193194770384</v>
      </c>
      <c r="F151" s="2"/>
      <c r="G151" s="2">
        <f t="shared" ref="G151:W151" si="210">+G150-G149</f>
        <v>-12.935490138998254</v>
      </c>
      <c r="H151" s="2"/>
      <c r="I151" s="2">
        <f t="shared" ref="I151" si="211">+I150-I149</f>
        <v>-2.8135128080072089</v>
      </c>
      <c r="J151" s="2"/>
      <c r="K151" s="2">
        <f t="shared" ref="K151" si="212">+K150-K149</f>
        <v>-0.57549121243937851</v>
      </c>
      <c r="L151" s="2"/>
      <c r="M151" s="2">
        <f t="shared" si="210"/>
        <v>-0.90329250835755381</v>
      </c>
      <c r="N151" s="2"/>
      <c r="O151" s="2">
        <f t="shared" si="210"/>
        <v>-12.198998472472709</v>
      </c>
      <c r="P151" s="2"/>
      <c r="Q151" s="2">
        <f t="shared" si="210"/>
        <v>-5.8919826028002547</v>
      </c>
      <c r="R151" s="2"/>
      <c r="S151" s="2">
        <f t="shared" si="210"/>
        <v>-0.19956701107659658</v>
      </c>
      <c r="T151" s="2"/>
      <c r="U151" s="2">
        <f t="shared" si="210"/>
        <v>-1.6741938774465281E-2</v>
      </c>
      <c r="V151" s="2"/>
      <c r="W151" s="2">
        <f t="shared" si="210"/>
        <v>-0.14348953433831557</v>
      </c>
      <c r="X151" s="3">
        <f>+X150-X149</f>
        <v>-57.522759422035051</v>
      </c>
      <c r="AA151" t="s">
        <v>27</v>
      </c>
      <c r="AB151" s="12">
        <f t="shared" si="199"/>
        <v>-21.844193194770384</v>
      </c>
      <c r="AC151" s="12">
        <f t="shared" si="200"/>
        <v>-12.935490138998254</v>
      </c>
      <c r="AD151" s="12">
        <f t="shared" si="201"/>
        <v>-2.8135128080072089</v>
      </c>
      <c r="AE151" s="12">
        <f t="shared" si="202"/>
        <v>-0.57549121243937851</v>
      </c>
      <c r="AF151" s="12">
        <f t="shared" si="203"/>
        <v>-0.90329250835755381</v>
      </c>
      <c r="AG151" s="12">
        <f t="shared" si="204"/>
        <v>-12.198998472472709</v>
      </c>
      <c r="AH151" s="12">
        <f t="shared" si="205"/>
        <v>-5.8919826028002547</v>
      </c>
      <c r="AI151" s="12">
        <f t="shared" si="206"/>
        <v>-0.19956701107659658</v>
      </c>
      <c r="AJ151" s="12">
        <f t="shared" si="207"/>
        <v>-1.6741938774465281E-2</v>
      </c>
      <c r="AK151" s="12">
        <f t="shared" si="208"/>
        <v>-0.14348953433831557</v>
      </c>
      <c r="AL151" s="12">
        <f t="shared" si="209"/>
        <v>-57.522759422035051</v>
      </c>
      <c r="AM151" s="2">
        <f>+AM150-AM149</f>
        <v>-37.818072203583938</v>
      </c>
      <c r="AN151" s="2">
        <f>+AN150-AN149</f>
        <v>-18.113384985132882</v>
      </c>
    </row>
    <row r="152" spans="1:41" ht="15.5" x14ac:dyDescent="0.35">
      <c r="A152" t="s">
        <v>28</v>
      </c>
      <c r="E152" s="2">
        <f>100*E151/E149</f>
        <v>-19.205361132973678</v>
      </c>
      <c r="F152" s="2"/>
      <c r="G152" s="2">
        <f>100*G151/G149</f>
        <v>-20.443024067371642</v>
      </c>
      <c r="H152" s="2"/>
      <c r="I152" s="2">
        <f>100*I151/I149</f>
        <v>-17.093689780570617</v>
      </c>
      <c r="J152" s="2"/>
      <c r="K152" s="2">
        <f>100*K151/K149</f>
        <v>-17.810679191561508</v>
      </c>
      <c r="L152" s="2"/>
      <c r="M152" s="2">
        <f>100*M151/M149</f>
        <v>-15.505968461890813</v>
      </c>
      <c r="N152" s="2"/>
      <c r="O152" s="2">
        <f>100*O151/O149</f>
        <v>-13.239696802033265</v>
      </c>
      <c r="P152" s="2"/>
      <c r="Q152" s="2">
        <f>100*Q151/Q149</f>
        <v>-14.702504481558899</v>
      </c>
      <c r="R152" s="2"/>
      <c r="S152" s="2">
        <f>100*S151/S149</f>
        <v>-15.453642506677161</v>
      </c>
      <c r="T152" s="2"/>
      <c r="U152" s="2">
        <f>100*U151/U149</f>
        <v>-2.8959217899119025</v>
      </c>
      <c r="V152" s="2"/>
      <c r="W152" s="2">
        <f>100*W151/W149</f>
        <v>-3.9387565910205273</v>
      </c>
      <c r="X152" s="2">
        <f t="shared" ref="X152" si="213">100*X151/X149</f>
        <v>-16.90559819806089</v>
      </c>
      <c r="AA152" t="s">
        <v>28</v>
      </c>
      <c r="AB152" s="6">
        <f t="shared" si="199"/>
        <v>-19.205361132973678</v>
      </c>
      <c r="AC152" s="6">
        <f t="shared" si="200"/>
        <v>-20.443024067371642</v>
      </c>
      <c r="AD152" s="6">
        <f t="shared" si="201"/>
        <v>-17.093689780570617</v>
      </c>
      <c r="AE152" s="6">
        <f t="shared" si="202"/>
        <v>-17.810679191561508</v>
      </c>
      <c r="AF152" s="6">
        <f t="shared" si="203"/>
        <v>-15.505968461890813</v>
      </c>
      <c r="AG152" s="6">
        <f t="shared" si="204"/>
        <v>-13.239696802033265</v>
      </c>
      <c r="AH152" s="6">
        <f t="shared" si="205"/>
        <v>-14.702504481558899</v>
      </c>
      <c r="AI152" s="6">
        <f t="shared" si="206"/>
        <v>-15.453642506677161</v>
      </c>
      <c r="AJ152" s="6">
        <f t="shared" si="207"/>
        <v>-2.8959217899119025</v>
      </c>
      <c r="AK152" s="6">
        <f t="shared" si="208"/>
        <v>-3.9387565910205273</v>
      </c>
      <c r="AL152" s="6">
        <f t="shared" si="209"/>
        <v>-16.90559819806089</v>
      </c>
      <c r="AM152" s="2">
        <f>100*AM151/AM149</f>
        <v>-11.114507365829473</v>
      </c>
      <c r="AN152" s="2">
        <f>100*AN151/AN149</f>
        <v>-5.3234165335980714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A330A-0FC5-462F-948C-5896F4FE53C4}">
  <dimension ref="A2:AZ152"/>
  <sheetViews>
    <sheetView zoomScale="50" zoomScaleNormal="50" workbookViewId="0">
      <selection activeCell="O3" sqref="O3"/>
    </sheetView>
  </sheetViews>
  <sheetFormatPr defaultRowHeight="14.5" x14ac:dyDescent="0.35"/>
  <cols>
    <col min="1" max="1" width="58.54296875" customWidth="1"/>
    <col min="27" max="27" width="76.72656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10522.281999999999</v>
      </c>
      <c r="F15" s="42">
        <v>3592.8620000000001</v>
      </c>
      <c r="G15" s="42">
        <v>6022.3</v>
      </c>
      <c r="H15" s="42">
        <v>98.98</v>
      </c>
      <c r="I15" s="42">
        <v>1036.72</v>
      </c>
      <c r="J15" s="42">
        <v>1153.7</v>
      </c>
      <c r="K15" s="42">
        <v>430.8</v>
      </c>
      <c r="L15" s="42">
        <v>492.512</v>
      </c>
      <c r="M15" s="42">
        <v>0</v>
      </c>
      <c r="N15" s="43">
        <v>0</v>
      </c>
      <c r="O15" s="25">
        <v>23350.155999999999</v>
      </c>
    </row>
    <row r="16" spans="1:25" ht="15.5" x14ac:dyDescent="0.35">
      <c r="A16" s="44" t="s">
        <v>66</v>
      </c>
      <c r="B16" s="25"/>
      <c r="C16" s="25"/>
      <c r="D16" s="25"/>
      <c r="E16" s="25">
        <v>13729.049124351484</v>
      </c>
      <c r="F16" s="25">
        <v>6692.8469317831514</v>
      </c>
      <c r="G16" s="25">
        <v>2296.3990909725703</v>
      </c>
      <c r="H16" s="25">
        <v>277.59878504460829</v>
      </c>
      <c r="I16" s="25">
        <v>1251.230183832789</v>
      </c>
      <c r="J16" s="25">
        <v>130602.6336664351</v>
      </c>
      <c r="K16" s="25">
        <v>24307.086859873783</v>
      </c>
      <c r="L16" s="25">
        <v>2703.8612029813598</v>
      </c>
      <c r="M16" s="25">
        <v>154.86093250875891</v>
      </c>
      <c r="N16" s="25">
        <v>2714.8701175750257</v>
      </c>
      <c r="O16" s="25">
        <v>184730.43689535861</v>
      </c>
    </row>
    <row r="17" spans="1:22" ht="15.5" x14ac:dyDescent="0.35">
      <c r="A17" s="45" t="s">
        <v>84</v>
      </c>
      <c r="B17" s="25"/>
      <c r="C17" s="25"/>
      <c r="D17" s="25"/>
      <c r="E17" s="25">
        <v>109.04624410924252</v>
      </c>
      <c r="F17" s="25">
        <v>94.585790574310337</v>
      </c>
      <c r="G17" s="25">
        <v>11.482513193760706</v>
      </c>
      <c r="H17" s="25">
        <v>2.0377959991019257</v>
      </c>
      <c r="I17" s="25">
        <v>36.139467011466898</v>
      </c>
      <c r="J17" s="25">
        <v>684.37983898742095</v>
      </c>
      <c r="K17" s="25">
        <v>139.08438380013695</v>
      </c>
      <c r="L17" s="25">
        <v>15.825488510143405</v>
      </c>
      <c r="M17" s="25">
        <v>0.50639492744961179</v>
      </c>
      <c r="N17" s="25">
        <v>37.01491266947076</v>
      </c>
      <c r="O17" s="25">
        <v>1130.1028297825042</v>
      </c>
    </row>
    <row r="18" spans="1:22" ht="15.5" x14ac:dyDescent="0.35">
      <c r="A18" s="45" t="s">
        <v>85</v>
      </c>
      <c r="B18" s="25"/>
      <c r="C18" s="25"/>
      <c r="D18" s="25"/>
      <c r="E18" s="25">
        <v>100.5267787320446</v>
      </c>
      <c r="F18" s="42">
        <v>87.347586191810663</v>
      </c>
      <c r="G18" s="25">
        <v>9.3285977301382541</v>
      </c>
      <c r="H18" s="25">
        <v>0.54461272398636862</v>
      </c>
      <c r="I18" s="25">
        <v>31.32886094041956</v>
      </c>
      <c r="J18" s="25">
        <v>557.12922829505226</v>
      </c>
      <c r="K18" s="25">
        <v>122.4085514903106</v>
      </c>
      <c r="L18" s="25">
        <v>15.32886763602146</v>
      </c>
      <c r="M18" s="25">
        <v>7.8668880973393404E-2</v>
      </c>
      <c r="N18" s="25">
        <v>33.735055049388897</v>
      </c>
      <c r="O18" s="25">
        <v>957.75680767014603</v>
      </c>
    </row>
    <row r="19" spans="1:22" ht="15.5" x14ac:dyDescent="0.35">
      <c r="A19" s="45" t="s">
        <v>86</v>
      </c>
      <c r="B19" s="25"/>
      <c r="C19" s="25"/>
      <c r="D19" s="25"/>
      <c r="E19" s="25">
        <v>157.45249323510299</v>
      </c>
      <c r="F19" s="42">
        <v>165.92182838737915</v>
      </c>
      <c r="G19" s="25">
        <v>27.022600794163701</v>
      </c>
      <c r="H19" s="25">
        <v>0.23031051196667807</v>
      </c>
      <c r="I19" s="25">
        <v>36.624858746743413</v>
      </c>
      <c r="J19" s="25">
        <v>715.69340930026908</v>
      </c>
      <c r="K19" s="25">
        <v>168.19525215189847</v>
      </c>
      <c r="L19" s="25">
        <v>9.1484371593080205</v>
      </c>
      <c r="M19" s="25">
        <v>0.10605806882944877</v>
      </c>
      <c r="N19" s="25">
        <v>37.049733522734861</v>
      </c>
      <c r="O19" s="25">
        <v>1317.4449818783958</v>
      </c>
    </row>
    <row r="20" spans="1:22" ht="15.5" x14ac:dyDescent="0.35">
      <c r="A20" s="44" t="s">
        <v>67</v>
      </c>
      <c r="B20" s="25"/>
      <c r="C20" s="25"/>
      <c r="D20" s="25"/>
      <c r="E20" s="25">
        <f>E17*$N$2+E18+E19</f>
        <v>257.97927196714761</v>
      </c>
      <c r="F20" s="25">
        <f t="shared" ref="F20:O20" si="0">F17*$N$2+F18+F19</f>
        <v>253.2694145791898</v>
      </c>
      <c r="G20" s="25">
        <f t="shared" si="0"/>
        <v>36.351198524301957</v>
      </c>
      <c r="H20" s="25">
        <f t="shared" si="0"/>
        <v>0.77492323595304669</v>
      </c>
      <c r="I20" s="25">
        <f t="shared" si="0"/>
        <v>67.953719687162973</v>
      </c>
      <c r="J20" s="25">
        <f t="shared" si="0"/>
        <v>1272.8226375953213</v>
      </c>
      <c r="K20" s="25">
        <f t="shared" si="0"/>
        <v>290.60380364220907</v>
      </c>
      <c r="L20" s="25">
        <f t="shared" si="0"/>
        <v>24.477304795329481</v>
      </c>
      <c r="M20" s="25">
        <f t="shared" si="0"/>
        <v>0.18472694980284216</v>
      </c>
      <c r="N20" s="25">
        <f t="shared" si="0"/>
        <v>70.784788572123759</v>
      </c>
      <c r="O20" s="25">
        <f t="shared" si="0"/>
        <v>2275.2017895485419</v>
      </c>
      <c r="P20" s="3">
        <f t="shared" ref="P20" si="1">SUM(E20:N20)</f>
        <v>2275.2017895485424</v>
      </c>
    </row>
    <row r="21" spans="1:22" ht="15.5" x14ac:dyDescent="0.35">
      <c r="A21" s="44" t="s">
        <v>68</v>
      </c>
      <c r="B21" s="25"/>
      <c r="C21" s="25"/>
      <c r="D21" s="25"/>
      <c r="E21" s="25">
        <v>103.49294433178382</v>
      </c>
      <c r="F21" s="25">
        <v>19.966184278993904</v>
      </c>
      <c r="G21" s="25">
        <v>7.3893473242157999</v>
      </c>
      <c r="H21" s="25">
        <v>0.65135174418117414</v>
      </c>
      <c r="I21" s="25">
        <v>14.061305303590371</v>
      </c>
      <c r="J21" s="25">
        <v>573.45462761661179</v>
      </c>
      <c r="K21" s="25">
        <v>74.430435016845522</v>
      </c>
      <c r="L21" s="25">
        <v>0.88184998787825852</v>
      </c>
      <c r="M21" s="25">
        <v>0</v>
      </c>
      <c r="N21" s="25">
        <v>0</v>
      </c>
      <c r="O21" s="25">
        <v>794.32804560410068</v>
      </c>
      <c r="T21">
        <v>12</v>
      </c>
      <c r="U21">
        <v>270</v>
      </c>
      <c r="V21">
        <f>+T21*U21</f>
        <v>3240</v>
      </c>
    </row>
    <row r="22" spans="1:22" ht="15.5" x14ac:dyDescent="0.35">
      <c r="A22" s="44" t="s">
        <v>69</v>
      </c>
      <c r="B22" s="25"/>
      <c r="C22" s="25"/>
      <c r="D22" s="25"/>
      <c r="E22" s="25">
        <v>140.21554420141942</v>
      </c>
      <c r="F22" s="25">
        <v>220.56423070094266</v>
      </c>
      <c r="G22" s="25">
        <v>28.70671599655207</v>
      </c>
      <c r="H22" s="25">
        <v>0.1235688455335706</v>
      </c>
      <c r="I22" s="25">
        <v>52.195396589934163</v>
      </c>
      <c r="J22" s="25">
        <v>485.33352542560544</v>
      </c>
      <c r="K22" s="25">
        <v>183.03118107963272</v>
      </c>
      <c r="L22" s="25">
        <v>20.469889128381581</v>
      </c>
      <c r="M22" s="25">
        <v>0.1409979205413788</v>
      </c>
      <c r="N22" s="25">
        <v>0</v>
      </c>
      <c r="O22" s="25">
        <v>1130.7810498885428</v>
      </c>
    </row>
    <row r="23" spans="1:22" ht="15.5" x14ac:dyDescent="0.35">
      <c r="A23" s="44" t="s">
        <v>87</v>
      </c>
      <c r="B23" s="25"/>
      <c r="C23" s="25"/>
      <c r="D23" s="25"/>
      <c r="E23" s="25">
        <v>10.277198395562296</v>
      </c>
      <c r="F23" s="25">
        <v>4.2672507265510502</v>
      </c>
      <c r="G23" s="25">
        <v>0.25513977439272917</v>
      </c>
      <c r="H23" s="25">
        <v>0</v>
      </c>
      <c r="I23" s="25">
        <v>1.5377819327884983</v>
      </c>
      <c r="J23" s="25">
        <v>176.15338503066044</v>
      </c>
      <c r="K23" s="25">
        <v>18.086895710150028</v>
      </c>
      <c r="L23" s="25">
        <v>0.23732207814001963</v>
      </c>
      <c r="M23" s="25">
        <v>0</v>
      </c>
      <c r="N23" s="25">
        <v>0</v>
      </c>
      <c r="O23" s="25">
        <v>210.81497364824506</v>
      </c>
    </row>
    <row r="24" spans="1:22" ht="15.5" x14ac:dyDescent="0.35">
      <c r="A24" s="46" t="s">
        <v>88</v>
      </c>
      <c r="B24" s="26"/>
      <c r="C24" s="26"/>
      <c r="D24" s="26"/>
      <c r="E24" s="26">
        <v>11.754033191274365</v>
      </c>
      <c r="F24" s="26">
        <v>14.019225561893677</v>
      </c>
      <c r="G24" s="26">
        <v>0</v>
      </c>
      <c r="H24" s="26">
        <v>0</v>
      </c>
      <c r="I24" s="26">
        <v>41.617552610376855</v>
      </c>
      <c r="J24" s="26">
        <v>16.641142577587786</v>
      </c>
      <c r="K24" s="26">
        <v>22.13241737662133</v>
      </c>
      <c r="L24" s="26">
        <v>0</v>
      </c>
      <c r="M24" s="26">
        <v>0</v>
      </c>
      <c r="N24" s="26">
        <v>17.104035989298353</v>
      </c>
      <c r="O24" s="26">
        <v>16.674136848373504</v>
      </c>
    </row>
    <row r="25" spans="1:22" ht="15.5" x14ac:dyDescent="0.35">
      <c r="A25" s="21" t="s">
        <v>89</v>
      </c>
      <c r="B25" s="23"/>
      <c r="C25" s="23"/>
      <c r="D25" s="23"/>
      <c r="E25" s="42">
        <v>133.67296987647003</v>
      </c>
      <c r="F25" s="42">
        <v>155.16816890240287</v>
      </c>
      <c r="G25" s="42">
        <v>11.811312467336549</v>
      </c>
      <c r="H25" s="42">
        <v>0.21753071182828426</v>
      </c>
      <c r="I25" s="42">
        <v>35.955461294559221</v>
      </c>
      <c r="J25" s="42">
        <v>548.51891507334403</v>
      </c>
      <c r="K25" s="42">
        <v>146.51010414206507</v>
      </c>
      <c r="L25" s="42">
        <v>6.7614791268824606</v>
      </c>
      <c r="M25" s="25">
        <v>0</v>
      </c>
      <c r="N25" s="25">
        <v>27.247307651935209</v>
      </c>
      <c r="O25" s="25">
        <v>1065.8632492468237</v>
      </c>
    </row>
    <row r="26" spans="1:22" ht="15.5" x14ac:dyDescent="0.35">
      <c r="A26" s="21" t="s">
        <v>90</v>
      </c>
      <c r="B26" s="23"/>
      <c r="C26" s="23"/>
      <c r="D26" s="23"/>
      <c r="E26" s="42">
        <v>18.507018315343029</v>
      </c>
      <c r="F26" s="42">
        <v>23.260955378044819</v>
      </c>
      <c r="G26" s="42">
        <v>0</v>
      </c>
      <c r="H26" s="42">
        <v>0</v>
      </c>
      <c r="I26" s="42">
        <v>15.242369857402149</v>
      </c>
      <c r="J26" s="42">
        <v>119.0995606600567</v>
      </c>
      <c r="K26" s="42">
        <v>37.225675213918841</v>
      </c>
      <c r="L26" s="42">
        <v>0</v>
      </c>
      <c r="M26" s="42">
        <v>0</v>
      </c>
      <c r="N26" s="42">
        <v>6.3369997556677067</v>
      </c>
      <c r="O26" s="25">
        <v>219.67257918043325</v>
      </c>
    </row>
    <row r="27" spans="1:22" ht="15.5" x14ac:dyDescent="0.35">
      <c r="A27" s="21" t="s">
        <v>91</v>
      </c>
      <c r="B27" s="23"/>
      <c r="C27" s="23"/>
      <c r="D27" s="23"/>
      <c r="E27" s="25">
        <v>138.94547491975996</v>
      </c>
      <c r="F27" s="25">
        <v>142.66087300933432</v>
      </c>
      <c r="G27" s="25">
        <v>27.022600794163701</v>
      </c>
      <c r="H27" s="25">
        <v>0.23031051196667807</v>
      </c>
      <c r="I27" s="25">
        <v>21.382488889341264</v>
      </c>
      <c r="J27" s="25">
        <v>596.5938486402124</v>
      </c>
      <c r="K27" s="25">
        <v>130.96957693797964</v>
      </c>
      <c r="L27" s="25">
        <v>9.1484371593080205</v>
      </c>
      <c r="M27" s="25">
        <v>0.10605806882944877</v>
      </c>
      <c r="N27" s="25"/>
      <c r="O27" s="25">
        <v>1067.0596689308954</v>
      </c>
    </row>
    <row r="28" spans="1:22" ht="15.5" x14ac:dyDescent="0.35">
      <c r="A28" s="44" t="s">
        <v>92</v>
      </c>
      <c r="B28" s="25"/>
      <c r="C28" s="25"/>
      <c r="D28" s="25"/>
      <c r="E28" s="47">
        <v>67.8</v>
      </c>
      <c r="F28" s="25">
        <v>33.799999999999997</v>
      </c>
      <c r="G28" s="25">
        <v>0</v>
      </c>
      <c r="H28" s="25">
        <v>0</v>
      </c>
      <c r="I28" s="25">
        <v>17.899999999999999</v>
      </c>
      <c r="J28" s="25">
        <v>257.7</v>
      </c>
      <c r="K28" s="25">
        <v>5.9</v>
      </c>
      <c r="L28" s="25">
        <v>2.2999999999999998</v>
      </c>
      <c r="M28" s="25">
        <v>0</v>
      </c>
      <c r="N28" s="25">
        <v>2.8</v>
      </c>
      <c r="O28" s="25">
        <v>388.2</v>
      </c>
    </row>
    <row r="29" spans="1:22" ht="15.5" x14ac:dyDescent="0.35">
      <c r="A29" s="21" t="s">
        <v>93</v>
      </c>
      <c r="B29" s="23"/>
      <c r="C29" s="23"/>
      <c r="D29" s="23"/>
      <c r="E29" s="48">
        <v>0</v>
      </c>
      <c r="F29" s="48">
        <v>0</v>
      </c>
      <c r="G29" s="48">
        <v>0</v>
      </c>
      <c r="H29" s="48">
        <v>0</v>
      </c>
      <c r="I29" s="48">
        <v>0</v>
      </c>
      <c r="J29" s="48">
        <v>0</v>
      </c>
      <c r="K29" s="48">
        <v>0</v>
      </c>
      <c r="L29" s="48">
        <v>0</v>
      </c>
      <c r="M29" s="48">
        <v>0</v>
      </c>
      <c r="N29" s="48">
        <v>0</v>
      </c>
      <c r="O29" s="25">
        <v>0</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233</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10522.281999999999</v>
      </c>
      <c r="F34" s="9"/>
      <c r="G34" s="9">
        <f>+F15</f>
        <v>3592.8620000000001</v>
      </c>
      <c r="H34" s="9"/>
      <c r="I34" s="10">
        <f>+G15</f>
        <v>6022.3</v>
      </c>
      <c r="J34" s="9"/>
      <c r="K34" s="10">
        <f>+H15</f>
        <v>98.98</v>
      </c>
      <c r="L34" s="9"/>
      <c r="M34" s="9">
        <f>+I15</f>
        <v>1036.72</v>
      </c>
      <c r="N34" s="9"/>
      <c r="O34" s="9">
        <f>+J15</f>
        <v>1153.7</v>
      </c>
      <c r="P34" s="9"/>
      <c r="Q34" s="9">
        <f>+K15</f>
        <v>430.8</v>
      </c>
      <c r="R34" s="9"/>
      <c r="S34" s="9">
        <f>+L15</f>
        <v>492.512</v>
      </c>
      <c r="T34" s="9"/>
      <c r="U34" s="9">
        <f>+M15</f>
        <v>0</v>
      </c>
      <c r="V34" s="9"/>
      <c r="W34" s="9">
        <f>+N15</f>
        <v>0</v>
      </c>
      <c r="X34">
        <f>SUM(E34:U34)</f>
        <v>23350.155999999999</v>
      </c>
      <c r="Y34" t="s">
        <v>97</v>
      </c>
      <c r="AA34" t="s">
        <v>98</v>
      </c>
      <c r="AB34" s="3">
        <f t="shared" ref="AB34:AB52" si="2">+E34</f>
        <v>10522.281999999999</v>
      </c>
      <c r="AC34" s="2">
        <f t="shared" ref="AC34:AC52" si="3">+G34</f>
        <v>3592.8620000000001</v>
      </c>
      <c r="AD34" s="3">
        <f t="shared" ref="AD34:AD52" si="4">+I34</f>
        <v>6022.3</v>
      </c>
      <c r="AE34" s="3">
        <f t="shared" ref="AE34:AE52" si="5">+K34</f>
        <v>98.98</v>
      </c>
      <c r="AF34" s="3">
        <f t="shared" ref="AF34:AF52" si="6">+M34</f>
        <v>1036.72</v>
      </c>
      <c r="AG34" s="3">
        <f t="shared" ref="AG34:AG52" si="7">+O34</f>
        <v>1153.7</v>
      </c>
      <c r="AH34" s="3">
        <f t="shared" ref="AH34:AH52" si="8">+Q34</f>
        <v>430.8</v>
      </c>
      <c r="AI34" s="2">
        <f t="shared" ref="AI34:AI52" si="9">+S34</f>
        <v>492.512</v>
      </c>
      <c r="AJ34">
        <f t="shared" ref="AJ34:AJ52" si="10">+U34</f>
        <v>0</v>
      </c>
      <c r="AK34">
        <f t="shared" ref="AK34:AK52" si="11">+W34</f>
        <v>0</v>
      </c>
      <c r="AL34" s="3">
        <f>SUM(AB34:AK34)</f>
        <v>23350.155999999999</v>
      </c>
      <c r="AM34" t="s">
        <v>98</v>
      </c>
    </row>
    <row r="35" spans="1:39" ht="23.5" x14ac:dyDescent="0.55000000000000004">
      <c r="A35" s="13" t="s">
        <v>99</v>
      </c>
      <c r="E35" s="14">
        <f>+E34/E36</f>
        <v>0.75228859925453861</v>
      </c>
      <c r="F35" s="14"/>
      <c r="G35" s="14">
        <f>+G34/G36</f>
        <v>0.51724759863568515</v>
      </c>
      <c r="H35" s="14"/>
      <c r="I35" s="14">
        <f>+I34/I36</f>
        <v>2.5816308016829739</v>
      </c>
      <c r="J35" s="14"/>
      <c r="K35" s="14">
        <f>+K34/K36</f>
        <v>0.35556518829085021</v>
      </c>
      <c r="L35" s="14"/>
      <c r="M35" s="14">
        <f>+M34/M36</f>
        <v>0.78587981344658686</v>
      </c>
      <c r="N35" s="14"/>
      <c r="O35" s="14">
        <f>+O34/O36</f>
        <v>8.7484057483768526E-3</v>
      </c>
      <c r="P35" s="14"/>
      <c r="Q35" s="14">
        <f>+Q34/Q36</f>
        <v>1.7513839241786018E-2</v>
      </c>
      <c r="R35" s="14"/>
      <c r="S35" s="14">
        <f>+S34/S36</f>
        <v>0.18051718970947847</v>
      </c>
      <c r="T35" s="14"/>
      <c r="U35" s="14">
        <f>+U34/U36</f>
        <v>0</v>
      </c>
      <c r="V35" s="14"/>
      <c r="W35" s="14">
        <f>+W34/W36</f>
        <v>0</v>
      </c>
      <c r="X35" s="4"/>
      <c r="AA35" t="s">
        <v>100</v>
      </c>
      <c r="AB35" s="1">
        <f t="shared" si="2"/>
        <v>0.75228859925453861</v>
      </c>
      <c r="AC35" s="1">
        <f t="shared" si="3"/>
        <v>0.51724759863568515</v>
      </c>
      <c r="AD35" s="1">
        <f t="shared" si="4"/>
        <v>2.5816308016829739</v>
      </c>
      <c r="AE35" s="1">
        <f t="shared" si="5"/>
        <v>0.35556518829085021</v>
      </c>
      <c r="AF35" s="1">
        <f t="shared" si="6"/>
        <v>0.78587981344658686</v>
      </c>
      <c r="AG35" s="1">
        <f t="shared" si="7"/>
        <v>8.7484057483768526E-3</v>
      </c>
      <c r="AH35" s="1">
        <f t="shared" si="8"/>
        <v>1.7513839241786018E-2</v>
      </c>
      <c r="AI35" s="1">
        <f t="shared" si="9"/>
        <v>0.18051718970947847</v>
      </c>
      <c r="AJ35" s="1">
        <f t="shared" si="10"/>
        <v>0</v>
      </c>
      <c r="AK35" s="1">
        <f t="shared" si="11"/>
        <v>0</v>
      </c>
      <c r="AL35" s="1">
        <f>+AL34/AL36</f>
        <v>0.1248633793302006</v>
      </c>
      <c r="AM35" t="s">
        <v>100</v>
      </c>
    </row>
    <row r="36" spans="1:39" ht="23.5" x14ac:dyDescent="0.55000000000000004">
      <c r="A36" s="13" t="s">
        <v>101</v>
      </c>
      <c r="E36" s="11">
        <f>+E37+E42</f>
        <v>13987.028396318632</v>
      </c>
      <c r="F36" s="11"/>
      <c r="G36" s="11">
        <f>+G37+G42</f>
        <v>6946.1163463623416</v>
      </c>
      <c r="H36" s="11"/>
      <c r="I36" s="11">
        <f>+I37+I42</f>
        <v>2332.7502894968725</v>
      </c>
      <c r="J36" s="11"/>
      <c r="K36" s="11">
        <f>+K37+K42</f>
        <v>278.37370828056135</v>
      </c>
      <c r="L36" s="11"/>
      <c r="M36" s="11">
        <f>+M37+M42</f>
        <v>1319.1839035199519</v>
      </c>
      <c r="N36" s="11"/>
      <c r="O36" s="11">
        <f>+O37+O42</f>
        <v>131875.45630403041</v>
      </c>
      <c r="P36" s="11"/>
      <c r="Q36" s="11">
        <f>+Q37+Q42</f>
        <v>24597.690663515994</v>
      </c>
      <c r="R36" s="11"/>
      <c r="S36" s="11">
        <f>+S37+S42</f>
        <v>2728.3385077766893</v>
      </c>
      <c r="T36" s="11"/>
      <c r="U36" s="11">
        <f>+U37+U42</f>
        <v>155.04565945856174</v>
      </c>
      <c r="V36" s="11"/>
      <c r="W36" s="11">
        <f>+W37+W42</f>
        <v>2785.6549061471496</v>
      </c>
      <c r="X36" s="11">
        <f>+W36+U36+S36+Q36+O36+M36+K36+I36+G36+E36</f>
        <v>187005.63868490717</v>
      </c>
      <c r="AA36" t="s">
        <v>101</v>
      </c>
      <c r="AB36" s="3">
        <f t="shared" si="2"/>
        <v>13987.028396318632</v>
      </c>
      <c r="AC36" s="3">
        <f t="shared" si="3"/>
        <v>6946.1163463623416</v>
      </c>
      <c r="AD36" s="3">
        <f t="shared" si="4"/>
        <v>2332.7502894968725</v>
      </c>
      <c r="AE36" s="3">
        <f t="shared" si="5"/>
        <v>278.37370828056135</v>
      </c>
      <c r="AF36" s="3">
        <f t="shared" si="6"/>
        <v>1319.1839035199519</v>
      </c>
      <c r="AG36" s="3">
        <f t="shared" si="7"/>
        <v>131875.45630403041</v>
      </c>
      <c r="AH36" s="3">
        <f t="shared" si="8"/>
        <v>24597.690663515994</v>
      </c>
      <c r="AI36" s="3">
        <f t="shared" si="9"/>
        <v>2728.3385077766893</v>
      </c>
      <c r="AJ36" s="3">
        <f t="shared" si="10"/>
        <v>155.04565945856174</v>
      </c>
      <c r="AK36" s="3">
        <f t="shared" si="11"/>
        <v>2785.6549061471496</v>
      </c>
      <c r="AL36" s="3">
        <f>SUM(AB36:AK36)</f>
        <v>187005.63868490717</v>
      </c>
      <c r="AM36" t="s">
        <v>101</v>
      </c>
    </row>
    <row r="37" spans="1:39" ht="15.5" x14ac:dyDescent="0.35">
      <c r="A37" s="4" t="s">
        <v>66</v>
      </c>
      <c r="E37" s="3">
        <f>+E16</f>
        <v>13729.049124351484</v>
      </c>
      <c r="F37" s="3"/>
      <c r="G37" s="3">
        <f>+F16</f>
        <v>6692.8469317831514</v>
      </c>
      <c r="H37" s="3"/>
      <c r="I37" s="3">
        <f>+G16</f>
        <v>2296.3990909725703</v>
      </c>
      <c r="J37" s="3"/>
      <c r="K37" s="3">
        <f>+H16</f>
        <v>277.59878504460829</v>
      </c>
      <c r="L37" s="3"/>
      <c r="M37" s="3">
        <f>+I16</f>
        <v>1251.230183832789</v>
      </c>
      <c r="N37" s="3"/>
      <c r="O37" s="3">
        <f>+J16</f>
        <v>130602.6336664351</v>
      </c>
      <c r="P37" s="3"/>
      <c r="Q37" s="3">
        <f>+K16</f>
        <v>24307.086859873783</v>
      </c>
      <c r="R37" s="3"/>
      <c r="S37" s="3">
        <f>+L16</f>
        <v>2703.8612029813598</v>
      </c>
      <c r="T37" s="3"/>
      <c r="U37" s="3">
        <f>+M16</f>
        <v>154.86093250875891</v>
      </c>
      <c r="V37" s="3"/>
      <c r="W37" s="3">
        <f>+N16</f>
        <v>2714.8701175750257</v>
      </c>
      <c r="X37" s="11">
        <f>+W37+U37+S37+Q37+O37+M37+K37+I37+G37+E37</f>
        <v>184730.43689535861</v>
      </c>
      <c r="AA37" s="4" t="s">
        <v>66</v>
      </c>
      <c r="AB37" s="3">
        <f t="shared" si="2"/>
        <v>13729.049124351484</v>
      </c>
      <c r="AC37" s="3">
        <f t="shared" si="3"/>
        <v>6692.8469317831514</v>
      </c>
      <c r="AD37" s="3">
        <f t="shared" si="4"/>
        <v>2296.3990909725703</v>
      </c>
      <c r="AE37" s="3">
        <f t="shared" si="5"/>
        <v>277.59878504460829</v>
      </c>
      <c r="AF37" s="3">
        <f t="shared" si="6"/>
        <v>1251.230183832789</v>
      </c>
      <c r="AG37" s="3">
        <f t="shared" si="7"/>
        <v>130602.6336664351</v>
      </c>
      <c r="AH37" s="3">
        <f t="shared" si="8"/>
        <v>24307.086859873783</v>
      </c>
      <c r="AI37" s="3">
        <f t="shared" si="9"/>
        <v>2703.8612029813598</v>
      </c>
      <c r="AJ37" s="3">
        <f t="shared" si="10"/>
        <v>154.86093250875891</v>
      </c>
      <c r="AK37" s="3">
        <f t="shared" si="11"/>
        <v>2714.8701175750257</v>
      </c>
      <c r="AL37" s="3">
        <f>SUM(AB37:AK37)</f>
        <v>184730.43689535861</v>
      </c>
      <c r="AM37" s="4" t="s">
        <v>66</v>
      </c>
    </row>
    <row r="38" spans="1:39" ht="15.5" x14ac:dyDescent="0.35">
      <c r="A38" s="4" t="s">
        <v>102</v>
      </c>
      <c r="E38" s="15">
        <f>+E37/E36</f>
        <v>0.98155581981694928</v>
      </c>
      <c r="G38" s="15">
        <f>+G37/G36</f>
        <v>0.96353798267260138</v>
      </c>
      <c r="I38" s="15">
        <f>+I37/I36</f>
        <v>0.9844170211068145</v>
      </c>
      <c r="K38" s="15">
        <f>+K37/K36</f>
        <v>0.99721624847138213</v>
      </c>
      <c r="M38" s="15">
        <f>+M37/M36</f>
        <v>0.94848806181924794</v>
      </c>
      <c r="O38" s="15">
        <f>+O37/O36</f>
        <v>0.99034829775556643</v>
      </c>
      <c r="Q38" s="15">
        <f>+Q37/Q36</f>
        <v>0.98818572818003425</v>
      </c>
      <c r="S38" s="15">
        <f>+S37/S36</f>
        <v>0.99102849418224281</v>
      </c>
      <c r="U38" s="15">
        <f>+U37/U36</f>
        <v>0.99880856419684416</v>
      </c>
      <c r="W38" s="15">
        <f>+W37/W36</f>
        <v>0.9745895342542531</v>
      </c>
      <c r="X38" s="15">
        <f>+X37/X36</f>
        <v>0.98783351237134542</v>
      </c>
      <c r="AA38" s="4" t="s">
        <v>102</v>
      </c>
      <c r="AB38" s="16">
        <f t="shared" si="2"/>
        <v>0.98155581981694928</v>
      </c>
      <c r="AC38" s="16">
        <f t="shared" si="3"/>
        <v>0.96353798267260138</v>
      </c>
      <c r="AD38" s="15">
        <f t="shared" si="4"/>
        <v>0.9844170211068145</v>
      </c>
      <c r="AE38" s="15">
        <f t="shared" si="5"/>
        <v>0.99721624847138213</v>
      </c>
      <c r="AF38" s="16">
        <f t="shared" si="6"/>
        <v>0.94848806181924794</v>
      </c>
      <c r="AG38" s="16">
        <f t="shared" si="7"/>
        <v>0.99034829775556643</v>
      </c>
      <c r="AH38" s="16">
        <f t="shared" si="8"/>
        <v>0.98818572818003425</v>
      </c>
      <c r="AI38" s="16">
        <f t="shared" si="9"/>
        <v>0.99102849418224281</v>
      </c>
      <c r="AJ38" s="16">
        <f t="shared" si="10"/>
        <v>0.99880856419684416</v>
      </c>
      <c r="AK38" s="16">
        <f t="shared" si="11"/>
        <v>0.9745895342542531</v>
      </c>
      <c r="AL38" s="16">
        <f>+X38</f>
        <v>0.98783351237134542</v>
      </c>
      <c r="AM38" s="4" t="s">
        <v>102</v>
      </c>
    </row>
    <row r="39" spans="1:39" ht="15.5" x14ac:dyDescent="0.35">
      <c r="A39" s="5" t="s">
        <v>103</v>
      </c>
      <c r="E39" s="3">
        <f>+E17</f>
        <v>109.04624410924252</v>
      </c>
      <c r="F39" s="3"/>
      <c r="G39" s="3">
        <f>+F17</f>
        <v>94.585790574310337</v>
      </c>
      <c r="H39" s="3"/>
      <c r="I39" s="3">
        <f>+G17</f>
        <v>11.482513193760706</v>
      </c>
      <c r="J39" s="3"/>
      <c r="K39" s="3">
        <f>+H17</f>
        <v>2.0377959991019257</v>
      </c>
      <c r="L39" s="3"/>
      <c r="M39" s="3">
        <f>+I17</f>
        <v>36.139467011466898</v>
      </c>
      <c r="N39" s="3"/>
      <c r="O39" s="3">
        <f>+J17</f>
        <v>684.37983898742095</v>
      </c>
      <c r="P39" s="3"/>
      <c r="Q39" s="3">
        <f>+K17</f>
        <v>139.08438380013695</v>
      </c>
      <c r="R39" s="3"/>
      <c r="S39" s="3">
        <f>+L17</f>
        <v>15.825488510143405</v>
      </c>
      <c r="T39" s="3"/>
      <c r="U39" s="3">
        <f>+M17</f>
        <v>0.50639492744961179</v>
      </c>
      <c r="V39" s="3"/>
      <c r="W39" s="3">
        <f>+N17</f>
        <v>37.01491266947076</v>
      </c>
      <c r="X39" s="11">
        <f>+W39+U39+S39+Q39+O39+M39+K39+I39+G39+E39</f>
        <v>1130.1028297825039</v>
      </c>
      <c r="AA39" s="5" t="s">
        <v>104</v>
      </c>
      <c r="AB39" s="3">
        <f t="shared" si="2"/>
        <v>109.04624410924252</v>
      </c>
      <c r="AC39" s="3">
        <f t="shared" si="3"/>
        <v>94.585790574310337</v>
      </c>
      <c r="AD39" s="3">
        <f t="shared" si="4"/>
        <v>11.482513193760706</v>
      </c>
      <c r="AE39" s="3">
        <f t="shared" si="5"/>
        <v>2.0377959991019257</v>
      </c>
      <c r="AF39" s="3">
        <f t="shared" si="6"/>
        <v>36.139467011466898</v>
      </c>
      <c r="AG39" s="3">
        <f t="shared" si="7"/>
        <v>684.37983898742095</v>
      </c>
      <c r="AH39" s="3">
        <f t="shared" si="8"/>
        <v>139.08438380013695</v>
      </c>
      <c r="AI39" s="3">
        <f t="shared" si="9"/>
        <v>15.825488510143405</v>
      </c>
      <c r="AJ39" s="3">
        <f t="shared" si="10"/>
        <v>0.50639492744961179</v>
      </c>
      <c r="AK39" s="3">
        <f t="shared" si="11"/>
        <v>37.01491266947076</v>
      </c>
      <c r="AL39" s="3">
        <f>SUM(AB39:AK39)</f>
        <v>1130.1028297825042</v>
      </c>
      <c r="AM39" s="5" t="s">
        <v>104</v>
      </c>
    </row>
    <row r="40" spans="1:39" ht="15.5" x14ac:dyDescent="0.35">
      <c r="A40" s="17" t="s">
        <v>85</v>
      </c>
      <c r="E40" s="3">
        <f>+E18</f>
        <v>100.5267787320446</v>
      </c>
      <c r="F40" s="3"/>
      <c r="G40" s="3">
        <f>+F18</f>
        <v>87.347586191810663</v>
      </c>
      <c r="H40" s="3"/>
      <c r="I40" s="3">
        <f>+G18</f>
        <v>9.3285977301382541</v>
      </c>
      <c r="J40" s="3"/>
      <c r="K40" s="3">
        <f>+H18</f>
        <v>0.54461272398636862</v>
      </c>
      <c r="L40" s="3"/>
      <c r="M40" s="3">
        <f>+I18</f>
        <v>31.32886094041956</v>
      </c>
      <c r="N40" s="3"/>
      <c r="O40" s="3">
        <f>+J18</f>
        <v>557.12922829505226</v>
      </c>
      <c r="P40" s="3"/>
      <c r="Q40" s="3">
        <f>+K18</f>
        <v>122.4085514903106</v>
      </c>
      <c r="R40" s="3"/>
      <c r="S40" s="3">
        <f>+L18</f>
        <v>15.32886763602146</v>
      </c>
      <c r="T40" s="3"/>
      <c r="U40" s="3">
        <f>+M18</f>
        <v>7.8668880973393404E-2</v>
      </c>
      <c r="V40" s="3"/>
      <c r="W40" s="3">
        <f>+N18</f>
        <v>33.735055049388897</v>
      </c>
      <c r="X40" s="11">
        <f>+W40+U40+S40+Q40+O40+M40+K40+I40+G40+E40</f>
        <v>957.75680767014592</v>
      </c>
      <c r="AA40" s="5" t="s">
        <v>85</v>
      </c>
      <c r="AB40" s="3">
        <f t="shared" si="2"/>
        <v>100.5267787320446</v>
      </c>
      <c r="AC40" s="3">
        <f t="shared" si="3"/>
        <v>87.347586191810663</v>
      </c>
      <c r="AD40" s="3">
        <f t="shared" si="4"/>
        <v>9.3285977301382541</v>
      </c>
      <c r="AE40" s="3">
        <f t="shared" si="5"/>
        <v>0.54461272398636862</v>
      </c>
      <c r="AF40" s="3">
        <f t="shared" si="6"/>
        <v>31.32886094041956</v>
      </c>
      <c r="AG40" s="3">
        <f t="shared" si="7"/>
        <v>557.12922829505226</v>
      </c>
      <c r="AH40" s="3">
        <f t="shared" si="8"/>
        <v>122.4085514903106</v>
      </c>
      <c r="AI40" s="3">
        <f t="shared" si="9"/>
        <v>15.32886763602146</v>
      </c>
      <c r="AJ40" s="3">
        <f t="shared" si="10"/>
        <v>7.8668880973393404E-2</v>
      </c>
      <c r="AK40" s="3">
        <f t="shared" si="11"/>
        <v>33.735055049388897</v>
      </c>
      <c r="AL40" s="3">
        <f t="shared" ref="AL40:AL43" si="12">SUM(AB40:AK40)</f>
        <v>957.75680767014603</v>
      </c>
      <c r="AM40" s="5" t="s">
        <v>85</v>
      </c>
    </row>
    <row r="41" spans="1:39" ht="15.5" x14ac:dyDescent="0.35">
      <c r="A41" s="17" t="s">
        <v>86</v>
      </c>
      <c r="B41">
        <f>+E41/E42</f>
        <v>0.61033001618499716</v>
      </c>
      <c r="D41" s="3"/>
      <c r="E41" s="3">
        <f>+E19</f>
        <v>157.45249323510299</v>
      </c>
      <c r="F41" s="3"/>
      <c r="G41" s="3">
        <f>+F19</f>
        <v>165.92182838737915</v>
      </c>
      <c r="H41" s="3"/>
      <c r="I41" s="3">
        <f>+G19</f>
        <v>27.022600794163701</v>
      </c>
      <c r="J41" s="3"/>
      <c r="K41" s="3">
        <f>+H19</f>
        <v>0.23031051196667807</v>
      </c>
      <c r="L41" s="3"/>
      <c r="M41" s="3">
        <f>+I19</f>
        <v>36.624858746743413</v>
      </c>
      <c r="N41" s="3"/>
      <c r="O41" s="3">
        <f>+J19</f>
        <v>715.69340930026908</v>
      </c>
      <c r="P41" s="3"/>
      <c r="Q41" s="3">
        <f>+K19</f>
        <v>168.19525215189847</v>
      </c>
      <c r="R41" s="3"/>
      <c r="S41" s="3">
        <f>+L19</f>
        <v>9.1484371593080205</v>
      </c>
      <c r="T41" s="3"/>
      <c r="U41" s="3">
        <f>+M19</f>
        <v>0.10605806882944877</v>
      </c>
      <c r="V41" s="3"/>
      <c r="W41" s="3">
        <f>+N19</f>
        <v>37.049733522734861</v>
      </c>
      <c r="X41" s="11">
        <f>+W41+U41+S41+Q41+O41+M41+K41+I41+G41+E41</f>
        <v>1317.4449818783958</v>
      </c>
      <c r="Y41" s="3">
        <f>SUM(E41:W41)</f>
        <v>1317.444981878396</v>
      </c>
      <c r="Z41">
        <f>0.95*Y41</f>
        <v>1251.5727327844761</v>
      </c>
      <c r="AA41" s="5" t="s">
        <v>86</v>
      </c>
      <c r="AB41" s="3">
        <f t="shared" si="2"/>
        <v>157.45249323510299</v>
      </c>
      <c r="AC41" s="3">
        <f t="shared" si="3"/>
        <v>165.92182838737915</v>
      </c>
      <c r="AD41" s="3">
        <f t="shared" si="4"/>
        <v>27.022600794163701</v>
      </c>
      <c r="AE41" s="3">
        <f t="shared" si="5"/>
        <v>0.23031051196667807</v>
      </c>
      <c r="AF41" s="3">
        <f t="shared" si="6"/>
        <v>36.624858746743413</v>
      </c>
      <c r="AG41" s="3">
        <f t="shared" si="7"/>
        <v>715.69340930026908</v>
      </c>
      <c r="AH41" s="3">
        <f t="shared" si="8"/>
        <v>168.19525215189847</v>
      </c>
      <c r="AI41" s="3">
        <f t="shared" si="9"/>
        <v>9.1484371593080205</v>
      </c>
      <c r="AJ41" s="3">
        <f t="shared" si="10"/>
        <v>0.10605806882944877</v>
      </c>
      <c r="AK41" s="3">
        <f t="shared" si="11"/>
        <v>37.049733522734861</v>
      </c>
      <c r="AL41" s="3">
        <f t="shared" si="12"/>
        <v>1317.444981878396</v>
      </c>
      <c r="AM41" s="5" t="s">
        <v>86</v>
      </c>
    </row>
    <row r="42" spans="1:39" ht="15.5" x14ac:dyDescent="0.35">
      <c r="A42" s="4" t="s">
        <v>67</v>
      </c>
      <c r="D42" s="3"/>
      <c r="E42" s="18">
        <f>+E39*$N$2+E40+E41</f>
        <v>257.97927196714761</v>
      </c>
      <c r="F42" s="18"/>
      <c r="G42" s="18">
        <f>+G39*$N$2+G40+G41</f>
        <v>253.2694145791898</v>
      </c>
      <c r="H42" s="18"/>
      <c r="I42" s="18">
        <f>+I39*$N$2+I40+I41</f>
        <v>36.351198524301957</v>
      </c>
      <c r="J42" s="18"/>
      <c r="K42" s="18">
        <f>+K39*$N$2+K40+K41</f>
        <v>0.77492323595304669</v>
      </c>
      <c r="L42" s="18"/>
      <c r="M42" s="18">
        <f>+M39*$N$2+M40+M41</f>
        <v>67.953719687162973</v>
      </c>
      <c r="N42" s="18"/>
      <c r="O42" s="18">
        <f>+O39*$N$2+O40+O41</f>
        <v>1272.8226375953213</v>
      </c>
      <c r="P42" s="18"/>
      <c r="Q42" s="18">
        <f>+Q39*$N$2+Q40+Q41</f>
        <v>290.60380364220907</v>
      </c>
      <c r="R42" s="18"/>
      <c r="S42" s="18">
        <f>+S39*$N$2+S40+S41</f>
        <v>24.477304795329481</v>
      </c>
      <c r="T42" s="18"/>
      <c r="U42" s="18">
        <f>+U39*$N$2+U40+U41</f>
        <v>0.18472694980284216</v>
      </c>
      <c r="V42" s="18"/>
      <c r="W42" s="18">
        <f>+W39*$N$2+W40+W41</f>
        <v>70.784788572123759</v>
      </c>
      <c r="X42" s="18">
        <f>+X39*$N$2+X40+X41</f>
        <v>2275.2017895485415</v>
      </c>
      <c r="AA42" s="4" t="s">
        <v>67</v>
      </c>
      <c r="AB42" s="3">
        <f t="shared" si="2"/>
        <v>257.97927196714761</v>
      </c>
      <c r="AC42" s="3">
        <f t="shared" si="3"/>
        <v>253.2694145791898</v>
      </c>
      <c r="AD42" s="3">
        <f t="shared" si="4"/>
        <v>36.351198524301957</v>
      </c>
      <c r="AE42" s="3">
        <f t="shared" si="5"/>
        <v>0.77492323595304669</v>
      </c>
      <c r="AF42" s="3">
        <f t="shared" si="6"/>
        <v>67.953719687162973</v>
      </c>
      <c r="AG42" s="3">
        <f t="shared" si="7"/>
        <v>1272.8226375953213</v>
      </c>
      <c r="AH42" s="3">
        <f t="shared" si="8"/>
        <v>290.60380364220907</v>
      </c>
      <c r="AI42" s="3">
        <f t="shared" si="9"/>
        <v>24.477304795329481</v>
      </c>
      <c r="AJ42" s="3">
        <f t="shared" si="10"/>
        <v>0.18472694980284216</v>
      </c>
      <c r="AK42" s="3">
        <f t="shared" si="11"/>
        <v>70.784788572123759</v>
      </c>
      <c r="AL42" s="3">
        <f t="shared" si="12"/>
        <v>2275.2017895485424</v>
      </c>
      <c r="AM42" s="4" t="s">
        <v>67</v>
      </c>
    </row>
    <row r="43" spans="1:39" ht="15.5" x14ac:dyDescent="0.35">
      <c r="A43" s="4" t="s">
        <v>68</v>
      </c>
      <c r="B43" s="20">
        <f>+E43/(E43+E45+E46)</f>
        <v>0.4074754982583334</v>
      </c>
      <c r="E43" s="3">
        <f>+E21</f>
        <v>103.49294433178382</v>
      </c>
      <c r="F43" s="3"/>
      <c r="G43" s="3">
        <f>+F21</f>
        <v>19.966184278993904</v>
      </c>
      <c r="H43" s="3"/>
      <c r="I43" s="3">
        <f>+G21</f>
        <v>7.3893473242157999</v>
      </c>
      <c r="J43" s="3"/>
      <c r="K43" s="3">
        <f>+H21</f>
        <v>0.65135174418117414</v>
      </c>
      <c r="L43" s="3"/>
      <c r="M43" s="3">
        <f>+I21</f>
        <v>14.061305303590371</v>
      </c>
      <c r="N43" s="3"/>
      <c r="O43" s="3">
        <f>+J21</f>
        <v>573.45462761661179</v>
      </c>
      <c r="P43" s="3"/>
      <c r="Q43" s="3">
        <f>+K21</f>
        <v>74.430435016845522</v>
      </c>
      <c r="R43" s="3"/>
      <c r="S43" s="3">
        <f>+L21</f>
        <v>0.88184998787825852</v>
      </c>
      <c r="T43" s="3"/>
      <c r="U43" s="3">
        <f>+M21</f>
        <v>0</v>
      </c>
      <c r="V43" s="3"/>
      <c r="W43" s="3">
        <f>+N21</f>
        <v>0</v>
      </c>
      <c r="X43" s="11">
        <f>+W43+U43+S43+Q43+O43+M43+K43+I43+G43+E43</f>
        <v>794.32804560410068</v>
      </c>
      <c r="AA43" s="4" t="s">
        <v>68</v>
      </c>
      <c r="AB43" s="3">
        <f t="shared" si="2"/>
        <v>103.49294433178382</v>
      </c>
      <c r="AC43" s="3">
        <f t="shared" si="3"/>
        <v>19.966184278993904</v>
      </c>
      <c r="AD43" s="3">
        <f t="shared" si="4"/>
        <v>7.3893473242157999</v>
      </c>
      <c r="AE43" s="3">
        <f t="shared" si="5"/>
        <v>0.65135174418117414</v>
      </c>
      <c r="AF43" s="3">
        <f t="shared" si="6"/>
        <v>14.061305303590371</v>
      </c>
      <c r="AG43" s="3">
        <f t="shared" si="7"/>
        <v>573.45462761661179</v>
      </c>
      <c r="AH43" s="3">
        <f t="shared" si="8"/>
        <v>74.430435016845522</v>
      </c>
      <c r="AI43" s="3">
        <f t="shared" si="9"/>
        <v>0.88184998787825852</v>
      </c>
      <c r="AJ43" s="3">
        <f t="shared" si="10"/>
        <v>0</v>
      </c>
      <c r="AK43" s="3">
        <f t="shared" si="11"/>
        <v>0</v>
      </c>
      <c r="AL43" s="3">
        <f t="shared" si="12"/>
        <v>794.32804560410057</v>
      </c>
      <c r="AM43" s="4" t="s">
        <v>68</v>
      </c>
    </row>
    <row r="44" spans="1:39" ht="15.5" x14ac:dyDescent="0.35">
      <c r="A44" s="21" t="s">
        <v>105</v>
      </c>
      <c r="B44" s="22"/>
      <c r="C44" s="23"/>
      <c r="D44" s="23"/>
      <c r="E44" s="24">
        <f>+E43/(E40+E41)</f>
        <v>0.40116767344379178</v>
      </c>
      <c r="F44" s="24"/>
      <c r="G44" s="24">
        <f t="shared" ref="G44:X44" si="13">+G43/(G40+G41)</f>
        <v>7.8833775930536101E-2</v>
      </c>
      <c r="H44" s="24"/>
      <c r="I44" s="24">
        <f t="shared" si="13"/>
        <v>0.20327658025569037</v>
      </c>
      <c r="J44" s="24"/>
      <c r="K44" s="24">
        <f t="shared" si="13"/>
        <v>0.84053711898327976</v>
      </c>
      <c r="L44" s="24"/>
      <c r="M44" s="24">
        <f t="shared" si="13"/>
        <v>0.20692473301423511</v>
      </c>
      <c r="N44" s="24"/>
      <c r="O44" s="24">
        <f t="shared" si="13"/>
        <v>0.4505377345425049</v>
      </c>
      <c r="P44" s="24"/>
      <c r="Q44" s="24">
        <f t="shared" si="13"/>
        <v>0.25612340266710393</v>
      </c>
      <c r="R44" s="24"/>
      <c r="S44" s="24">
        <f t="shared" si="13"/>
        <v>3.6027250355052345E-2</v>
      </c>
      <c r="T44" s="24"/>
      <c r="U44" s="24">
        <f t="shared" si="13"/>
        <v>0</v>
      </c>
      <c r="V44" s="24"/>
      <c r="W44" s="24">
        <f t="shared" si="13"/>
        <v>0</v>
      </c>
      <c r="X44" s="24">
        <f t="shared" si="13"/>
        <v>0.34912421801571975</v>
      </c>
      <c r="AA44" s="4" t="s">
        <v>105</v>
      </c>
      <c r="AB44" s="16">
        <f t="shared" si="2"/>
        <v>0.40116767344379178</v>
      </c>
      <c r="AC44" s="16">
        <f t="shared" si="3"/>
        <v>7.8833775930536101E-2</v>
      </c>
      <c r="AD44" s="15">
        <f t="shared" si="4"/>
        <v>0.20327658025569037</v>
      </c>
      <c r="AE44" s="15">
        <f t="shared" si="5"/>
        <v>0.84053711898327976</v>
      </c>
      <c r="AF44" s="16">
        <f t="shared" si="6"/>
        <v>0.20692473301423511</v>
      </c>
      <c r="AG44" s="16">
        <f t="shared" si="7"/>
        <v>0.4505377345425049</v>
      </c>
      <c r="AH44" s="16">
        <f t="shared" si="8"/>
        <v>0.25612340266710393</v>
      </c>
      <c r="AI44" s="16">
        <f t="shared" si="9"/>
        <v>3.6027250355052345E-2</v>
      </c>
      <c r="AJ44" s="16">
        <f t="shared" si="10"/>
        <v>0</v>
      </c>
      <c r="AK44" s="16">
        <f t="shared" si="11"/>
        <v>0</v>
      </c>
      <c r="AL44" s="16">
        <f>+X44</f>
        <v>0.34912421801571975</v>
      </c>
      <c r="AM44" s="4" t="s">
        <v>105</v>
      </c>
    </row>
    <row r="45" spans="1:39" ht="15.5" x14ac:dyDescent="0.35">
      <c r="A45" s="4" t="s">
        <v>106</v>
      </c>
      <c r="B45" s="20">
        <f>1-B43</f>
        <v>0.5925245017416666</v>
      </c>
      <c r="E45" s="3">
        <f t="shared" ref="E45:E52" si="14">+E22</f>
        <v>140.21554420141942</v>
      </c>
      <c r="F45" s="3"/>
      <c r="G45" s="3">
        <f t="shared" ref="G45:G52" si="15">+F22</f>
        <v>220.56423070094266</v>
      </c>
      <c r="H45" s="3"/>
      <c r="I45" s="3">
        <f t="shared" ref="I45:I52" si="16">+G22</f>
        <v>28.70671599655207</v>
      </c>
      <c r="J45" s="3"/>
      <c r="K45" s="3">
        <f t="shared" ref="K45:K52" si="17">+H22</f>
        <v>0.1235688455335706</v>
      </c>
      <c r="L45" s="3"/>
      <c r="M45" s="3">
        <f t="shared" ref="M45:M52" si="18">+I22</f>
        <v>52.195396589934163</v>
      </c>
      <c r="N45" s="3"/>
      <c r="O45" s="3">
        <f t="shared" ref="O45:O52" si="19">+J22</f>
        <v>485.33352542560544</v>
      </c>
      <c r="P45" s="3"/>
      <c r="Q45" s="3">
        <f t="shared" ref="Q45:Q52" si="20">+K22</f>
        <v>183.03118107963272</v>
      </c>
      <c r="R45" s="3"/>
      <c r="S45" s="3">
        <f t="shared" ref="S45:S52" si="21">+L22</f>
        <v>20.469889128381581</v>
      </c>
      <c r="T45" s="3"/>
      <c r="U45" s="3">
        <f t="shared" ref="U45:U52" si="22">+M22</f>
        <v>0.1409979205413788</v>
      </c>
      <c r="V45" s="3"/>
      <c r="W45" s="3">
        <f t="shared" ref="W45:W52" si="23">+N22</f>
        <v>0</v>
      </c>
      <c r="X45" s="11">
        <f>+W45+U45+S45+Q45+O45+M45+K45+I45+G45+E45</f>
        <v>1130.7810498885428</v>
      </c>
      <c r="AA45" s="4" t="s">
        <v>69</v>
      </c>
      <c r="AB45" s="3">
        <f t="shared" si="2"/>
        <v>140.21554420141942</v>
      </c>
      <c r="AC45" s="3">
        <f t="shared" si="3"/>
        <v>220.56423070094266</v>
      </c>
      <c r="AD45" s="3">
        <f t="shared" si="4"/>
        <v>28.70671599655207</v>
      </c>
      <c r="AE45" s="3">
        <f t="shared" si="5"/>
        <v>0.1235688455335706</v>
      </c>
      <c r="AF45" s="3">
        <f t="shared" si="6"/>
        <v>52.195396589934163</v>
      </c>
      <c r="AG45" s="3">
        <f t="shared" si="7"/>
        <v>485.33352542560544</v>
      </c>
      <c r="AH45" s="3">
        <f t="shared" si="8"/>
        <v>183.03118107963272</v>
      </c>
      <c r="AI45" s="3">
        <f t="shared" si="9"/>
        <v>20.469889128381581</v>
      </c>
      <c r="AJ45" s="3">
        <f t="shared" si="10"/>
        <v>0.1409979205413788</v>
      </c>
      <c r="AK45" s="3">
        <f t="shared" si="11"/>
        <v>0</v>
      </c>
      <c r="AL45" s="3">
        <f>SUM(AB45:AK45)</f>
        <v>1130.7810498885428</v>
      </c>
      <c r="AM45" s="4" t="s">
        <v>69</v>
      </c>
    </row>
    <row r="46" spans="1:39" ht="15.5" x14ac:dyDescent="0.35">
      <c r="A46" s="4" t="s">
        <v>87</v>
      </c>
      <c r="B46" s="3"/>
      <c r="E46" s="3">
        <f t="shared" si="14"/>
        <v>10.277198395562296</v>
      </c>
      <c r="F46" s="3"/>
      <c r="G46" s="3">
        <f t="shared" si="15"/>
        <v>4.2672507265510502</v>
      </c>
      <c r="H46" s="3"/>
      <c r="I46" s="3">
        <f t="shared" si="16"/>
        <v>0.25513977439272917</v>
      </c>
      <c r="J46" s="3"/>
      <c r="K46" s="3">
        <f t="shared" si="17"/>
        <v>0</v>
      </c>
      <c r="L46" s="3"/>
      <c r="M46" s="3">
        <f t="shared" si="18"/>
        <v>1.5377819327884983</v>
      </c>
      <c r="N46" s="3"/>
      <c r="O46" s="3">
        <f t="shared" si="19"/>
        <v>176.15338503066044</v>
      </c>
      <c r="P46" s="3"/>
      <c r="Q46" s="3">
        <f t="shared" si="20"/>
        <v>18.086895710150028</v>
      </c>
      <c r="R46" s="3"/>
      <c r="S46" s="3">
        <f t="shared" si="21"/>
        <v>0.23732207814001963</v>
      </c>
      <c r="T46" s="3"/>
      <c r="U46" s="3">
        <f t="shared" si="22"/>
        <v>0</v>
      </c>
      <c r="V46" s="3"/>
      <c r="W46" s="3">
        <f t="shared" si="23"/>
        <v>0</v>
      </c>
      <c r="X46" s="11">
        <f>+W46+U46+S46+Q46+O46+M46+K46+I46+G46+E46</f>
        <v>210.81497364824506</v>
      </c>
      <c r="Y46">
        <f>+X46/X42</f>
        <v>9.2657703864621244E-2</v>
      </c>
      <c r="AA46" s="4" t="s">
        <v>87</v>
      </c>
      <c r="AB46" s="3">
        <f t="shared" si="2"/>
        <v>10.277198395562296</v>
      </c>
      <c r="AC46" s="3">
        <f t="shared" si="3"/>
        <v>4.2672507265510502</v>
      </c>
      <c r="AD46" s="3">
        <f t="shared" si="4"/>
        <v>0.25513977439272917</v>
      </c>
      <c r="AE46" s="3">
        <f t="shared" si="5"/>
        <v>0</v>
      </c>
      <c r="AF46" s="3">
        <f t="shared" si="6"/>
        <v>1.5377819327884983</v>
      </c>
      <c r="AG46" s="3">
        <f t="shared" si="7"/>
        <v>176.15338503066044</v>
      </c>
      <c r="AH46" s="3">
        <f t="shared" si="8"/>
        <v>18.086895710150028</v>
      </c>
      <c r="AI46" s="3">
        <f t="shared" si="9"/>
        <v>0.23732207814001963</v>
      </c>
      <c r="AJ46" s="3">
        <f t="shared" si="10"/>
        <v>0</v>
      </c>
      <c r="AK46" s="3">
        <f t="shared" si="11"/>
        <v>0</v>
      </c>
      <c r="AL46" s="3">
        <f>SUM(AB46:AK46)</f>
        <v>210.81497364824506</v>
      </c>
      <c r="AM46" s="4" t="s">
        <v>70</v>
      </c>
    </row>
    <row r="47" spans="1:39" ht="15.5" x14ac:dyDescent="0.35">
      <c r="A47" s="21" t="s">
        <v>107</v>
      </c>
      <c r="E47" s="25">
        <f t="shared" si="14"/>
        <v>11.754033191274365</v>
      </c>
      <c r="F47" s="25"/>
      <c r="G47" s="25">
        <f t="shared" si="15"/>
        <v>14.019225561893677</v>
      </c>
      <c r="H47" s="25"/>
      <c r="I47" s="25">
        <f t="shared" si="16"/>
        <v>0</v>
      </c>
      <c r="J47" s="25"/>
      <c r="K47" s="25">
        <f t="shared" si="17"/>
        <v>0</v>
      </c>
      <c r="L47" s="25"/>
      <c r="M47" s="25">
        <f t="shared" si="18"/>
        <v>41.617552610376855</v>
      </c>
      <c r="N47" s="25"/>
      <c r="O47" s="25">
        <f t="shared" si="19"/>
        <v>16.641142577587786</v>
      </c>
      <c r="P47" s="25"/>
      <c r="Q47" s="25">
        <f t="shared" si="20"/>
        <v>22.13241737662133</v>
      </c>
      <c r="R47" s="25"/>
      <c r="S47" s="25">
        <f t="shared" si="21"/>
        <v>0</v>
      </c>
      <c r="T47" s="25"/>
      <c r="U47" s="25">
        <f t="shared" si="22"/>
        <v>0</v>
      </c>
      <c r="V47" s="25"/>
      <c r="W47" s="25">
        <f t="shared" si="23"/>
        <v>17.104035989298353</v>
      </c>
      <c r="X47" s="26">
        <f>+O24</f>
        <v>16.674136848373504</v>
      </c>
      <c r="AA47" s="4" t="s">
        <v>107</v>
      </c>
      <c r="AB47" s="18">
        <f t="shared" si="2"/>
        <v>11.754033191274365</v>
      </c>
      <c r="AC47" s="18">
        <f t="shared" si="3"/>
        <v>14.019225561893677</v>
      </c>
      <c r="AD47" s="3">
        <f t="shared" si="4"/>
        <v>0</v>
      </c>
      <c r="AE47" s="3">
        <f t="shared" si="5"/>
        <v>0</v>
      </c>
      <c r="AF47" s="18">
        <f t="shared" si="6"/>
        <v>41.617552610376855</v>
      </c>
      <c r="AG47" s="18">
        <f t="shared" si="7"/>
        <v>16.641142577587786</v>
      </c>
      <c r="AH47" s="18">
        <f t="shared" si="8"/>
        <v>22.13241737662133</v>
      </c>
      <c r="AI47" s="18">
        <f t="shared" si="9"/>
        <v>0</v>
      </c>
      <c r="AJ47" s="18">
        <f t="shared" si="10"/>
        <v>0</v>
      </c>
      <c r="AK47" s="18">
        <f t="shared" si="11"/>
        <v>17.104035989298353</v>
      </c>
      <c r="AL47" s="18">
        <f>+X47</f>
        <v>16.674136848373504</v>
      </c>
      <c r="AM47" s="4" t="s">
        <v>107</v>
      </c>
    </row>
    <row r="48" spans="1:39" ht="15.5" x14ac:dyDescent="0.35">
      <c r="A48" s="4" t="s">
        <v>89</v>
      </c>
      <c r="E48" s="3">
        <f t="shared" si="14"/>
        <v>133.67296987647003</v>
      </c>
      <c r="F48" s="3"/>
      <c r="G48" s="3">
        <f t="shared" si="15"/>
        <v>155.16816890240287</v>
      </c>
      <c r="H48" s="3"/>
      <c r="I48" s="3">
        <f t="shared" si="16"/>
        <v>11.811312467336549</v>
      </c>
      <c r="J48" s="3"/>
      <c r="K48" s="3">
        <f t="shared" si="17"/>
        <v>0.21753071182828426</v>
      </c>
      <c r="L48" s="3"/>
      <c r="M48" s="3">
        <f t="shared" si="18"/>
        <v>35.955461294559221</v>
      </c>
      <c r="N48" s="3"/>
      <c r="O48" s="3">
        <f t="shared" si="19"/>
        <v>548.51891507334403</v>
      </c>
      <c r="P48" s="3"/>
      <c r="Q48" s="3">
        <f t="shared" si="20"/>
        <v>146.51010414206507</v>
      </c>
      <c r="R48" s="3"/>
      <c r="S48" s="3">
        <f t="shared" si="21"/>
        <v>6.7614791268824606</v>
      </c>
      <c r="T48" s="3"/>
      <c r="U48" s="3">
        <f t="shared" si="22"/>
        <v>0</v>
      </c>
      <c r="V48" s="3"/>
      <c r="W48" s="3">
        <f t="shared" si="23"/>
        <v>27.247307651935209</v>
      </c>
      <c r="X48" s="11">
        <f>+W48+U48+S48+Q48+O48+M48+K48+I48+G48+E48</f>
        <v>1065.8632492468237</v>
      </c>
      <c r="AA48" s="4" t="s">
        <v>89</v>
      </c>
      <c r="AB48" s="3">
        <f t="shared" si="2"/>
        <v>133.67296987647003</v>
      </c>
      <c r="AC48" s="3">
        <f t="shared" si="3"/>
        <v>155.16816890240287</v>
      </c>
      <c r="AD48" s="3">
        <f t="shared" si="4"/>
        <v>11.811312467336549</v>
      </c>
      <c r="AE48" s="3">
        <f t="shared" si="5"/>
        <v>0.21753071182828426</v>
      </c>
      <c r="AF48" s="3">
        <f t="shared" si="6"/>
        <v>35.955461294559221</v>
      </c>
      <c r="AG48" s="3">
        <f t="shared" si="7"/>
        <v>548.51891507334403</v>
      </c>
      <c r="AH48" s="3">
        <f t="shared" si="8"/>
        <v>146.51010414206507</v>
      </c>
      <c r="AI48" s="3">
        <f t="shared" si="9"/>
        <v>6.7614791268824606</v>
      </c>
      <c r="AJ48" s="3">
        <f t="shared" si="10"/>
        <v>0</v>
      </c>
      <c r="AK48" s="3">
        <f t="shared" si="11"/>
        <v>27.247307651935209</v>
      </c>
      <c r="AL48" s="3">
        <f t="shared" ref="AL48:AL53" si="24">SUM(AB48:AK48)</f>
        <v>1065.8632492468237</v>
      </c>
      <c r="AM48" s="4" t="s">
        <v>89</v>
      </c>
    </row>
    <row r="49" spans="1:39" ht="15.5" x14ac:dyDescent="0.35">
      <c r="A49" s="21" t="s">
        <v>90</v>
      </c>
      <c r="E49" s="3">
        <f t="shared" si="14"/>
        <v>18.507018315343029</v>
      </c>
      <c r="F49" s="3"/>
      <c r="G49" s="3">
        <f t="shared" si="15"/>
        <v>23.260955378044819</v>
      </c>
      <c r="H49" s="3"/>
      <c r="I49" s="3">
        <f t="shared" si="16"/>
        <v>0</v>
      </c>
      <c r="J49" s="3"/>
      <c r="K49" s="3">
        <f t="shared" si="17"/>
        <v>0</v>
      </c>
      <c r="L49" s="3"/>
      <c r="M49" s="3">
        <f t="shared" si="18"/>
        <v>15.242369857402149</v>
      </c>
      <c r="N49" s="3"/>
      <c r="O49" s="3">
        <f t="shared" si="19"/>
        <v>119.0995606600567</v>
      </c>
      <c r="P49" s="3"/>
      <c r="Q49" s="3">
        <f t="shared" si="20"/>
        <v>37.225675213918841</v>
      </c>
      <c r="R49" s="3"/>
      <c r="S49" s="3">
        <f t="shared" si="21"/>
        <v>0</v>
      </c>
      <c r="T49" s="3"/>
      <c r="U49" s="3">
        <f t="shared" si="22"/>
        <v>0</v>
      </c>
      <c r="V49" s="3"/>
      <c r="W49" s="3">
        <f t="shared" si="23"/>
        <v>6.3369997556677067</v>
      </c>
      <c r="X49" s="11">
        <f>+W49+U49+S49+Q49+O49+M49+K49+I49+G49+E49</f>
        <v>219.67257918043325</v>
      </c>
      <c r="AA49" s="4" t="s">
        <v>90</v>
      </c>
      <c r="AB49" s="3">
        <f t="shared" si="2"/>
        <v>18.507018315343029</v>
      </c>
      <c r="AC49" s="3">
        <f t="shared" si="3"/>
        <v>23.260955378044819</v>
      </c>
      <c r="AD49" s="3">
        <f t="shared" si="4"/>
        <v>0</v>
      </c>
      <c r="AE49" s="3">
        <f t="shared" si="5"/>
        <v>0</v>
      </c>
      <c r="AF49" s="3">
        <f t="shared" si="6"/>
        <v>15.242369857402149</v>
      </c>
      <c r="AG49" s="3">
        <f t="shared" si="7"/>
        <v>119.0995606600567</v>
      </c>
      <c r="AH49" s="3">
        <f t="shared" si="8"/>
        <v>37.225675213918841</v>
      </c>
      <c r="AI49" s="3">
        <f t="shared" si="9"/>
        <v>0</v>
      </c>
      <c r="AJ49" s="3">
        <f t="shared" si="10"/>
        <v>0</v>
      </c>
      <c r="AK49" s="3">
        <f t="shared" si="11"/>
        <v>6.3369997556677067</v>
      </c>
      <c r="AL49" s="3">
        <f t="shared" si="24"/>
        <v>219.67257918043325</v>
      </c>
      <c r="AM49" s="4" t="s">
        <v>90</v>
      </c>
    </row>
    <row r="50" spans="1:39" ht="15.5" x14ac:dyDescent="0.35">
      <c r="A50" s="4" t="s">
        <v>91</v>
      </c>
      <c r="E50" s="3">
        <f t="shared" si="14"/>
        <v>138.94547491975996</v>
      </c>
      <c r="F50" s="3"/>
      <c r="G50" s="3">
        <f t="shared" si="15"/>
        <v>142.66087300933432</v>
      </c>
      <c r="H50" s="3"/>
      <c r="I50" s="3">
        <f t="shared" si="16"/>
        <v>27.022600794163701</v>
      </c>
      <c r="J50" s="3"/>
      <c r="K50" s="3">
        <f t="shared" si="17"/>
        <v>0.23031051196667807</v>
      </c>
      <c r="L50" s="3"/>
      <c r="M50" s="3">
        <f t="shared" si="18"/>
        <v>21.382488889341264</v>
      </c>
      <c r="N50" s="3"/>
      <c r="O50" s="3">
        <f t="shared" si="19"/>
        <v>596.5938486402124</v>
      </c>
      <c r="P50" s="3"/>
      <c r="Q50" s="3">
        <f t="shared" si="20"/>
        <v>130.96957693797964</v>
      </c>
      <c r="R50" s="3"/>
      <c r="S50" s="3">
        <f t="shared" si="21"/>
        <v>9.1484371593080205</v>
      </c>
      <c r="T50" s="3"/>
      <c r="U50" s="3">
        <f t="shared" si="22"/>
        <v>0.10605806882944877</v>
      </c>
      <c r="V50" s="3"/>
      <c r="W50" s="3">
        <f t="shared" si="23"/>
        <v>0</v>
      </c>
      <c r="X50" s="11">
        <f>+W50+U50+S50+Q50+O50+M50+K50+I50+G50+E50</f>
        <v>1067.0596689308954</v>
      </c>
      <c r="AA50" s="4" t="s">
        <v>91</v>
      </c>
      <c r="AB50" s="18">
        <f t="shared" si="2"/>
        <v>138.94547491975996</v>
      </c>
      <c r="AC50" s="18">
        <f t="shared" si="3"/>
        <v>142.66087300933432</v>
      </c>
      <c r="AD50" s="3">
        <f t="shared" si="4"/>
        <v>27.022600794163701</v>
      </c>
      <c r="AE50" s="3">
        <f t="shared" si="5"/>
        <v>0.23031051196667807</v>
      </c>
      <c r="AF50" s="18">
        <f t="shared" si="6"/>
        <v>21.382488889341264</v>
      </c>
      <c r="AG50" s="18">
        <f t="shared" si="7"/>
        <v>596.5938486402124</v>
      </c>
      <c r="AH50" s="18">
        <f t="shared" si="8"/>
        <v>130.96957693797964</v>
      </c>
      <c r="AI50" s="18">
        <f t="shared" si="9"/>
        <v>9.1484371593080205</v>
      </c>
      <c r="AJ50" s="18">
        <f t="shared" si="10"/>
        <v>0.10605806882944877</v>
      </c>
      <c r="AK50" s="18">
        <f t="shared" si="11"/>
        <v>0</v>
      </c>
      <c r="AL50" s="18">
        <f t="shared" si="24"/>
        <v>1067.0596689308954</v>
      </c>
      <c r="AM50" s="4" t="s">
        <v>91</v>
      </c>
    </row>
    <row r="51" spans="1:39" ht="15.5" x14ac:dyDescent="0.35">
      <c r="A51" s="4" t="s">
        <v>71</v>
      </c>
      <c r="E51" s="3">
        <f t="shared" si="14"/>
        <v>67.8</v>
      </c>
      <c r="F51" s="3"/>
      <c r="G51" s="3">
        <f t="shared" si="15"/>
        <v>33.799999999999997</v>
      </c>
      <c r="H51" s="3"/>
      <c r="I51" s="3">
        <f t="shared" si="16"/>
        <v>0</v>
      </c>
      <c r="J51" s="3"/>
      <c r="K51" s="3">
        <f t="shared" si="17"/>
        <v>0</v>
      </c>
      <c r="L51" s="3"/>
      <c r="M51" s="3">
        <f t="shared" si="18"/>
        <v>17.899999999999999</v>
      </c>
      <c r="N51" s="3"/>
      <c r="O51" s="3">
        <f t="shared" si="19"/>
        <v>257.7</v>
      </c>
      <c r="P51" s="3"/>
      <c r="Q51" s="3">
        <f t="shared" si="20"/>
        <v>5.9</v>
      </c>
      <c r="R51" s="3"/>
      <c r="S51" s="3">
        <f t="shared" si="21"/>
        <v>2.2999999999999998</v>
      </c>
      <c r="T51" s="3"/>
      <c r="U51" s="3">
        <f t="shared" si="22"/>
        <v>0</v>
      </c>
      <c r="V51" s="3"/>
      <c r="W51" s="3">
        <f t="shared" si="23"/>
        <v>2.8</v>
      </c>
      <c r="X51" s="11">
        <f>+W51+U51+S51+Q51+O51+M51+K51+I51+G51+E51</f>
        <v>388.2</v>
      </c>
      <c r="AA51" s="4" t="s">
        <v>71</v>
      </c>
      <c r="AB51" s="3">
        <f t="shared" si="2"/>
        <v>67.8</v>
      </c>
      <c r="AC51" s="3">
        <f t="shared" si="3"/>
        <v>33.799999999999997</v>
      </c>
      <c r="AD51" s="3">
        <f t="shared" si="4"/>
        <v>0</v>
      </c>
      <c r="AE51" s="3">
        <f t="shared" si="5"/>
        <v>0</v>
      </c>
      <c r="AF51" s="3">
        <f t="shared" si="6"/>
        <v>17.899999999999999</v>
      </c>
      <c r="AG51" s="3">
        <f t="shared" si="7"/>
        <v>257.7</v>
      </c>
      <c r="AH51" s="3">
        <f t="shared" si="8"/>
        <v>5.9</v>
      </c>
      <c r="AI51" s="3">
        <f t="shared" si="9"/>
        <v>2.2999999999999998</v>
      </c>
      <c r="AJ51" s="3">
        <f t="shared" si="10"/>
        <v>0</v>
      </c>
      <c r="AK51" s="3">
        <f t="shared" si="11"/>
        <v>2.8</v>
      </c>
      <c r="AL51" s="3">
        <f t="shared" si="24"/>
        <v>388.2</v>
      </c>
      <c r="AM51" s="4" t="s">
        <v>71</v>
      </c>
    </row>
    <row r="52" spans="1:39" ht="15.5" x14ac:dyDescent="0.35">
      <c r="A52" s="4" t="s">
        <v>72</v>
      </c>
      <c r="E52" s="3">
        <f t="shared" si="14"/>
        <v>0</v>
      </c>
      <c r="F52" s="3"/>
      <c r="G52" s="3">
        <f t="shared" si="15"/>
        <v>0</v>
      </c>
      <c r="H52" s="3"/>
      <c r="I52" s="3">
        <f t="shared" si="16"/>
        <v>0</v>
      </c>
      <c r="J52" s="3"/>
      <c r="K52" s="3">
        <f t="shared" si="17"/>
        <v>0</v>
      </c>
      <c r="L52" s="3"/>
      <c r="M52" s="3">
        <f t="shared" si="18"/>
        <v>0</v>
      </c>
      <c r="N52" s="3"/>
      <c r="O52" s="3">
        <f t="shared" si="19"/>
        <v>0</v>
      </c>
      <c r="P52" s="3"/>
      <c r="Q52" s="3">
        <f t="shared" si="20"/>
        <v>0</v>
      </c>
      <c r="R52" s="3"/>
      <c r="S52" s="3">
        <f t="shared" si="21"/>
        <v>0</v>
      </c>
      <c r="T52" s="3"/>
      <c r="U52" s="3">
        <f t="shared" si="22"/>
        <v>0</v>
      </c>
      <c r="V52" s="3"/>
      <c r="W52" s="3">
        <f t="shared" si="23"/>
        <v>0</v>
      </c>
      <c r="X52" s="11">
        <f>+W52+U52+S52+Q52+O52+M52+K52+I52+G52+E52</f>
        <v>0</v>
      </c>
      <c r="AA52" s="4" t="s">
        <v>72</v>
      </c>
      <c r="AB52" s="3">
        <f t="shared" si="2"/>
        <v>0</v>
      </c>
      <c r="AC52" s="3">
        <f t="shared" si="3"/>
        <v>0</v>
      </c>
      <c r="AD52" s="3">
        <f t="shared" si="4"/>
        <v>0</v>
      </c>
      <c r="AE52" s="3">
        <f t="shared" si="5"/>
        <v>0</v>
      </c>
      <c r="AF52" s="3">
        <f t="shared" si="6"/>
        <v>0</v>
      </c>
      <c r="AG52" s="3">
        <f t="shared" si="7"/>
        <v>0</v>
      </c>
      <c r="AH52" s="3">
        <f t="shared" si="8"/>
        <v>0</v>
      </c>
      <c r="AI52" s="3">
        <f t="shared" si="9"/>
        <v>0</v>
      </c>
      <c r="AJ52" s="3">
        <f t="shared" si="10"/>
        <v>0</v>
      </c>
      <c r="AK52" s="3">
        <f t="shared" si="11"/>
        <v>0</v>
      </c>
      <c r="AL52" s="3">
        <f t="shared" si="24"/>
        <v>0</v>
      </c>
      <c r="AM52" s="4" t="s">
        <v>72</v>
      </c>
    </row>
    <row r="53" spans="1:39" ht="15.5" x14ac:dyDescent="0.35">
      <c r="A53" s="4" t="s">
        <v>108</v>
      </c>
      <c r="E53" s="2">
        <f>0.001*(35*E43+25*E45+25*E46)</f>
        <v>7.3845716165369764</v>
      </c>
      <c r="F53" s="2"/>
      <c r="G53" s="2">
        <f>0.001*(35*G43+25*G45+25*G46+35*G44*G39+25*(1-G44)*G39)</f>
        <v>8.7588138000133657</v>
      </c>
      <c r="H53" s="2"/>
      <c r="I53" s="2">
        <f>0.001*(35*I43+25*I45+25*I46+35*I44*I39+25*(1-I44)*I39)</f>
        <v>1.2930776406128757</v>
      </c>
      <c r="J53" s="2"/>
      <c r="K53" s="2">
        <f>0.001*(35*K43+25*K45+25*K46+35*K44*K39+25*(1-K44)*K39)</f>
        <v>9.3959863943836389E-2</v>
      </c>
      <c r="L53" s="2"/>
      <c r="M53" s="2">
        <f>0.001*(35*M43+25*M45+25*M46+35*M44*M39+25*(1-M44)*M39)</f>
        <v>2.8137433196066479</v>
      </c>
      <c r="N53" s="2"/>
      <c r="O53" s="2">
        <f>0.001*(35*O43+25*O45+25*O46+35*O44*O39+25*(1-O44)*O39)</f>
        <v>56.800970124913157</v>
      </c>
      <c r="P53" s="2"/>
      <c r="Q53" s="2">
        <f>0.001*(35*Q43+25*Q45+25*Q46+35*Q44*Q39+25*(1-Q44)*Q39)</f>
        <v>11.46635439670507</v>
      </c>
      <c r="R53" s="2"/>
      <c r="S53" s="2">
        <f>0.001*(35*S43+25*S45+25*S46+35*S44*S39+25*(1-S44)*S39)</f>
        <v>0.94988373085782363</v>
      </c>
      <c r="T53" s="2"/>
      <c r="U53" s="2">
        <f>0.001*(35*U43+25*U45+25*U46+35*U44*U39+25*(1-U44)*U39)</f>
        <v>1.6184821199774768E-2</v>
      </c>
      <c r="V53" s="2"/>
      <c r="W53" s="2">
        <f>0.001*(35*W43+25*W45+25*W46+35*W44*W39+25*(1-W44)*W39)</f>
        <v>0.92537281673676897</v>
      </c>
      <c r="X53" s="2">
        <f>SUM(E53:W53)</f>
        <v>90.502932131126286</v>
      </c>
      <c r="AA53" s="4" t="s">
        <v>109</v>
      </c>
      <c r="AB53" s="2">
        <f>+E54</f>
        <v>7.4844112424965274</v>
      </c>
      <c r="AC53" s="2">
        <f>+G54</f>
        <v>6.5313972072696842</v>
      </c>
      <c r="AD53" s="2">
        <f>+I54</f>
        <v>0.98267343634970694</v>
      </c>
      <c r="AE53" s="2">
        <f>+K54</f>
        <v>2.5886598340637907E-2</v>
      </c>
      <c r="AF53" s="2">
        <f>+M54</f>
        <v>1.8394560452149782</v>
      </c>
      <c r="AG53" s="2">
        <f>+O54</f>
        <v>37.555112216049153</v>
      </c>
      <c r="AH53" s="2">
        <f>+Q54</f>
        <v>8.0093994412236817</v>
      </c>
      <c r="AI53" s="2">
        <f>+S54</f>
        <v>0.62075111976201969</v>
      </c>
      <c r="AJ53" s="2">
        <f>+U54</f>
        <v>4.6181737450710541E-3</v>
      </c>
      <c r="AK53" s="2">
        <f>+W54</f>
        <v>1.7696197143030941</v>
      </c>
      <c r="AL53" s="3">
        <f t="shared" si="24"/>
        <v>64.823325194754545</v>
      </c>
      <c r="AM53" s="4" t="s">
        <v>109</v>
      </c>
    </row>
    <row r="54" spans="1:39" ht="15.5" x14ac:dyDescent="0.35">
      <c r="A54" s="4" t="s">
        <v>110</v>
      </c>
      <c r="E54" s="2">
        <f>+(E44*E42*35+(1-E44)*E42*25)/1000</f>
        <v>7.4844112424965274</v>
      </c>
      <c r="F54" s="3"/>
      <c r="G54" s="2">
        <f>+(G44*G42*35+(1-G44)*G42*25)/1000</f>
        <v>6.5313972072696842</v>
      </c>
      <c r="H54" s="3"/>
      <c r="I54" s="2">
        <f>+(I44*I42*35+(1-I44)*I42*25)/1000</f>
        <v>0.98267343634970694</v>
      </c>
      <c r="J54" s="3"/>
      <c r="K54" s="2">
        <f>+(K44*K42*35+(1-K44)*K42*25)/1000</f>
        <v>2.5886598340637907E-2</v>
      </c>
      <c r="L54" s="3"/>
      <c r="M54" s="2">
        <f>+(M44*M42*35+(1-M44)*M42*25)/1000</f>
        <v>1.8394560452149782</v>
      </c>
      <c r="N54" s="3"/>
      <c r="O54" s="2">
        <f>+(O44*O42*35+(1-O44)*O42*25)/1000</f>
        <v>37.555112216049153</v>
      </c>
      <c r="P54" s="3"/>
      <c r="Q54" s="2">
        <f>+(Q44*Q42*35+(1-Q44)*Q42*25)/1000</f>
        <v>8.0093994412236817</v>
      </c>
      <c r="R54" s="3"/>
      <c r="S54" s="2">
        <f>+(S44*S42*35+(1-S44)*S42*25)/1000</f>
        <v>0.62075111976201969</v>
      </c>
      <c r="T54" s="3"/>
      <c r="U54" s="2">
        <f>+(U44*U42*35+(1-U44)*U42*25)/1000</f>
        <v>4.6181737450710541E-3</v>
      </c>
      <c r="V54" s="3"/>
      <c r="W54" s="2">
        <f>+(W44*W42*35+(1-W44)*W42*25)/1000</f>
        <v>1.7696197143030941</v>
      </c>
      <c r="X54" s="39">
        <f>+E54+G54+I54+K54+M54+O54+Q54+S54+U54+W54</f>
        <v>64.823325194754545</v>
      </c>
    </row>
    <row r="55" spans="1:39" ht="15.5" x14ac:dyDescent="0.35">
      <c r="A55" s="4" t="s">
        <v>111</v>
      </c>
    </row>
    <row r="56" spans="1:39" ht="15.5" x14ac:dyDescent="0.35">
      <c r="A56" s="4" t="s">
        <v>234</v>
      </c>
      <c r="E56" s="3">
        <v>0</v>
      </c>
      <c r="F56" s="3"/>
      <c r="G56" s="3">
        <v>0</v>
      </c>
      <c r="H56" s="3"/>
      <c r="I56" s="3">
        <v>0</v>
      </c>
      <c r="J56" s="3"/>
      <c r="K56" s="3">
        <v>0</v>
      </c>
      <c r="L56" s="3"/>
      <c r="M56" s="3">
        <v>0</v>
      </c>
      <c r="N56" s="3"/>
      <c r="O56" s="3">
        <v>0</v>
      </c>
      <c r="P56" s="3"/>
      <c r="Q56" s="3">
        <v>0</v>
      </c>
      <c r="R56" s="3"/>
      <c r="S56" s="3">
        <v>0</v>
      </c>
      <c r="T56" s="3"/>
      <c r="U56" s="3">
        <v>0</v>
      </c>
      <c r="V56" s="3"/>
      <c r="W56" s="3">
        <v>0</v>
      </c>
      <c r="X56" s="3">
        <f>0*X41</f>
        <v>0</v>
      </c>
    </row>
    <row r="57" spans="1:39" ht="15.5" x14ac:dyDescent="0.35">
      <c r="A57" s="4" t="s">
        <v>113</v>
      </c>
      <c r="B57" s="20" t="e">
        <f>+E57/(E57+E58)</f>
        <v>#DIV/0!</v>
      </c>
      <c r="E57" s="27">
        <f>E47/100*E56</f>
        <v>0</v>
      </c>
      <c r="F57" s="27"/>
      <c r="G57" s="27">
        <f t="shared" ref="G57:W57" si="25">G47/100*G56</f>
        <v>0</v>
      </c>
      <c r="H57" s="27"/>
      <c r="I57" s="27">
        <f t="shared" si="25"/>
        <v>0</v>
      </c>
      <c r="J57" s="27"/>
      <c r="K57" s="27">
        <f t="shared" si="25"/>
        <v>0</v>
      </c>
      <c r="L57" s="27"/>
      <c r="M57" s="27">
        <f t="shared" si="25"/>
        <v>0</v>
      </c>
      <c r="N57" s="27"/>
      <c r="O57" s="27">
        <f t="shared" si="25"/>
        <v>0</v>
      </c>
      <c r="P57" s="27"/>
      <c r="Q57" s="27">
        <f t="shared" si="25"/>
        <v>0</v>
      </c>
      <c r="R57" s="27"/>
      <c r="S57" s="27">
        <f>S47/100*S56</f>
        <v>0</v>
      </c>
      <c r="T57" s="27"/>
      <c r="U57" s="27">
        <f t="shared" si="25"/>
        <v>0</v>
      </c>
      <c r="V57" s="27"/>
      <c r="W57" s="27">
        <f t="shared" si="25"/>
        <v>0</v>
      </c>
      <c r="X57" s="27">
        <f>+W57+U57+S57+Q57+O57+M57+K57+I57+G57+E57</f>
        <v>0</v>
      </c>
      <c r="Y57" s="3"/>
    </row>
    <row r="58" spans="1:39" ht="15.5" x14ac:dyDescent="0.35">
      <c r="A58" s="28" t="s">
        <v>114</v>
      </c>
      <c r="B58" s="20" t="e">
        <f>1-B57</f>
        <v>#DIV/0!</v>
      </c>
      <c r="E58" s="29">
        <f>E56-E57</f>
        <v>0</v>
      </c>
      <c r="F58" s="29"/>
      <c r="G58" s="29">
        <f t="shared" ref="G58:W58" si="26">G56-G57</f>
        <v>0</v>
      </c>
      <c r="H58" s="29"/>
      <c r="I58" s="29">
        <f t="shared" si="26"/>
        <v>0</v>
      </c>
      <c r="J58" s="29"/>
      <c r="K58" s="29">
        <f t="shared" si="26"/>
        <v>0</v>
      </c>
      <c r="L58" s="29"/>
      <c r="M58" s="29">
        <f t="shared" si="26"/>
        <v>0</v>
      </c>
      <c r="N58" s="29"/>
      <c r="O58" s="29">
        <f t="shared" si="26"/>
        <v>0</v>
      </c>
      <c r="P58" s="29"/>
      <c r="Q58" s="29">
        <f t="shared" si="26"/>
        <v>0</v>
      </c>
      <c r="R58" s="29"/>
      <c r="S58" s="29">
        <f t="shared" si="26"/>
        <v>0</v>
      </c>
      <c r="T58" s="29"/>
      <c r="U58" s="29">
        <f t="shared" si="26"/>
        <v>0</v>
      </c>
      <c r="V58" s="29"/>
      <c r="W58" s="29">
        <f t="shared" si="26"/>
        <v>0</v>
      </c>
      <c r="X58" s="27">
        <f t="shared" ref="X58:X60" si="27">+W58+U58+S58+Q58+O58+M58+K58+I58+G58+E58</f>
        <v>0</v>
      </c>
    </row>
    <row r="59" spans="1:39" ht="15.5" x14ac:dyDescent="0.35">
      <c r="A59" s="28" t="s">
        <v>115</v>
      </c>
      <c r="E59" s="3">
        <f t="shared" ref="E59:U59" si="28">+E41-E56</f>
        <v>157.45249323510299</v>
      </c>
      <c r="F59" s="3"/>
      <c r="G59" s="3">
        <f t="shared" si="28"/>
        <v>165.92182838737915</v>
      </c>
      <c r="H59" s="3"/>
      <c r="I59" s="3">
        <f t="shared" si="28"/>
        <v>27.022600794163701</v>
      </c>
      <c r="J59" s="3"/>
      <c r="K59" s="3">
        <f t="shared" si="28"/>
        <v>0.23031051196667807</v>
      </c>
      <c r="L59" s="3"/>
      <c r="M59" s="3">
        <f t="shared" si="28"/>
        <v>36.624858746743413</v>
      </c>
      <c r="N59" s="3"/>
      <c r="O59" s="3">
        <f t="shared" si="28"/>
        <v>715.69340930026908</v>
      </c>
      <c r="P59" s="3"/>
      <c r="Q59" s="3">
        <f t="shared" si="28"/>
        <v>168.19525215189847</v>
      </c>
      <c r="R59" s="3"/>
      <c r="S59" s="3">
        <f t="shared" si="28"/>
        <v>9.1484371593080205</v>
      </c>
      <c r="T59" s="3"/>
      <c r="U59" s="3">
        <f t="shared" si="28"/>
        <v>0.10605806882944877</v>
      </c>
      <c r="V59" s="3"/>
      <c r="W59" s="3">
        <f t="shared" ref="W59" si="29">+W41-W56</f>
        <v>37.049733522734861</v>
      </c>
      <c r="X59" s="27">
        <f t="shared" si="27"/>
        <v>1317.4449818783958</v>
      </c>
    </row>
    <row r="60" spans="1:39" ht="15.5" x14ac:dyDescent="0.35">
      <c r="A60" s="4" t="s">
        <v>116</v>
      </c>
      <c r="B60" s="20">
        <f>+E60/(E60+E61)</f>
        <v>0.11754033191274367</v>
      </c>
      <c r="E60" s="27">
        <f>E47/100*E59</f>
        <v>18.507018315343032</v>
      </c>
      <c r="F60" s="27"/>
      <c r="G60" s="27">
        <f t="shared" ref="G60:W60" si="30">G47/100*G59</f>
        <v>23.260955378044819</v>
      </c>
      <c r="H60" s="27"/>
      <c r="I60" s="27">
        <f t="shared" si="30"/>
        <v>0</v>
      </c>
      <c r="J60" s="27"/>
      <c r="K60" s="27">
        <f t="shared" si="30"/>
        <v>0</v>
      </c>
      <c r="L60" s="27"/>
      <c r="M60" s="27">
        <f t="shared" si="30"/>
        <v>15.242369857402149</v>
      </c>
      <c r="N60" s="27"/>
      <c r="O60" s="27">
        <f t="shared" si="30"/>
        <v>119.09956066005671</v>
      </c>
      <c r="P60" s="27"/>
      <c r="Q60" s="27">
        <f t="shared" si="30"/>
        <v>37.225675213918841</v>
      </c>
      <c r="R60" s="27"/>
      <c r="S60" s="27">
        <f t="shared" si="30"/>
        <v>0</v>
      </c>
      <c r="T60" s="27"/>
      <c r="U60" s="27">
        <f t="shared" si="30"/>
        <v>0</v>
      </c>
      <c r="V60" s="27"/>
      <c r="W60" s="27">
        <f t="shared" si="30"/>
        <v>6.3369997556677067</v>
      </c>
      <c r="X60" s="27">
        <f t="shared" si="27"/>
        <v>219.67257918043325</v>
      </c>
    </row>
    <row r="61" spans="1:39" ht="15.5" x14ac:dyDescent="0.35">
      <c r="A61" s="28" t="s">
        <v>114</v>
      </c>
      <c r="B61" s="20">
        <f>1-B60</f>
        <v>0.88245966808725629</v>
      </c>
      <c r="E61" s="29">
        <f>E59-E60</f>
        <v>138.94547491975996</v>
      </c>
      <c r="F61" s="29"/>
      <c r="G61" s="29">
        <f t="shared" ref="G61:W61" si="31">G59-G60</f>
        <v>142.66087300933432</v>
      </c>
      <c r="H61" s="29"/>
      <c r="I61" s="29">
        <f t="shared" si="31"/>
        <v>27.022600794163701</v>
      </c>
      <c r="J61" s="29"/>
      <c r="K61" s="29">
        <f t="shared" si="31"/>
        <v>0.23031051196667807</v>
      </c>
      <c r="L61" s="29"/>
      <c r="M61" s="29">
        <f t="shared" si="31"/>
        <v>21.382488889341264</v>
      </c>
      <c r="N61" s="29"/>
      <c r="O61" s="29">
        <f t="shared" si="31"/>
        <v>596.5938486402124</v>
      </c>
      <c r="P61" s="29"/>
      <c r="Q61" s="29">
        <f t="shared" si="31"/>
        <v>130.96957693797964</v>
      </c>
      <c r="R61" s="29"/>
      <c r="S61" s="29">
        <f t="shared" si="31"/>
        <v>9.1484371593080205</v>
      </c>
      <c r="T61" s="29"/>
      <c r="U61" s="29">
        <f t="shared" si="31"/>
        <v>0.10605806882944877</v>
      </c>
      <c r="V61" s="29"/>
      <c r="W61" s="29">
        <f t="shared" si="31"/>
        <v>30.712733767067157</v>
      </c>
      <c r="X61" s="29">
        <f>X59-X60</f>
        <v>1097.7724026979624</v>
      </c>
      <c r="Y61" s="3"/>
    </row>
    <row r="62" spans="1:39" ht="15.5" x14ac:dyDescent="0.35">
      <c r="A62" s="28" t="s">
        <v>235</v>
      </c>
      <c r="B62" s="20"/>
      <c r="E62" s="3">
        <v>0</v>
      </c>
      <c r="F62" s="3"/>
      <c r="G62" s="3">
        <v>0</v>
      </c>
      <c r="H62" s="3"/>
      <c r="I62" s="3">
        <v>0</v>
      </c>
      <c r="J62" s="3"/>
      <c r="K62" s="3">
        <v>0</v>
      </c>
      <c r="L62" s="3"/>
      <c r="M62" s="3">
        <v>0</v>
      </c>
      <c r="N62" s="3"/>
      <c r="O62" s="3">
        <v>0</v>
      </c>
      <c r="P62" s="3"/>
      <c r="Q62" s="3">
        <v>0</v>
      </c>
      <c r="R62" s="3"/>
      <c r="S62" s="3">
        <v>0</v>
      </c>
      <c r="T62" s="3"/>
      <c r="U62" s="3">
        <v>0</v>
      </c>
      <c r="V62" s="3"/>
      <c r="W62" s="3">
        <v>0</v>
      </c>
      <c r="X62" s="3">
        <f>0*X47</f>
        <v>0</v>
      </c>
      <c r="Y62" s="3"/>
    </row>
    <row r="63" spans="1:39" ht="15.5" x14ac:dyDescent="0.35">
      <c r="A63" s="28" t="s">
        <v>236</v>
      </c>
      <c r="B63" s="20"/>
      <c r="E63" s="3">
        <v>0</v>
      </c>
      <c r="F63" s="3"/>
      <c r="G63" s="3">
        <v>0</v>
      </c>
      <c r="H63" s="3"/>
      <c r="I63" s="3">
        <v>0</v>
      </c>
      <c r="J63" s="3"/>
      <c r="K63" s="3">
        <v>0</v>
      </c>
      <c r="L63" s="3"/>
      <c r="M63" s="3">
        <v>0</v>
      </c>
      <c r="N63" s="3"/>
      <c r="O63" s="3">
        <v>0</v>
      </c>
      <c r="P63" s="3"/>
      <c r="Q63" s="3">
        <v>0</v>
      </c>
      <c r="R63" s="3"/>
      <c r="S63" s="3">
        <v>0</v>
      </c>
      <c r="T63" s="3"/>
      <c r="U63" s="3">
        <v>0</v>
      </c>
      <c r="V63" s="3"/>
      <c r="W63" s="3">
        <v>0</v>
      </c>
      <c r="X63" s="3">
        <f>0*X48</f>
        <v>0</v>
      </c>
      <c r="Y63" s="3"/>
    </row>
    <row r="64" spans="1:39" ht="15.5" x14ac:dyDescent="0.35">
      <c r="A64" s="28" t="s">
        <v>119</v>
      </c>
      <c r="B64" s="20"/>
      <c r="E64" s="3">
        <f>+E62+E56+E63</f>
        <v>0</v>
      </c>
      <c r="F64" s="3"/>
      <c r="G64" s="3">
        <f>+G62+G56+G63</f>
        <v>0</v>
      </c>
      <c r="H64" s="3"/>
      <c r="I64" s="3">
        <f>+I62+I56+I63</f>
        <v>0</v>
      </c>
      <c r="J64" s="3"/>
      <c r="K64" s="3">
        <f>+K62+K56+K63</f>
        <v>0</v>
      </c>
      <c r="L64" s="3"/>
      <c r="M64" s="3">
        <f>+M62+M56+M63</f>
        <v>0</v>
      </c>
      <c r="N64" s="3"/>
      <c r="O64" s="3">
        <f>+O62+O56+O63</f>
        <v>0</v>
      </c>
      <c r="P64" s="3"/>
      <c r="Q64" s="3">
        <f>+Q62+Q56+Q63</f>
        <v>0</v>
      </c>
      <c r="R64" s="3"/>
      <c r="S64" s="3">
        <f>+S62+S56+S63</f>
        <v>0</v>
      </c>
      <c r="T64" s="3"/>
      <c r="U64" s="3">
        <f>+U62+U56+U63</f>
        <v>0</v>
      </c>
      <c r="V64" s="3"/>
      <c r="W64" s="3">
        <f>+W62+W56+W63</f>
        <v>0</v>
      </c>
      <c r="X64" s="3">
        <f>+X62+X56+X63</f>
        <v>0</v>
      </c>
      <c r="Y64" s="1">
        <f>+X64/X42</f>
        <v>0</v>
      </c>
    </row>
    <row r="65" spans="1:52" ht="15.5" x14ac:dyDescent="0.35">
      <c r="A65" s="28" t="s">
        <v>120</v>
      </c>
      <c r="B65" s="20"/>
      <c r="E65" s="15">
        <v>0</v>
      </c>
      <c r="F65" s="3">
        <v>0</v>
      </c>
      <c r="G65" s="15">
        <v>0</v>
      </c>
      <c r="H65" s="3">
        <v>0</v>
      </c>
      <c r="I65" s="15">
        <v>0</v>
      </c>
      <c r="J65" s="3"/>
      <c r="K65" s="15">
        <v>0</v>
      </c>
      <c r="L65" s="3"/>
      <c r="M65" s="15">
        <v>0</v>
      </c>
      <c r="N65" s="3"/>
      <c r="O65" s="15">
        <v>0</v>
      </c>
      <c r="P65" s="3"/>
      <c r="Q65" s="15">
        <v>0</v>
      </c>
      <c r="R65" s="3"/>
      <c r="S65" s="15">
        <v>0</v>
      </c>
      <c r="T65" s="3"/>
      <c r="U65" s="15">
        <v>0</v>
      </c>
      <c r="V65" s="3"/>
      <c r="W65" s="15">
        <v>0</v>
      </c>
      <c r="X65" s="15">
        <v>0</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247</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0</v>
      </c>
      <c r="F73" s="15">
        <v>1</v>
      </c>
      <c r="G73" s="3">
        <f>+$D73*G57</f>
        <v>0</v>
      </c>
      <c r="H73" s="15">
        <v>1</v>
      </c>
      <c r="I73" s="3">
        <f>+$D73*I57</f>
        <v>0</v>
      </c>
      <c r="J73" s="15">
        <v>1</v>
      </c>
      <c r="K73" s="3">
        <f>+$D73*K57</f>
        <v>0</v>
      </c>
      <c r="L73" s="15">
        <v>1</v>
      </c>
      <c r="M73" s="3">
        <f>+$D73*M57</f>
        <v>0</v>
      </c>
      <c r="N73" s="15">
        <v>1</v>
      </c>
      <c r="O73" s="3">
        <f>+$D73*O57</f>
        <v>0</v>
      </c>
      <c r="P73" s="15">
        <v>1</v>
      </c>
      <c r="Q73" s="3">
        <f>+$D73*Q57</f>
        <v>0</v>
      </c>
      <c r="R73" s="15">
        <v>1</v>
      </c>
      <c r="S73" s="3">
        <f>+$D73*S57</f>
        <v>0</v>
      </c>
      <c r="T73" s="15">
        <v>1</v>
      </c>
      <c r="U73" s="3">
        <f>+$D73*U57</f>
        <v>0</v>
      </c>
      <c r="V73" s="15">
        <v>1</v>
      </c>
      <c r="W73" s="3">
        <f>+$D73*W57</f>
        <v>0</v>
      </c>
      <c r="X73" s="3">
        <f>+E73+G73+I73+K73+M73+O73+Q73+S73+U73+W73</f>
        <v>0</v>
      </c>
      <c r="AA73" s="5" t="s">
        <v>131</v>
      </c>
      <c r="AB73" s="3">
        <f>+E73</f>
        <v>0</v>
      </c>
      <c r="AC73" s="3">
        <f>+G73</f>
        <v>0</v>
      </c>
      <c r="AD73" s="3">
        <f>+I73</f>
        <v>0</v>
      </c>
      <c r="AE73" s="3">
        <f>+K73</f>
        <v>0</v>
      </c>
      <c r="AF73" s="3">
        <f>+M73</f>
        <v>0</v>
      </c>
      <c r="AG73" s="3">
        <f>+O73</f>
        <v>0</v>
      </c>
      <c r="AH73" s="3">
        <f>+Q73</f>
        <v>0</v>
      </c>
      <c r="AI73" s="3">
        <f>+S73</f>
        <v>0</v>
      </c>
      <c r="AJ73" s="3">
        <f>+U73</f>
        <v>0</v>
      </c>
      <c r="AK73" s="3">
        <f>+W73</f>
        <v>0</v>
      </c>
      <c r="AL73" s="3">
        <f>SUM(AB73:AK73)</f>
        <v>0</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2">+E74+G74+I74+K74+M74+O74+Q74+S74+U74+W74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2"/>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2"/>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3">SUM(D73:D76)</f>
        <v>1</v>
      </c>
      <c r="E77" s="27">
        <f>SUM(E73:E76)</f>
        <v>0</v>
      </c>
      <c r="F77" s="15">
        <f t="shared" si="33"/>
        <v>1</v>
      </c>
      <c r="G77" s="27">
        <f>SUM(G73:G76)</f>
        <v>0</v>
      </c>
      <c r="H77" s="15">
        <f t="shared" si="33"/>
        <v>1</v>
      </c>
      <c r="I77" s="27">
        <f>SUM(I73:I76)</f>
        <v>0</v>
      </c>
      <c r="J77" s="15">
        <f t="shared" si="33"/>
        <v>1</v>
      </c>
      <c r="K77" s="27">
        <f>SUM(K73:K76)</f>
        <v>0</v>
      </c>
      <c r="L77" s="15">
        <f t="shared" si="33"/>
        <v>1</v>
      </c>
      <c r="M77" s="27">
        <f>SUM(M73:M76)</f>
        <v>0</v>
      </c>
      <c r="N77" s="15">
        <f t="shared" si="33"/>
        <v>1</v>
      </c>
      <c r="O77" s="27">
        <f>SUM(O73:O76)</f>
        <v>0</v>
      </c>
      <c r="P77" s="15">
        <f t="shared" si="33"/>
        <v>1</v>
      </c>
      <c r="Q77" s="27">
        <f>SUM(Q73:Q76)</f>
        <v>0</v>
      </c>
      <c r="R77" s="15">
        <f t="shared" si="33"/>
        <v>1</v>
      </c>
      <c r="S77" s="27">
        <f>SUM(S73:S76)</f>
        <v>0</v>
      </c>
      <c r="T77" s="15">
        <f t="shared" si="33"/>
        <v>1</v>
      </c>
      <c r="U77" s="27">
        <f>SUM(U73:U76)</f>
        <v>0</v>
      </c>
      <c r="V77" s="15">
        <f t="shared" si="33"/>
        <v>1</v>
      </c>
      <c r="W77" s="27">
        <f>SUM(W73:W76)</f>
        <v>0</v>
      </c>
      <c r="X77" s="3">
        <f t="shared" si="32"/>
        <v>0</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18.507018315343032</v>
      </c>
      <c r="AC78" s="3">
        <f>+G60</f>
        <v>23.260955378044819</v>
      </c>
      <c r="AD78" s="3">
        <f>+I60</f>
        <v>0</v>
      </c>
      <c r="AE78" s="3">
        <f>+K60</f>
        <v>0</v>
      </c>
      <c r="AF78" s="3">
        <f>+M60</f>
        <v>15.242369857402149</v>
      </c>
      <c r="AG78" s="3">
        <f>+O60</f>
        <v>119.09956066005671</v>
      </c>
      <c r="AH78" s="3">
        <f>+Q60</f>
        <v>37.225675213918841</v>
      </c>
      <c r="AI78" s="3">
        <f>+S60</f>
        <v>0</v>
      </c>
      <c r="AJ78" s="3">
        <f>+U60</f>
        <v>0</v>
      </c>
      <c r="AK78" s="3">
        <f>+W60</f>
        <v>6.3369997556677067</v>
      </c>
      <c r="AL78" s="3">
        <f>+X60</f>
        <v>219.67257918043325</v>
      </c>
      <c r="AN78" t="s">
        <v>137</v>
      </c>
      <c r="AO78" s="3">
        <f>+AB$78*AB79</f>
        <v>12.954912820740121</v>
      </c>
      <c r="AP78" s="3">
        <f t="shared" ref="AP78:AX78" si="34">+AC$78*AC79</f>
        <v>16.282668764631374</v>
      </c>
      <c r="AQ78" s="3">
        <f t="shared" si="34"/>
        <v>0</v>
      </c>
      <c r="AR78" s="3">
        <f t="shared" si="34"/>
        <v>0</v>
      </c>
      <c r="AS78" s="3">
        <f t="shared" si="34"/>
        <v>10.669658900181505</v>
      </c>
      <c r="AT78" s="3">
        <f t="shared" si="34"/>
        <v>59.549780330028355</v>
      </c>
      <c r="AU78" s="3">
        <f t="shared" si="34"/>
        <v>22.335405128351304</v>
      </c>
      <c r="AV78" s="3">
        <f t="shared" si="34"/>
        <v>0</v>
      </c>
      <c r="AW78" s="3">
        <f t="shared" si="34"/>
        <v>0</v>
      </c>
      <c r="AX78" s="3">
        <f t="shared" si="34"/>
        <v>6.3369997556677067</v>
      </c>
      <c r="AY78" s="3">
        <f>SUM(AO78:AX78)</f>
        <v>128.12942569960038</v>
      </c>
      <c r="AZ78" t="s">
        <v>138</v>
      </c>
    </row>
    <row r="79" spans="1:52" ht="15.5" x14ac:dyDescent="0.35">
      <c r="A79" s="5" t="s">
        <v>139</v>
      </c>
      <c r="B79" t="s">
        <v>140</v>
      </c>
      <c r="C79">
        <v>3</v>
      </c>
      <c r="D79" s="15">
        <v>0.7</v>
      </c>
      <c r="E79" s="3">
        <f t="shared" ref="E79:E84" si="35">+$D79*E$60</f>
        <v>12.954912820740121</v>
      </c>
      <c r="F79" s="15">
        <v>0.7</v>
      </c>
      <c r="G79" s="3">
        <f>+$F79*G$60</f>
        <v>16.282668764631374</v>
      </c>
      <c r="H79" s="15">
        <v>0.5</v>
      </c>
      <c r="I79" s="3">
        <f t="shared" ref="I79:I84" si="36">+$H79*I$60</f>
        <v>0</v>
      </c>
      <c r="J79" s="15">
        <v>0.5</v>
      </c>
      <c r="K79" s="3">
        <f t="shared" ref="K79:K84" si="37">+$J79*K$60</f>
        <v>0</v>
      </c>
      <c r="L79" s="15">
        <v>0.7</v>
      </c>
      <c r="M79" s="3">
        <f t="shared" ref="M79:M84" si="38">+$L79*M$60</f>
        <v>10.669658900181505</v>
      </c>
      <c r="N79" s="15">
        <v>0.5</v>
      </c>
      <c r="O79" s="3">
        <f t="shared" ref="O79:O84" si="39">+$N79*O$60</f>
        <v>59.549780330028355</v>
      </c>
      <c r="P79" s="15">
        <v>0.6</v>
      </c>
      <c r="Q79" s="3">
        <f t="shared" ref="Q79:Q84" si="40">+$P79*Q$60</f>
        <v>22.335405128351304</v>
      </c>
      <c r="R79" s="15">
        <v>1</v>
      </c>
      <c r="S79" s="3">
        <f t="shared" ref="S79:S84" si="41">+$R79*S$60</f>
        <v>0</v>
      </c>
      <c r="T79" s="15">
        <v>1</v>
      </c>
      <c r="U79" s="3">
        <f t="shared" ref="U79:U84" si="42">+$T79*U$60</f>
        <v>0</v>
      </c>
      <c r="V79" s="15">
        <v>1</v>
      </c>
      <c r="W79" s="3">
        <f t="shared" ref="W79:W84" si="43">+$V79*W$60</f>
        <v>6.3369997556677067</v>
      </c>
      <c r="X79" s="3">
        <f t="shared" ref="X79:X85" si="44">+E79+G79+I79+K79+M79+O79+Q79+S79+U79+W79</f>
        <v>128.12942569960038</v>
      </c>
      <c r="AA79" t="s">
        <v>139</v>
      </c>
      <c r="AB79" s="15">
        <f t="shared" ref="AB79:AB84" si="45">+D79</f>
        <v>0.7</v>
      </c>
      <c r="AC79" s="15">
        <f t="shared" ref="AC79:AC84" si="46">+F79</f>
        <v>0.7</v>
      </c>
      <c r="AD79" s="15">
        <f t="shared" ref="AD79:AD84" si="47">+H79</f>
        <v>0.5</v>
      </c>
      <c r="AE79" s="15">
        <f t="shared" ref="AE79:AE84" si="48">+J79</f>
        <v>0.5</v>
      </c>
      <c r="AF79" s="15">
        <f t="shared" ref="AF79:AF84" si="49">+L79</f>
        <v>0.7</v>
      </c>
      <c r="AG79" s="15">
        <f t="shared" ref="AG79:AG84" si="50">+N79</f>
        <v>0.5</v>
      </c>
      <c r="AH79" s="15">
        <f t="shared" ref="AH79:AH84" si="51">+P79</f>
        <v>0.6</v>
      </c>
      <c r="AI79" s="15">
        <f t="shared" ref="AI79:AI84" si="52">+R79</f>
        <v>1</v>
      </c>
      <c r="AJ79" s="15">
        <f t="shared" ref="AJ79:AJ84" si="53">+T79</f>
        <v>1</v>
      </c>
      <c r="AK79" s="15">
        <f t="shared" ref="AK79:AK84" si="54">+V79</f>
        <v>1</v>
      </c>
      <c r="AN79" t="s">
        <v>141</v>
      </c>
      <c r="AO79" s="3">
        <f t="shared" ref="AO79:AX84" si="55">+AB79*AO$78</f>
        <v>9.0684389745180844</v>
      </c>
      <c r="AP79" s="3">
        <f t="shared" si="55"/>
        <v>11.397868135241961</v>
      </c>
      <c r="AQ79" s="3">
        <f t="shared" si="55"/>
        <v>0</v>
      </c>
      <c r="AR79" s="3">
        <f t="shared" si="55"/>
        <v>0</v>
      </c>
      <c r="AS79" s="3">
        <f t="shared" si="55"/>
        <v>7.4687612301270523</v>
      </c>
      <c r="AT79" s="3">
        <f t="shared" si="55"/>
        <v>29.774890165014178</v>
      </c>
      <c r="AU79" s="3">
        <f t="shared" si="55"/>
        <v>13.401243077010783</v>
      </c>
      <c r="AV79" s="3">
        <f t="shared" si="55"/>
        <v>0</v>
      </c>
      <c r="AW79" s="3">
        <f t="shared" si="55"/>
        <v>0</v>
      </c>
      <c r="AX79" s="3">
        <f t="shared" si="55"/>
        <v>6.3369997556677067</v>
      </c>
      <c r="AY79" s="3">
        <f t="shared" ref="AY79:AY84" si="56">SUM(AO79:AX79)</f>
        <v>77.448201337579761</v>
      </c>
      <c r="AZ79" t="s">
        <v>141</v>
      </c>
    </row>
    <row r="80" spans="1:52" ht="15.5" x14ac:dyDescent="0.35">
      <c r="A80" s="5" t="s">
        <v>142</v>
      </c>
      <c r="B80" t="s">
        <v>143</v>
      </c>
      <c r="C80">
        <v>15</v>
      </c>
      <c r="D80" s="15">
        <v>0.3</v>
      </c>
      <c r="E80" s="3">
        <f t="shared" si="35"/>
        <v>5.5521054946029098</v>
      </c>
      <c r="F80" s="15">
        <v>0.3</v>
      </c>
      <c r="G80" s="3">
        <f>+$F80*G$60</f>
        <v>6.978286613413446</v>
      </c>
      <c r="H80" s="15">
        <v>0</v>
      </c>
      <c r="I80" s="3">
        <f t="shared" si="36"/>
        <v>0</v>
      </c>
      <c r="J80" s="15">
        <v>0</v>
      </c>
      <c r="K80" s="3">
        <f t="shared" si="37"/>
        <v>0</v>
      </c>
      <c r="L80" s="15">
        <v>0.3</v>
      </c>
      <c r="M80" s="3">
        <f t="shared" si="38"/>
        <v>4.5727109572206448</v>
      </c>
      <c r="N80" s="15">
        <v>0</v>
      </c>
      <c r="O80" s="3">
        <f t="shared" si="39"/>
        <v>0</v>
      </c>
      <c r="P80" s="15">
        <v>0</v>
      </c>
      <c r="Q80" s="3">
        <f t="shared" si="40"/>
        <v>0</v>
      </c>
      <c r="R80" s="15">
        <v>0</v>
      </c>
      <c r="S80" s="3">
        <f t="shared" si="41"/>
        <v>0</v>
      </c>
      <c r="T80" s="15">
        <v>0</v>
      </c>
      <c r="U80" s="3">
        <f t="shared" si="42"/>
        <v>0</v>
      </c>
      <c r="V80" s="15">
        <v>0</v>
      </c>
      <c r="W80" s="3">
        <f t="shared" si="43"/>
        <v>0</v>
      </c>
      <c r="X80" s="3">
        <f t="shared" si="44"/>
        <v>17.103103065237001</v>
      </c>
      <c r="AA80" t="s">
        <v>142</v>
      </c>
      <c r="AB80" s="15">
        <f t="shared" si="45"/>
        <v>0.3</v>
      </c>
      <c r="AC80" s="15">
        <f t="shared" si="46"/>
        <v>0.3</v>
      </c>
      <c r="AD80" s="15">
        <f t="shared" si="47"/>
        <v>0</v>
      </c>
      <c r="AE80" s="15">
        <f t="shared" si="48"/>
        <v>0</v>
      </c>
      <c r="AF80" s="15">
        <f t="shared" si="49"/>
        <v>0.3</v>
      </c>
      <c r="AG80" s="15">
        <f t="shared" si="50"/>
        <v>0</v>
      </c>
      <c r="AH80" s="15">
        <f t="shared" si="51"/>
        <v>0</v>
      </c>
      <c r="AI80" s="15">
        <f t="shared" si="52"/>
        <v>0</v>
      </c>
      <c r="AJ80" s="15">
        <f t="shared" si="53"/>
        <v>0</v>
      </c>
      <c r="AK80" s="15">
        <f t="shared" si="54"/>
        <v>0</v>
      </c>
      <c r="AN80" t="s">
        <v>144</v>
      </c>
      <c r="AO80" s="3">
        <f t="shared" si="55"/>
        <v>3.8864738462220361</v>
      </c>
      <c r="AP80" s="3">
        <f t="shared" si="55"/>
        <v>4.884800629389412</v>
      </c>
      <c r="AQ80" s="3">
        <f t="shared" si="55"/>
        <v>0</v>
      </c>
      <c r="AR80" s="3">
        <f t="shared" si="55"/>
        <v>0</v>
      </c>
      <c r="AS80" s="3">
        <f t="shared" si="55"/>
        <v>3.2008976700544514</v>
      </c>
      <c r="AT80" s="3">
        <f t="shared" si="55"/>
        <v>0</v>
      </c>
      <c r="AU80" s="3">
        <f t="shared" si="55"/>
        <v>0</v>
      </c>
      <c r="AV80" s="3">
        <f t="shared" si="55"/>
        <v>0</v>
      </c>
      <c r="AW80" s="3">
        <f t="shared" si="55"/>
        <v>0</v>
      </c>
      <c r="AX80" s="3">
        <f t="shared" si="55"/>
        <v>0</v>
      </c>
      <c r="AY80" s="3">
        <f t="shared" si="56"/>
        <v>11.972172145665901</v>
      </c>
      <c r="AZ80" t="s">
        <v>144</v>
      </c>
    </row>
    <row r="81" spans="1:52" ht="15.5" x14ac:dyDescent="0.35">
      <c r="A81" s="5" t="s">
        <v>145</v>
      </c>
      <c r="B81" t="s">
        <v>146</v>
      </c>
      <c r="C81">
        <v>20</v>
      </c>
      <c r="D81" s="15">
        <v>0</v>
      </c>
      <c r="E81" s="3">
        <f t="shared" si="35"/>
        <v>0</v>
      </c>
      <c r="F81" s="15">
        <v>0</v>
      </c>
      <c r="G81" s="3">
        <f>+$F81*G$60</f>
        <v>0</v>
      </c>
      <c r="H81" s="15">
        <v>0.5</v>
      </c>
      <c r="I81" s="3">
        <f t="shared" si="36"/>
        <v>0</v>
      </c>
      <c r="J81" s="15">
        <v>0.5</v>
      </c>
      <c r="K81" s="3">
        <f t="shared" si="37"/>
        <v>0</v>
      </c>
      <c r="L81" s="15">
        <v>0</v>
      </c>
      <c r="M81" s="3">
        <f t="shared" si="38"/>
        <v>0</v>
      </c>
      <c r="N81" s="15">
        <v>0.5</v>
      </c>
      <c r="O81" s="3">
        <f t="shared" si="39"/>
        <v>59.549780330028355</v>
      </c>
      <c r="P81" s="15">
        <v>0.4</v>
      </c>
      <c r="Q81" s="3">
        <f t="shared" si="40"/>
        <v>14.890270085567536</v>
      </c>
      <c r="R81" s="15">
        <v>0</v>
      </c>
      <c r="S81" s="3">
        <f t="shared" si="41"/>
        <v>0</v>
      </c>
      <c r="T81" s="15">
        <v>0</v>
      </c>
      <c r="U81" s="3">
        <f t="shared" si="42"/>
        <v>0</v>
      </c>
      <c r="V81" s="15">
        <v>0</v>
      </c>
      <c r="W81" s="3">
        <f t="shared" si="43"/>
        <v>0</v>
      </c>
      <c r="X81" s="3">
        <f t="shared" si="44"/>
        <v>74.440050415595891</v>
      </c>
      <c r="AA81" t="s">
        <v>145</v>
      </c>
      <c r="AB81" s="15">
        <f t="shared" si="45"/>
        <v>0</v>
      </c>
      <c r="AC81" s="15">
        <f t="shared" si="46"/>
        <v>0</v>
      </c>
      <c r="AD81" s="15">
        <f t="shared" si="47"/>
        <v>0.5</v>
      </c>
      <c r="AE81" s="15">
        <f t="shared" si="48"/>
        <v>0.5</v>
      </c>
      <c r="AF81" s="15">
        <f t="shared" si="49"/>
        <v>0</v>
      </c>
      <c r="AG81" s="15">
        <f t="shared" si="50"/>
        <v>0.5</v>
      </c>
      <c r="AH81" s="15">
        <f t="shared" si="51"/>
        <v>0.4</v>
      </c>
      <c r="AI81" s="15">
        <f t="shared" si="52"/>
        <v>0</v>
      </c>
      <c r="AJ81" s="15">
        <f t="shared" si="53"/>
        <v>0</v>
      </c>
      <c r="AK81" s="15">
        <f t="shared" si="54"/>
        <v>0</v>
      </c>
      <c r="AN81" t="s">
        <v>145</v>
      </c>
      <c r="AO81" s="3">
        <f t="shared" si="55"/>
        <v>0</v>
      </c>
      <c r="AP81" s="3">
        <f t="shared" si="55"/>
        <v>0</v>
      </c>
      <c r="AQ81" s="3">
        <f t="shared" si="55"/>
        <v>0</v>
      </c>
      <c r="AR81" s="3">
        <f t="shared" si="55"/>
        <v>0</v>
      </c>
      <c r="AS81" s="3">
        <f t="shared" si="55"/>
        <v>0</v>
      </c>
      <c r="AT81" s="3">
        <f t="shared" si="55"/>
        <v>29.774890165014178</v>
      </c>
      <c r="AU81" s="3">
        <f t="shared" si="55"/>
        <v>8.9341620513405218</v>
      </c>
      <c r="AV81" s="3">
        <f t="shared" si="55"/>
        <v>0</v>
      </c>
      <c r="AW81" s="3">
        <f t="shared" si="55"/>
        <v>0</v>
      </c>
      <c r="AX81" s="3">
        <f t="shared" si="55"/>
        <v>0</v>
      </c>
      <c r="AY81" s="3">
        <f t="shared" si="56"/>
        <v>38.709052216354699</v>
      </c>
      <c r="AZ81" t="s">
        <v>145</v>
      </c>
    </row>
    <row r="82" spans="1:52" ht="15.5" x14ac:dyDescent="0.35">
      <c r="A82" s="5" t="s">
        <v>147</v>
      </c>
      <c r="B82" t="s">
        <v>140</v>
      </c>
      <c r="C82">
        <v>25</v>
      </c>
      <c r="D82" s="15">
        <v>0</v>
      </c>
      <c r="E82" s="3">
        <f t="shared" si="35"/>
        <v>0</v>
      </c>
      <c r="F82" s="15">
        <v>0</v>
      </c>
      <c r="G82" s="3">
        <f>+$F82*G$60</f>
        <v>0</v>
      </c>
      <c r="H82" s="15">
        <v>0</v>
      </c>
      <c r="I82" s="3">
        <f t="shared" si="36"/>
        <v>0</v>
      </c>
      <c r="J82" s="15">
        <v>0</v>
      </c>
      <c r="K82" s="3">
        <f t="shared" si="37"/>
        <v>0</v>
      </c>
      <c r="L82" s="15">
        <v>0</v>
      </c>
      <c r="M82" s="3">
        <f t="shared" si="38"/>
        <v>0</v>
      </c>
      <c r="N82" s="15">
        <v>0</v>
      </c>
      <c r="O82" s="3">
        <f t="shared" si="39"/>
        <v>0</v>
      </c>
      <c r="P82" s="15">
        <v>0</v>
      </c>
      <c r="Q82" s="3">
        <f t="shared" si="40"/>
        <v>0</v>
      </c>
      <c r="R82" s="15">
        <v>0</v>
      </c>
      <c r="S82" s="3">
        <f t="shared" si="41"/>
        <v>0</v>
      </c>
      <c r="T82" s="15">
        <v>0</v>
      </c>
      <c r="U82" s="3">
        <f t="shared" si="42"/>
        <v>0</v>
      </c>
      <c r="V82" s="15">
        <v>0</v>
      </c>
      <c r="W82" s="3">
        <f t="shared" si="43"/>
        <v>0</v>
      </c>
      <c r="X82" s="3">
        <f t="shared" si="44"/>
        <v>0</v>
      </c>
      <c r="AA82" t="s">
        <v>147</v>
      </c>
      <c r="AB82" s="15">
        <f t="shared" si="45"/>
        <v>0</v>
      </c>
      <c r="AC82" s="15">
        <f t="shared" si="46"/>
        <v>0</v>
      </c>
      <c r="AD82" s="15">
        <f t="shared" si="47"/>
        <v>0</v>
      </c>
      <c r="AE82" s="15">
        <f t="shared" si="48"/>
        <v>0</v>
      </c>
      <c r="AF82" s="15">
        <f t="shared" si="49"/>
        <v>0</v>
      </c>
      <c r="AG82" s="15">
        <f t="shared" si="50"/>
        <v>0</v>
      </c>
      <c r="AH82" s="15">
        <f t="shared" si="51"/>
        <v>0</v>
      </c>
      <c r="AI82" s="15">
        <f t="shared" si="52"/>
        <v>0</v>
      </c>
      <c r="AJ82" s="15">
        <f t="shared" si="53"/>
        <v>0</v>
      </c>
      <c r="AK82" s="15">
        <f t="shared" si="54"/>
        <v>0</v>
      </c>
      <c r="AN82" t="s">
        <v>147</v>
      </c>
      <c r="AO82" s="3">
        <f t="shared" si="55"/>
        <v>0</v>
      </c>
      <c r="AP82" s="3">
        <f t="shared" si="55"/>
        <v>0</v>
      </c>
      <c r="AQ82" s="3">
        <f t="shared" si="55"/>
        <v>0</v>
      </c>
      <c r="AR82" s="3">
        <f t="shared" si="55"/>
        <v>0</v>
      </c>
      <c r="AS82" s="3">
        <f t="shared" si="55"/>
        <v>0</v>
      </c>
      <c r="AT82" s="3">
        <f t="shared" si="55"/>
        <v>0</v>
      </c>
      <c r="AU82" s="3">
        <f t="shared" si="55"/>
        <v>0</v>
      </c>
      <c r="AV82" s="3">
        <f t="shared" si="55"/>
        <v>0</v>
      </c>
      <c r="AW82" s="3">
        <f t="shared" si="55"/>
        <v>0</v>
      </c>
      <c r="AX82" s="3">
        <f t="shared" si="55"/>
        <v>0</v>
      </c>
      <c r="AY82" s="3">
        <f t="shared" si="56"/>
        <v>0</v>
      </c>
      <c r="AZ82" t="s">
        <v>147</v>
      </c>
    </row>
    <row r="83" spans="1:52" ht="15.5" x14ac:dyDescent="0.35">
      <c r="A83" s="5" t="s">
        <v>148</v>
      </c>
      <c r="B83" t="s">
        <v>146</v>
      </c>
      <c r="C83">
        <v>35</v>
      </c>
      <c r="D83" s="15">
        <v>0</v>
      </c>
      <c r="E83" s="3">
        <f t="shared" si="35"/>
        <v>0</v>
      </c>
      <c r="F83" s="15">
        <v>0</v>
      </c>
      <c r="G83" s="3">
        <f>+$F83*G$60</f>
        <v>0</v>
      </c>
      <c r="H83" s="15">
        <v>0</v>
      </c>
      <c r="I83" s="3">
        <f t="shared" si="36"/>
        <v>0</v>
      </c>
      <c r="J83" s="15">
        <v>0</v>
      </c>
      <c r="K83" s="3">
        <f t="shared" si="37"/>
        <v>0</v>
      </c>
      <c r="L83" s="15">
        <v>0</v>
      </c>
      <c r="M83" s="3">
        <f t="shared" si="38"/>
        <v>0</v>
      </c>
      <c r="N83" s="15">
        <v>0</v>
      </c>
      <c r="O83" s="3">
        <f t="shared" si="39"/>
        <v>0</v>
      </c>
      <c r="P83" s="15">
        <v>0</v>
      </c>
      <c r="Q83" s="3">
        <f t="shared" si="40"/>
        <v>0</v>
      </c>
      <c r="R83" s="15">
        <v>0</v>
      </c>
      <c r="S83" s="3">
        <f t="shared" si="41"/>
        <v>0</v>
      </c>
      <c r="T83" s="15">
        <v>0</v>
      </c>
      <c r="U83" s="3">
        <f t="shared" si="42"/>
        <v>0</v>
      </c>
      <c r="V83" s="15">
        <v>0</v>
      </c>
      <c r="W83" s="3">
        <f t="shared" si="43"/>
        <v>0</v>
      </c>
      <c r="X83" s="3">
        <f t="shared" si="44"/>
        <v>0</v>
      </c>
      <c r="AA83" t="s">
        <v>148</v>
      </c>
      <c r="AB83" s="15">
        <f t="shared" si="45"/>
        <v>0</v>
      </c>
      <c r="AC83" s="15">
        <f t="shared" si="46"/>
        <v>0</v>
      </c>
      <c r="AD83" s="15">
        <f t="shared" si="47"/>
        <v>0</v>
      </c>
      <c r="AE83" s="15">
        <f t="shared" si="48"/>
        <v>0</v>
      </c>
      <c r="AF83" s="15">
        <f t="shared" si="49"/>
        <v>0</v>
      </c>
      <c r="AG83" s="15">
        <f t="shared" si="50"/>
        <v>0</v>
      </c>
      <c r="AH83" s="15">
        <f t="shared" si="51"/>
        <v>0</v>
      </c>
      <c r="AI83" s="15">
        <f t="shared" si="52"/>
        <v>0</v>
      </c>
      <c r="AJ83" s="15">
        <f t="shared" si="53"/>
        <v>0</v>
      </c>
      <c r="AK83" s="15">
        <f t="shared" si="54"/>
        <v>0</v>
      </c>
      <c r="AN83" t="s">
        <v>148</v>
      </c>
      <c r="AO83" s="3">
        <f t="shared" si="55"/>
        <v>0</v>
      </c>
      <c r="AP83" s="3">
        <f t="shared" si="55"/>
        <v>0</v>
      </c>
      <c r="AQ83" s="3">
        <f t="shared" si="55"/>
        <v>0</v>
      </c>
      <c r="AR83" s="3">
        <f t="shared" si="55"/>
        <v>0</v>
      </c>
      <c r="AS83" s="3">
        <f t="shared" si="55"/>
        <v>0</v>
      </c>
      <c r="AT83" s="3">
        <f t="shared" si="55"/>
        <v>0</v>
      </c>
      <c r="AU83" s="3">
        <f t="shared" si="55"/>
        <v>0</v>
      </c>
      <c r="AV83" s="3">
        <f t="shared" si="55"/>
        <v>0</v>
      </c>
      <c r="AW83" s="3">
        <f t="shared" si="55"/>
        <v>0</v>
      </c>
      <c r="AX83" s="3">
        <f t="shared" si="55"/>
        <v>0</v>
      </c>
      <c r="AY83" s="3">
        <f t="shared" si="56"/>
        <v>0</v>
      </c>
      <c r="AZ83" t="s">
        <v>148</v>
      </c>
    </row>
    <row r="84" spans="1:52" ht="15.5" x14ac:dyDescent="0.35">
      <c r="A84" s="5" t="s">
        <v>149</v>
      </c>
      <c r="B84" t="s">
        <v>143</v>
      </c>
      <c r="C84">
        <v>25</v>
      </c>
      <c r="D84" s="15">
        <v>0</v>
      </c>
      <c r="E84" s="3">
        <f t="shared" si="35"/>
        <v>0</v>
      </c>
      <c r="F84" s="15">
        <v>0</v>
      </c>
      <c r="G84" s="3">
        <f t="shared" ref="G84" si="57">+$F84*G$60</f>
        <v>0</v>
      </c>
      <c r="H84" s="15">
        <v>0</v>
      </c>
      <c r="I84" s="3">
        <f t="shared" si="36"/>
        <v>0</v>
      </c>
      <c r="J84" s="15">
        <v>0</v>
      </c>
      <c r="K84" s="3">
        <f t="shared" si="37"/>
        <v>0</v>
      </c>
      <c r="L84" s="15">
        <v>0</v>
      </c>
      <c r="M84" s="3">
        <f t="shared" si="38"/>
        <v>0</v>
      </c>
      <c r="N84" s="15">
        <v>0</v>
      </c>
      <c r="O84" s="3">
        <f t="shared" si="39"/>
        <v>0</v>
      </c>
      <c r="P84" s="15">
        <v>0</v>
      </c>
      <c r="Q84" s="3">
        <f t="shared" si="40"/>
        <v>0</v>
      </c>
      <c r="R84" s="15">
        <v>0</v>
      </c>
      <c r="S84" s="3">
        <f t="shared" si="41"/>
        <v>0</v>
      </c>
      <c r="T84" s="15">
        <v>0</v>
      </c>
      <c r="U84" s="3">
        <f t="shared" si="42"/>
        <v>0</v>
      </c>
      <c r="V84" s="15">
        <v>0</v>
      </c>
      <c r="W84" s="3">
        <f t="shared" si="43"/>
        <v>0</v>
      </c>
      <c r="X84" s="3">
        <f t="shared" si="44"/>
        <v>0</v>
      </c>
      <c r="AA84" t="s">
        <v>149</v>
      </c>
      <c r="AB84" s="15">
        <f t="shared" si="45"/>
        <v>0</v>
      </c>
      <c r="AC84" s="15">
        <f t="shared" si="46"/>
        <v>0</v>
      </c>
      <c r="AD84" s="15">
        <f t="shared" si="47"/>
        <v>0</v>
      </c>
      <c r="AE84" s="15">
        <f t="shared" si="48"/>
        <v>0</v>
      </c>
      <c r="AF84" s="15">
        <f t="shared" si="49"/>
        <v>0</v>
      </c>
      <c r="AG84" s="15">
        <f t="shared" si="50"/>
        <v>0</v>
      </c>
      <c r="AH84" s="15">
        <f t="shared" si="51"/>
        <v>0</v>
      </c>
      <c r="AI84" s="15">
        <f t="shared" si="52"/>
        <v>0</v>
      </c>
      <c r="AJ84" s="15">
        <f t="shared" si="53"/>
        <v>0</v>
      </c>
      <c r="AK84" s="15">
        <f t="shared" si="54"/>
        <v>0</v>
      </c>
      <c r="AN84" t="s">
        <v>149</v>
      </c>
      <c r="AO84" s="3">
        <f t="shared" si="55"/>
        <v>0</v>
      </c>
      <c r="AP84" s="3">
        <f t="shared" si="55"/>
        <v>0</v>
      </c>
      <c r="AQ84" s="3">
        <f t="shared" si="55"/>
        <v>0</v>
      </c>
      <c r="AR84" s="3">
        <f t="shared" si="55"/>
        <v>0</v>
      </c>
      <c r="AS84" s="3">
        <f t="shared" si="55"/>
        <v>0</v>
      </c>
      <c r="AT84" s="3">
        <f t="shared" si="55"/>
        <v>0</v>
      </c>
      <c r="AU84" s="3">
        <f t="shared" si="55"/>
        <v>0</v>
      </c>
      <c r="AV84" s="3">
        <f t="shared" si="55"/>
        <v>0</v>
      </c>
      <c r="AW84" s="3">
        <f t="shared" si="55"/>
        <v>0</v>
      </c>
      <c r="AX84" s="3">
        <f t="shared" si="55"/>
        <v>0</v>
      </c>
      <c r="AY84" s="3">
        <f t="shared" si="56"/>
        <v>0</v>
      </c>
      <c r="AZ84" t="s">
        <v>149</v>
      </c>
    </row>
    <row r="85" spans="1:52" ht="15.5" x14ac:dyDescent="0.35">
      <c r="A85" s="5" t="s">
        <v>150</v>
      </c>
      <c r="D85" s="15">
        <f>SUM(D79:D84)</f>
        <v>1</v>
      </c>
      <c r="E85" s="27">
        <f>SUM(E79:E84)</f>
        <v>18.507018315343032</v>
      </c>
      <c r="F85" s="15">
        <f>SUM(F79:F84)</f>
        <v>1</v>
      </c>
      <c r="G85" s="27">
        <f t="shared" ref="G85:U85" si="58">SUM(G79:G84)</f>
        <v>23.260955378044819</v>
      </c>
      <c r="H85" s="15">
        <f>SUM(H79:H84)</f>
        <v>1</v>
      </c>
      <c r="I85" s="27">
        <f t="shared" si="58"/>
        <v>0</v>
      </c>
      <c r="J85" s="15">
        <f>SUM(J79:J84)</f>
        <v>1</v>
      </c>
      <c r="K85" s="27">
        <f t="shared" si="58"/>
        <v>0</v>
      </c>
      <c r="L85" s="15">
        <f>SUM(L79:L84)</f>
        <v>1</v>
      </c>
      <c r="M85" s="27">
        <f>SUM(M79:M84)</f>
        <v>15.242369857402149</v>
      </c>
      <c r="N85" s="15">
        <f>SUM(N79:N84)</f>
        <v>1</v>
      </c>
      <c r="O85" s="27">
        <f t="shared" si="58"/>
        <v>119.09956066005671</v>
      </c>
      <c r="P85" s="15">
        <f>SUM(P79:P84)</f>
        <v>1</v>
      </c>
      <c r="Q85" s="27">
        <f t="shared" si="58"/>
        <v>37.225675213918841</v>
      </c>
      <c r="R85" s="15">
        <f>SUM(R79:R84)</f>
        <v>1</v>
      </c>
      <c r="S85" s="27">
        <f t="shared" si="58"/>
        <v>0</v>
      </c>
      <c r="T85" s="15">
        <f>SUM(T79:T84)</f>
        <v>1</v>
      </c>
      <c r="U85" s="27">
        <f t="shared" si="58"/>
        <v>0</v>
      </c>
      <c r="V85" s="15">
        <f>SUM(V79:V84)</f>
        <v>1</v>
      </c>
      <c r="W85" s="27">
        <f t="shared" ref="W85" si="59">SUM(W79:W84)</f>
        <v>6.3369997556677067</v>
      </c>
      <c r="X85" s="3">
        <f t="shared" si="44"/>
        <v>219.67257918043325</v>
      </c>
      <c r="AA85" t="s">
        <v>150</v>
      </c>
      <c r="AB85" s="15">
        <f>SUM(AB79:AB84)</f>
        <v>1</v>
      </c>
      <c r="AC85" s="15">
        <f t="shared" ref="AC85:AK85" si="60">SUM(AC79:AC84)</f>
        <v>1</v>
      </c>
      <c r="AD85" s="15">
        <f t="shared" si="60"/>
        <v>1</v>
      </c>
      <c r="AE85" s="15">
        <f t="shared" si="60"/>
        <v>1</v>
      </c>
      <c r="AF85" s="15">
        <f t="shared" si="60"/>
        <v>1</v>
      </c>
      <c r="AG85" s="15">
        <f t="shared" si="60"/>
        <v>1</v>
      </c>
      <c r="AH85" s="15">
        <f t="shared" si="60"/>
        <v>1</v>
      </c>
      <c r="AI85" s="15">
        <f t="shared" si="60"/>
        <v>1</v>
      </c>
      <c r="AJ85" s="15">
        <f t="shared" si="60"/>
        <v>1</v>
      </c>
      <c r="AK85" s="15">
        <f t="shared" si="60"/>
        <v>1</v>
      </c>
      <c r="AN85" t="s">
        <v>150</v>
      </c>
      <c r="AO85" s="3">
        <f>SUM(AO78:AO84)</f>
        <v>25.909825641480243</v>
      </c>
      <c r="AP85" s="3">
        <f t="shared" ref="AP85:AY85" si="61">SUM(AP78:AP84)</f>
        <v>32.565337529262749</v>
      </c>
      <c r="AQ85" s="3">
        <f t="shared" si="61"/>
        <v>0</v>
      </c>
      <c r="AR85" s="3">
        <f t="shared" si="61"/>
        <v>0</v>
      </c>
      <c r="AS85" s="3">
        <f t="shared" si="61"/>
        <v>21.339317800363009</v>
      </c>
      <c r="AT85" s="3">
        <f t="shared" si="61"/>
        <v>119.09956066005671</v>
      </c>
      <c r="AU85" s="3">
        <f t="shared" si="61"/>
        <v>44.670810256702609</v>
      </c>
      <c r="AV85" s="3">
        <f t="shared" si="61"/>
        <v>0</v>
      </c>
      <c r="AW85" s="3">
        <f t="shared" si="61"/>
        <v>0</v>
      </c>
      <c r="AX85" s="3">
        <f t="shared" si="61"/>
        <v>12.673999511335413</v>
      </c>
      <c r="AY85" s="3">
        <f t="shared" si="61"/>
        <v>256.25885139920075</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0</v>
      </c>
      <c r="F88" s="15">
        <v>0.8</v>
      </c>
      <c r="G88" s="3">
        <f>+$F88*G$58</f>
        <v>0</v>
      </c>
      <c r="H88" s="15">
        <v>0.8</v>
      </c>
      <c r="I88" s="3">
        <f>+$H88*I$58</f>
        <v>0</v>
      </c>
      <c r="J88" s="15">
        <v>0.8</v>
      </c>
      <c r="K88" s="3">
        <f>+$J88*K$58</f>
        <v>0</v>
      </c>
      <c r="L88" s="15">
        <v>0.8</v>
      </c>
      <c r="M88" s="3">
        <f>+$L88*M$58</f>
        <v>0</v>
      </c>
      <c r="N88" s="15">
        <v>0.8</v>
      </c>
      <c r="O88" s="3">
        <f>+$N88*O$58</f>
        <v>0</v>
      </c>
      <c r="P88" s="15">
        <v>0.8</v>
      </c>
      <c r="Q88" s="3">
        <f>+$P88*Q$58</f>
        <v>0</v>
      </c>
      <c r="R88" s="15">
        <v>0.8</v>
      </c>
      <c r="S88" s="3">
        <f>+$R88*S$58</f>
        <v>0</v>
      </c>
      <c r="T88" s="15">
        <v>0.8</v>
      </c>
      <c r="U88" s="3">
        <f>+$T88*U$58</f>
        <v>0</v>
      </c>
      <c r="V88" s="15">
        <v>0.8</v>
      </c>
      <c r="W88" s="3">
        <f>+$V88*W$58</f>
        <v>0</v>
      </c>
      <c r="X88" s="3">
        <f>+E88+G88+I88+K88+M88+O88+Q88+S88+U88+W88</f>
        <v>0</v>
      </c>
    </row>
    <row r="89" spans="1:52" ht="15.5" x14ac:dyDescent="0.35">
      <c r="A89" s="5" t="s">
        <v>153</v>
      </c>
      <c r="C89">
        <v>18</v>
      </c>
      <c r="D89" s="15">
        <v>0.2</v>
      </c>
      <c r="E89" s="3">
        <f>+$D89*E$58</f>
        <v>0</v>
      </c>
      <c r="F89" s="15">
        <v>0.2</v>
      </c>
      <c r="G89" s="3">
        <f>+$F89*G$58</f>
        <v>0</v>
      </c>
      <c r="H89" s="15">
        <v>0.2</v>
      </c>
      <c r="I89" s="3">
        <f>+$H89*I$58</f>
        <v>0</v>
      </c>
      <c r="J89" s="15">
        <v>0.2</v>
      </c>
      <c r="K89" s="3">
        <f>+$J89*K$58</f>
        <v>0</v>
      </c>
      <c r="L89" s="15">
        <v>0.2</v>
      </c>
      <c r="M89" s="3">
        <f>+$L89*M$58</f>
        <v>0</v>
      </c>
      <c r="N89" s="15">
        <v>0.2</v>
      </c>
      <c r="O89" s="3">
        <f>+$N89*O$58</f>
        <v>0</v>
      </c>
      <c r="P89" s="15">
        <v>0.2</v>
      </c>
      <c r="Q89" s="3">
        <f>+$P89*Q$58</f>
        <v>0</v>
      </c>
      <c r="R89" s="15">
        <v>0.2</v>
      </c>
      <c r="S89" s="3">
        <f>+$R89*S$58</f>
        <v>0</v>
      </c>
      <c r="T89" s="15">
        <v>0.2</v>
      </c>
      <c r="U89" s="3">
        <f>+$T89*U$58</f>
        <v>0</v>
      </c>
      <c r="V89" s="15">
        <v>0.2</v>
      </c>
      <c r="W89" s="3">
        <f>+$V89*W$58</f>
        <v>0</v>
      </c>
      <c r="X89" s="3">
        <f>+E89+G89+I89+K89+M89+O89+Q89+S89+U89+W89</f>
        <v>0</v>
      </c>
    </row>
    <row r="90" spans="1:52" ht="15.5" x14ac:dyDescent="0.35">
      <c r="A90" s="5" t="s">
        <v>10</v>
      </c>
      <c r="D90" s="15">
        <f>SUM(D88:D89)</f>
        <v>1</v>
      </c>
      <c r="E90" s="29">
        <f>SUM(E88:E89)</f>
        <v>0</v>
      </c>
      <c r="F90" s="31">
        <f>SUM(F88:F89)</f>
        <v>1</v>
      </c>
      <c r="G90" s="29">
        <f t="shared" ref="G90:U90" si="62">SUM(G88:G89)</f>
        <v>0</v>
      </c>
      <c r="H90" s="31">
        <f>SUM(H88:H89)</f>
        <v>1</v>
      </c>
      <c r="I90" s="29">
        <f t="shared" si="62"/>
        <v>0</v>
      </c>
      <c r="J90" s="31">
        <f>SUM(J88:J89)</f>
        <v>1</v>
      </c>
      <c r="K90" s="29">
        <f t="shared" si="62"/>
        <v>0</v>
      </c>
      <c r="L90" s="31">
        <f>SUM(L88:L89)</f>
        <v>1</v>
      </c>
      <c r="M90" s="29">
        <f t="shared" si="62"/>
        <v>0</v>
      </c>
      <c r="N90" s="31">
        <f>SUM(N88:N89)</f>
        <v>1</v>
      </c>
      <c r="O90" s="29">
        <f t="shared" si="62"/>
        <v>0</v>
      </c>
      <c r="P90" s="31">
        <f>SUM(P88:P89)</f>
        <v>1</v>
      </c>
      <c r="Q90" s="29">
        <f t="shared" si="62"/>
        <v>0</v>
      </c>
      <c r="R90" s="31">
        <f>SUM(R88:R89)</f>
        <v>1</v>
      </c>
      <c r="S90" s="29">
        <f t="shared" si="62"/>
        <v>0</v>
      </c>
      <c r="T90" s="31">
        <f>SUM(T88:T89)</f>
        <v>1</v>
      </c>
      <c r="U90" s="29">
        <f t="shared" si="62"/>
        <v>0</v>
      </c>
      <c r="V90" s="31">
        <f>SUM(V88:V89)</f>
        <v>1</v>
      </c>
      <c r="W90" s="29">
        <f t="shared" ref="W90" si="63">SUM(W88:W89)</f>
        <v>0</v>
      </c>
      <c r="X90" s="3">
        <f>+E90+G90+I90+K90+M90+O90+Q90+S90+U90+W90</f>
        <v>0</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138.94547491975996</v>
      </c>
      <c r="AC91" s="3">
        <f>+G61</f>
        <v>142.66087300933432</v>
      </c>
      <c r="AD91" s="3">
        <f>+I61</f>
        <v>27.022600794163701</v>
      </c>
      <c r="AE91" s="3">
        <f>+K61</f>
        <v>0.23031051196667807</v>
      </c>
      <c r="AF91" s="3">
        <f>+M61</f>
        <v>21.382488889341264</v>
      </c>
      <c r="AG91" s="3">
        <f>+O61</f>
        <v>596.5938486402124</v>
      </c>
      <c r="AH91" s="3">
        <f>+Q61</f>
        <v>130.96957693797964</v>
      </c>
      <c r="AI91" s="3">
        <f>+S61</f>
        <v>9.1484371593080205</v>
      </c>
      <c r="AJ91" s="3">
        <f>+U61</f>
        <v>0.10605806882944877</v>
      </c>
      <c r="AK91" s="3">
        <f>+W61</f>
        <v>30.712733767067157</v>
      </c>
      <c r="AL91" s="3">
        <f>SUM(AB91:AK91)</f>
        <v>1097.7724026979627</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4">+$D92*E$61</f>
        <v>13.894547491975997</v>
      </c>
      <c r="F92" s="15">
        <v>0.1</v>
      </c>
      <c r="G92" s="3">
        <f>+$F92*G$61</f>
        <v>14.266087300933433</v>
      </c>
      <c r="H92" s="15">
        <v>0</v>
      </c>
      <c r="I92" s="3">
        <f t="shared" ref="I92:I97" si="65">+$H92*I$61</f>
        <v>0</v>
      </c>
      <c r="J92" s="15">
        <v>0</v>
      </c>
      <c r="K92" s="3">
        <f>+$J92*K$61</f>
        <v>0</v>
      </c>
      <c r="L92" s="15">
        <v>0.1</v>
      </c>
      <c r="M92" s="3">
        <f>+$L92*M$61</f>
        <v>2.1382488889341267</v>
      </c>
      <c r="N92" s="15">
        <v>0</v>
      </c>
      <c r="O92" s="3">
        <f>+$N92*O$61</f>
        <v>0</v>
      </c>
      <c r="P92" s="15">
        <v>0</v>
      </c>
      <c r="Q92" s="3">
        <f>+$P92*Q$61</f>
        <v>0</v>
      </c>
      <c r="R92" s="15">
        <v>0</v>
      </c>
      <c r="S92" s="3">
        <f>+$R92*S$61</f>
        <v>0</v>
      </c>
      <c r="T92" s="15">
        <v>0</v>
      </c>
      <c r="U92" s="3">
        <f>+$T92*U$61</f>
        <v>0</v>
      </c>
      <c r="V92" s="15">
        <v>0</v>
      </c>
      <c r="W92" s="3">
        <f>+$V92*W$61</f>
        <v>0</v>
      </c>
      <c r="X92" s="3">
        <f t="shared" ref="X92:X98" si="66">+E92+G92+I92+K92+M92+O92+Q92+S92+U92+W92</f>
        <v>30.298883681843556</v>
      </c>
      <c r="AA92" s="5" t="s">
        <v>155</v>
      </c>
      <c r="AB92" s="15">
        <f t="shared" ref="AB92:AB98" si="67">+D92</f>
        <v>0.1</v>
      </c>
      <c r="AC92" s="15">
        <f t="shared" ref="AC92:AC98" si="68">+F92</f>
        <v>0.1</v>
      </c>
      <c r="AD92" s="15">
        <f t="shared" ref="AD92:AD97" si="69">+H92</f>
        <v>0</v>
      </c>
      <c r="AE92" s="15">
        <f t="shared" ref="AE92:AE97" si="70">+J92</f>
        <v>0</v>
      </c>
      <c r="AF92" s="15">
        <f t="shared" ref="AF92:AF98" si="71">+L92</f>
        <v>0.1</v>
      </c>
      <c r="AG92" s="15">
        <f t="shared" ref="AG92:AG98" si="72">+N92</f>
        <v>0</v>
      </c>
      <c r="AH92" s="15">
        <f t="shared" ref="AH92:AH98" si="73">+P92</f>
        <v>0</v>
      </c>
      <c r="AI92" s="15">
        <f t="shared" ref="AI92:AI98" si="74">+R92</f>
        <v>0</v>
      </c>
      <c r="AJ92" s="15">
        <f t="shared" ref="AJ92:AJ98" si="75">+T92</f>
        <v>0</v>
      </c>
      <c r="AK92" s="15">
        <f t="shared" ref="AK92:AK98" si="76">+V92</f>
        <v>0</v>
      </c>
      <c r="AL92" s="3"/>
      <c r="AN92" s="5" t="s">
        <v>155</v>
      </c>
      <c r="AO92" s="3">
        <f t="shared" ref="AO92:AO98" si="77">+E92</f>
        <v>13.894547491975997</v>
      </c>
      <c r="AP92" s="3">
        <f t="shared" ref="AP92:AP98" si="78">+G92</f>
        <v>14.266087300933433</v>
      </c>
      <c r="AQ92" s="3">
        <f t="shared" ref="AQ92:AQ98" si="79">+I92</f>
        <v>0</v>
      </c>
      <c r="AR92" s="3">
        <f t="shared" ref="AR92:AR98" si="80">+K92</f>
        <v>0</v>
      </c>
      <c r="AS92" s="3">
        <f t="shared" ref="AS92:AS98" si="81">+M92</f>
        <v>2.1382488889341267</v>
      </c>
      <c r="AT92" s="3">
        <f t="shared" ref="AT92:AT98" si="82">+O92</f>
        <v>0</v>
      </c>
      <c r="AU92" s="3">
        <f t="shared" ref="AU92:AU98" si="83">+Q92</f>
        <v>0</v>
      </c>
      <c r="AV92" s="3">
        <f t="shared" ref="AV92:AV98" si="84">+S92</f>
        <v>0</v>
      </c>
      <c r="AW92" s="3">
        <f t="shared" ref="AW92:AW98" si="85">+U92</f>
        <v>0</v>
      </c>
      <c r="AX92" s="3">
        <f t="shared" ref="AX92:AX98" si="86">+W92</f>
        <v>0</v>
      </c>
      <c r="AY92" s="3">
        <f>SUM(AO92:AX92)</f>
        <v>30.298883681843556</v>
      </c>
    </row>
    <row r="93" spans="1:52" ht="15.5" x14ac:dyDescent="0.35">
      <c r="A93" s="5" t="s">
        <v>156</v>
      </c>
      <c r="B93" t="s">
        <v>140</v>
      </c>
      <c r="C93">
        <v>25</v>
      </c>
      <c r="D93" s="15">
        <v>0.1</v>
      </c>
      <c r="E93" s="3">
        <f t="shared" si="64"/>
        <v>13.894547491975997</v>
      </c>
      <c r="F93" s="15">
        <v>0.1</v>
      </c>
      <c r="G93" s="3">
        <f t="shared" ref="G93:G97" si="87">+$F93*G$61</f>
        <v>14.266087300933433</v>
      </c>
      <c r="H93" s="15">
        <v>0.15</v>
      </c>
      <c r="I93" s="3">
        <f t="shared" si="65"/>
        <v>4.0533901191245549</v>
      </c>
      <c r="J93" s="15">
        <v>0.15</v>
      </c>
      <c r="K93" s="3">
        <f>+$J93*K$61</f>
        <v>3.4546576795001706E-2</v>
      </c>
      <c r="L93" s="15">
        <v>0.1</v>
      </c>
      <c r="M93" s="3">
        <f t="shared" ref="M93:M97" si="88">+$L93*M$61</f>
        <v>2.1382488889341267</v>
      </c>
      <c r="N93" s="15">
        <v>0.3</v>
      </c>
      <c r="O93" s="3">
        <f t="shared" ref="O93:O97" si="89">+$N93*O$61</f>
        <v>178.9781545920637</v>
      </c>
      <c r="P93" s="15">
        <v>0.3</v>
      </c>
      <c r="Q93" s="3">
        <f t="shared" ref="Q93:Q97" si="90">+$P93*Q$61</f>
        <v>39.29087308139389</v>
      </c>
      <c r="R93" s="15">
        <v>0.25</v>
      </c>
      <c r="S93" s="3">
        <f t="shared" ref="S93:S97" si="91">+$R93*S$61</f>
        <v>2.2871092898270051</v>
      </c>
      <c r="T93" s="15">
        <v>0.25</v>
      </c>
      <c r="U93" s="3">
        <f t="shared" ref="U93:U97" si="92">+$T93*U$61</f>
        <v>2.6514517207362191E-2</v>
      </c>
      <c r="V93" s="15">
        <v>0.25</v>
      </c>
      <c r="W93" s="3">
        <f t="shared" ref="W93:W97" si="93">+$V93*W$61</f>
        <v>7.6781834417667891</v>
      </c>
      <c r="X93" s="3">
        <f t="shared" si="66"/>
        <v>262.64765530002188</v>
      </c>
      <c r="AA93" s="5" t="s">
        <v>156</v>
      </c>
      <c r="AB93" s="15">
        <f t="shared" si="67"/>
        <v>0.1</v>
      </c>
      <c r="AC93" s="15">
        <f t="shared" si="68"/>
        <v>0.1</v>
      </c>
      <c r="AD93" s="15">
        <f t="shared" si="69"/>
        <v>0.15</v>
      </c>
      <c r="AE93" s="15">
        <f t="shared" si="70"/>
        <v>0.15</v>
      </c>
      <c r="AF93" s="15">
        <f t="shared" si="71"/>
        <v>0.1</v>
      </c>
      <c r="AG93" s="15">
        <f t="shared" si="72"/>
        <v>0.3</v>
      </c>
      <c r="AH93" s="15">
        <f t="shared" si="73"/>
        <v>0.3</v>
      </c>
      <c r="AI93" s="15">
        <f t="shared" si="74"/>
        <v>0.25</v>
      </c>
      <c r="AJ93" s="15">
        <f t="shared" si="75"/>
        <v>0.25</v>
      </c>
      <c r="AK93" s="15">
        <f t="shared" si="76"/>
        <v>0.25</v>
      </c>
      <c r="AN93" s="5" t="s">
        <v>156</v>
      </c>
      <c r="AO93" s="3">
        <f t="shared" si="77"/>
        <v>13.894547491975997</v>
      </c>
      <c r="AP93" s="3">
        <f t="shared" si="78"/>
        <v>14.266087300933433</v>
      </c>
      <c r="AQ93" s="3">
        <f t="shared" si="79"/>
        <v>4.0533901191245549</v>
      </c>
      <c r="AR93" s="3">
        <f t="shared" si="80"/>
        <v>3.4546576795001706E-2</v>
      </c>
      <c r="AS93" s="3">
        <f t="shared" si="81"/>
        <v>2.1382488889341267</v>
      </c>
      <c r="AT93" s="3">
        <f t="shared" si="82"/>
        <v>178.9781545920637</v>
      </c>
      <c r="AU93" s="3">
        <f t="shared" si="83"/>
        <v>39.29087308139389</v>
      </c>
      <c r="AV93" s="3">
        <f t="shared" si="84"/>
        <v>2.2871092898270051</v>
      </c>
      <c r="AW93" s="3">
        <f t="shared" si="85"/>
        <v>2.6514517207362191E-2</v>
      </c>
      <c r="AX93" s="3">
        <f t="shared" si="86"/>
        <v>7.6781834417667891</v>
      </c>
      <c r="AY93" s="3">
        <f t="shared" ref="AY93:AY98" si="94">SUM(AO93:AX93)</f>
        <v>262.64765530002188</v>
      </c>
    </row>
    <row r="94" spans="1:52" ht="15.5" x14ac:dyDescent="0.35">
      <c r="A94" s="5" t="s">
        <v>157</v>
      </c>
      <c r="B94" t="s">
        <v>143</v>
      </c>
      <c r="C94">
        <v>25</v>
      </c>
      <c r="D94" s="15">
        <v>0.15</v>
      </c>
      <c r="E94" s="3">
        <f t="shared" si="64"/>
        <v>20.841821237963995</v>
      </c>
      <c r="F94" s="15">
        <v>0.15</v>
      </c>
      <c r="G94" s="3">
        <f t="shared" si="87"/>
        <v>21.399130951400149</v>
      </c>
      <c r="H94" s="15">
        <v>0.05</v>
      </c>
      <c r="I94" s="3">
        <f t="shared" si="65"/>
        <v>1.3511300397081851</v>
      </c>
      <c r="J94" s="15">
        <v>0</v>
      </c>
      <c r="K94" s="3">
        <f t="shared" ref="K94:K97" si="95">+$J94*K$61</f>
        <v>0</v>
      </c>
      <c r="L94" s="15">
        <v>0.15</v>
      </c>
      <c r="M94" s="3">
        <f t="shared" si="88"/>
        <v>3.2073733334011894</v>
      </c>
      <c r="N94" s="15">
        <v>0.3</v>
      </c>
      <c r="O94" s="3">
        <f t="shared" si="89"/>
        <v>178.9781545920637</v>
      </c>
      <c r="P94" s="15">
        <v>0.3</v>
      </c>
      <c r="Q94" s="3">
        <f t="shared" si="90"/>
        <v>39.29087308139389</v>
      </c>
      <c r="R94" s="15">
        <v>0.3</v>
      </c>
      <c r="S94" s="3">
        <f t="shared" si="91"/>
        <v>2.7445311477924061</v>
      </c>
      <c r="T94" s="15">
        <v>0.3</v>
      </c>
      <c r="U94" s="3">
        <f t="shared" si="92"/>
        <v>3.1817420648834631E-2</v>
      </c>
      <c r="V94" s="15">
        <v>0.3</v>
      </c>
      <c r="W94" s="3">
        <f t="shared" si="93"/>
        <v>9.2138201301201459</v>
      </c>
      <c r="X94" s="3">
        <f t="shared" si="66"/>
        <v>277.05865193449256</v>
      </c>
      <c r="AA94" s="5" t="s">
        <v>157</v>
      </c>
      <c r="AB94" s="15">
        <f t="shared" si="67"/>
        <v>0.15</v>
      </c>
      <c r="AC94" s="15">
        <f t="shared" si="68"/>
        <v>0.15</v>
      </c>
      <c r="AD94" s="15">
        <f t="shared" si="69"/>
        <v>0.05</v>
      </c>
      <c r="AE94" s="15">
        <f t="shared" si="70"/>
        <v>0</v>
      </c>
      <c r="AF94" s="15">
        <f t="shared" si="71"/>
        <v>0.15</v>
      </c>
      <c r="AG94" s="15">
        <f t="shared" si="72"/>
        <v>0.3</v>
      </c>
      <c r="AH94" s="15">
        <f t="shared" si="73"/>
        <v>0.3</v>
      </c>
      <c r="AI94" s="15">
        <f t="shared" si="74"/>
        <v>0.3</v>
      </c>
      <c r="AJ94" s="15">
        <f t="shared" si="75"/>
        <v>0.3</v>
      </c>
      <c r="AK94" s="15">
        <f t="shared" si="76"/>
        <v>0.3</v>
      </c>
      <c r="AN94" s="5" t="s">
        <v>157</v>
      </c>
      <c r="AO94" s="3">
        <f t="shared" si="77"/>
        <v>20.841821237963995</v>
      </c>
      <c r="AP94" s="3">
        <f t="shared" si="78"/>
        <v>21.399130951400149</v>
      </c>
      <c r="AQ94" s="3">
        <f t="shared" si="79"/>
        <v>1.3511300397081851</v>
      </c>
      <c r="AR94" s="3">
        <f t="shared" si="80"/>
        <v>0</v>
      </c>
      <c r="AS94" s="3">
        <f t="shared" si="81"/>
        <v>3.2073733334011894</v>
      </c>
      <c r="AT94" s="3">
        <f t="shared" si="82"/>
        <v>178.9781545920637</v>
      </c>
      <c r="AU94" s="3">
        <f t="shared" si="83"/>
        <v>39.29087308139389</v>
      </c>
      <c r="AV94" s="3">
        <f t="shared" si="84"/>
        <v>2.7445311477924061</v>
      </c>
      <c r="AW94" s="3">
        <f t="shared" si="85"/>
        <v>3.1817420648834631E-2</v>
      </c>
      <c r="AX94" s="3">
        <f t="shared" si="86"/>
        <v>9.2138201301201459</v>
      </c>
      <c r="AY94" s="3">
        <f t="shared" si="94"/>
        <v>277.05865193449256</v>
      </c>
    </row>
    <row r="95" spans="1:52" ht="15.5" x14ac:dyDescent="0.35">
      <c r="A95" s="5" t="s">
        <v>158</v>
      </c>
      <c r="B95" t="s">
        <v>143</v>
      </c>
      <c r="C95">
        <v>25</v>
      </c>
      <c r="D95" s="15">
        <v>0.05</v>
      </c>
      <c r="E95" s="3">
        <f t="shared" si="64"/>
        <v>6.9472737459879985</v>
      </c>
      <c r="F95" s="15">
        <v>0.05</v>
      </c>
      <c r="G95" s="3">
        <f t="shared" si="87"/>
        <v>7.1330436504667167</v>
      </c>
      <c r="H95" s="15">
        <v>0.05</v>
      </c>
      <c r="I95" s="3">
        <f t="shared" si="65"/>
        <v>1.3511300397081851</v>
      </c>
      <c r="J95" s="15">
        <v>0</v>
      </c>
      <c r="K95" s="3">
        <f t="shared" si="95"/>
        <v>0</v>
      </c>
      <c r="L95" s="15">
        <v>0</v>
      </c>
      <c r="M95" s="3">
        <f t="shared" si="88"/>
        <v>0</v>
      </c>
      <c r="N95" s="15">
        <v>0.02</v>
      </c>
      <c r="O95" s="3">
        <f t="shared" si="89"/>
        <v>11.931876972804249</v>
      </c>
      <c r="P95" s="15">
        <v>0.02</v>
      </c>
      <c r="Q95" s="3">
        <f t="shared" si="90"/>
        <v>2.6193915387595927</v>
      </c>
      <c r="R95" s="15">
        <v>0.05</v>
      </c>
      <c r="S95" s="3">
        <f t="shared" si="91"/>
        <v>0.45742185796540102</v>
      </c>
      <c r="T95" s="15">
        <v>0.05</v>
      </c>
      <c r="U95" s="3">
        <f t="shared" si="92"/>
        <v>5.3029034414724388E-3</v>
      </c>
      <c r="V95" s="15">
        <v>0.05</v>
      </c>
      <c r="W95" s="3">
        <f t="shared" si="93"/>
        <v>1.5356366883533579</v>
      </c>
      <c r="X95" s="3">
        <f t="shared" si="66"/>
        <v>31.98107739748697</v>
      </c>
      <c r="AA95" s="5" t="s">
        <v>158</v>
      </c>
      <c r="AB95" s="15">
        <f t="shared" si="67"/>
        <v>0.05</v>
      </c>
      <c r="AC95" s="15">
        <f t="shared" si="68"/>
        <v>0.05</v>
      </c>
      <c r="AD95" s="15">
        <f t="shared" si="69"/>
        <v>0.05</v>
      </c>
      <c r="AE95" s="15">
        <f t="shared" si="70"/>
        <v>0</v>
      </c>
      <c r="AF95" s="15">
        <f t="shared" si="71"/>
        <v>0</v>
      </c>
      <c r="AG95" s="15">
        <f t="shared" si="72"/>
        <v>0.02</v>
      </c>
      <c r="AH95" s="15">
        <f t="shared" si="73"/>
        <v>0.02</v>
      </c>
      <c r="AI95" s="15">
        <f t="shared" si="74"/>
        <v>0.05</v>
      </c>
      <c r="AJ95" s="15">
        <f t="shared" si="75"/>
        <v>0.05</v>
      </c>
      <c r="AK95" s="15">
        <f t="shared" si="76"/>
        <v>0.05</v>
      </c>
      <c r="AN95" s="5" t="s">
        <v>158</v>
      </c>
      <c r="AO95" s="3">
        <f t="shared" si="77"/>
        <v>6.9472737459879985</v>
      </c>
      <c r="AP95" s="3">
        <f t="shared" si="78"/>
        <v>7.1330436504667167</v>
      </c>
      <c r="AQ95" s="3">
        <f t="shared" si="79"/>
        <v>1.3511300397081851</v>
      </c>
      <c r="AR95" s="3">
        <f t="shared" si="80"/>
        <v>0</v>
      </c>
      <c r="AS95" s="3">
        <f t="shared" si="81"/>
        <v>0</v>
      </c>
      <c r="AT95" s="3">
        <f t="shared" si="82"/>
        <v>11.931876972804249</v>
      </c>
      <c r="AU95" s="3">
        <f t="shared" si="83"/>
        <v>2.6193915387595927</v>
      </c>
      <c r="AV95" s="3">
        <f t="shared" si="84"/>
        <v>0.45742185796540102</v>
      </c>
      <c r="AW95" s="3">
        <f t="shared" si="85"/>
        <v>5.3029034414724388E-3</v>
      </c>
      <c r="AX95" s="3">
        <f t="shared" si="86"/>
        <v>1.5356366883533579</v>
      </c>
      <c r="AY95" s="3">
        <f t="shared" si="94"/>
        <v>31.98107739748697</v>
      </c>
    </row>
    <row r="96" spans="1:52" ht="15.5" x14ac:dyDescent="0.35">
      <c r="A96" s="5" t="s">
        <v>148</v>
      </c>
      <c r="B96" t="s">
        <v>146</v>
      </c>
      <c r="C96">
        <v>35</v>
      </c>
      <c r="D96" s="15">
        <v>0.1</v>
      </c>
      <c r="E96" s="3">
        <f t="shared" si="64"/>
        <v>13.894547491975997</v>
      </c>
      <c r="F96" s="15">
        <v>0</v>
      </c>
      <c r="G96" s="3">
        <f t="shared" si="87"/>
        <v>0</v>
      </c>
      <c r="H96" s="15">
        <v>0.1</v>
      </c>
      <c r="I96" s="3">
        <f t="shared" si="65"/>
        <v>2.7022600794163703</v>
      </c>
      <c r="J96" s="15">
        <v>0.3</v>
      </c>
      <c r="K96" s="3">
        <f t="shared" si="95"/>
        <v>6.9093153590003412E-2</v>
      </c>
      <c r="L96" s="15">
        <v>0.1</v>
      </c>
      <c r="M96" s="3">
        <f t="shared" si="88"/>
        <v>2.1382488889341267</v>
      </c>
      <c r="N96" s="15">
        <v>0.2</v>
      </c>
      <c r="O96" s="3">
        <f t="shared" si="89"/>
        <v>119.31876972804248</v>
      </c>
      <c r="P96" s="15">
        <v>0.05</v>
      </c>
      <c r="Q96" s="3">
        <f t="shared" si="90"/>
        <v>6.5484788468989823</v>
      </c>
      <c r="R96" s="15">
        <v>0</v>
      </c>
      <c r="S96" s="3">
        <f t="shared" si="91"/>
        <v>0</v>
      </c>
      <c r="T96" s="15">
        <v>0</v>
      </c>
      <c r="U96" s="3">
        <f t="shared" si="92"/>
        <v>0</v>
      </c>
      <c r="V96" s="15">
        <v>0</v>
      </c>
      <c r="W96" s="3">
        <f t="shared" si="93"/>
        <v>0</v>
      </c>
      <c r="X96" s="3">
        <f t="shared" si="66"/>
        <v>144.67139818885795</v>
      </c>
      <c r="AA96" s="5" t="s">
        <v>148</v>
      </c>
      <c r="AB96" s="15">
        <f t="shared" si="67"/>
        <v>0.1</v>
      </c>
      <c r="AC96" s="15">
        <f t="shared" si="68"/>
        <v>0</v>
      </c>
      <c r="AD96" s="15">
        <f t="shared" si="69"/>
        <v>0.1</v>
      </c>
      <c r="AE96" s="15">
        <f t="shared" si="70"/>
        <v>0.3</v>
      </c>
      <c r="AF96" s="15">
        <f t="shared" si="71"/>
        <v>0.1</v>
      </c>
      <c r="AG96" s="15">
        <f t="shared" si="72"/>
        <v>0.2</v>
      </c>
      <c r="AH96" s="15">
        <f t="shared" si="73"/>
        <v>0.05</v>
      </c>
      <c r="AI96" s="15">
        <f t="shared" si="74"/>
        <v>0</v>
      </c>
      <c r="AJ96" s="15">
        <f t="shared" si="75"/>
        <v>0</v>
      </c>
      <c r="AK96" s="15">
        <f t="shared" si="76"/>
        <v>0</v>
      </c>
      <c r="AN96" s="5" t="s">
        <v>148</v>
      </c>
      <c r="AO96" s="3">
        <f t="shared" si="77"/>
        <v>13.894547491975997</v>
      </c>
      <c r="AP96" s="3">
        <f t="shared" si="78"/>
        <v>0</v>
      </c>
      <c r="AQ96" s="3">
        <f t="shared" si="79"/>
        <v>2.7022600794163703</v>
      </c>
      <c r="AR96" s="3">
        <f t="shared" si="80"/>
        <v>6.9093153590003412E-2</v>
      </c>
      <c r="AS96" s="3">
        <f t="shared" si="81"/>
        <v>2.1382488889341267</v>
      </c>
      <c r="AT96" s="3">
        <f t="shared" si="82"/>
        <v>119.31876972804248</v>
      </c>
      <c r="AU96" s="3">
        <f t="shared" si="83"/>
        <v>6.5484788468989823</v>
      </c>
      <c r="AV96" s="3">
        <f t="shared" si="84"/>
        <v>0</v>
      </c>
      <c r="AW96" s="3">
        <f t="shared" si="85"/>
        <v>0</v>
      </c>
      <c r="AX96" s="3">
        <f t="shared" si="86"/>
        <v>0</v>
      </c>
      <c r="AY96" s="3">
        <f t="shared" si="94"/>
        <v>144.67139818885795</v>
      </c>
    </row>
    <row r="97" spans="1:51" ht="15.5" x14ac:dyDescent="0.35">
      <c r="A97" s="5" t="s">
        <v>149</v>
      </c>
      <c r="B97" t="s">
        <v>143</v>
      </c>
      <c r="C97">
        <v>25</v>
      </c>
      <c r="D97" s="15">
        <v>0.5</v>
      </c>
      <c r="E97" s="3">
        <f t="shared" si="64"/>
        <v>69.47273745987998</v>
      </c>
      <c r="F97" s="15">
        <v>0.6</v>
      </c>
      <c r="G97" s="3">
        <f t="shared" si="87"/>
        <v>85.596523805600597</v>
      </c>
      <c r="H97" s="15">
        <v>0.65</v>
      </c>
      <c r="I97" s="3">
        <f t="shared" si="65"/>
        <v>17.564690516206404</v>
      </c>
      <c r="J97" s="15">
        <v>0.55000000000000004</v>
      </c>
      <c r="K97" s="3">
        <f t="shared" si="95"/>
        <v>0.12667078158167294</v>
      </c>
      <c r="L97" s="15">
        <v>0.55000000000000004</v>
      </c>
      <c r="M97" s="3">
        <f t="shared" si="88"/>
        <v>11.760368889137697</v>
      </c>
      <c r="N97" s="15">
        <v>0.18</v>
      </c>
      <c r="O97" s="3">
        <f t="shared" si="89"/>
        <v>107.38689275523822</v>
      </c>
      <c r="P97" s="15">
        <v>0.33</v>
      </c>
      <c r="Q97" s="3">
        <f t="shared" si="90"/>
        <v>43.219960389533284</v>
      </c>
      <c r="R97" s="15">
        <v>0.4</v>
      </c>
      <c r="S97" s="3">
        <f t="shared" si="91"/>
        <v>3.6593748637232082</v>
      </c>
      <c r="T97" s="15">
        <v>0.4</v>
      </c>
      <c r="U97" s="3">
        <f t="shared" si="92"/>
        <v>4.242322753177951E-2</v>
      </c>
      <c r="V97" s="15">
        <v>0.4</v>
      </c>
      <c r="W97" s="3">
        <f t="shared" si="93"/>
        <v>12.285093506826863</v>
      </c>
      <c r="X97" s="3">
        <f t="shared" si="66"/>
        <v>351.11473619525975</v>
      </c>
      <c r="AA97" s="5" t="s">
        <v>149</v>
      </c>
      <c r="AB97" s="15">
        <f t="shared" si="67"/>
        <v>0.5</v>
      </c>
      <c r="AC97" s="15">
        <f t="shared" si="68"/>
        <v>0.6</v>
      </c>
      <c r="AD97" s="15">
        <f t="shared" si="69"/>
        <v>0.65</v>
      </c>
      <c r="AE97" s="15">
        <f t="shared" si="70"/>
        <v>0.55000000000000004</v>
      </c>
      <c r="AF97" s="15">
        <f t="shared" si="71"/>
        <v>0.55000000000000004</v>
      </c>
      <c r="AG97" s="15">
        <f t="shared" si="72"/>
        <v>0.18</v>
      </c>
      <c r="AH97" s="15">
        <f t="shared" si="73"/>
        <v>0.33</v>
      </c>
      <c r="AI97" s="15">
        <f t="shared" si="74"/>
        <v>0.4</v>
      </c>
      <c r="AJ97" s="15">
        <f t="shared" si="75"/>
        <v>0.4</v>
      </c>
      <c r="AK97" s="15">
        <f t="shared" si="76"/>
        <v>0.4</v>
      </c>
      <c r="AN97" s="5" t="s">
        <v>149</v>
      </c>
      <c r="AO97" s="3">
        <f t="shared" si="77"/>
        <v>69.47273745987998</v>
      </c>
      <c r="AP97" s="3">
        <f t="shared" si="78"/>
        <v>85.596523805600597</v>
      </c>
      <c r="AQ97" s="3">
        <f t="shared" si="79"/>
        <v>17.564690516206404</v>
      </c>
      <c r="AR97" s="3">
        <f t="shared" si="80"/>
        <v>0.12667078158167294</v>
      </c>
      <c r="AS97" s="3">
        <f t="shared" si="81"/>
        <v>11.760368889137697</v>
      </c>
      <c r="AT97" s="3">
        <f t="shared" si="82"/>
        <v>107.38689275523822</v>
      </c>
      <c r="AU97" s="3">
        <f t="shared" si="83"/>
        <v>43.219960389533284</v>
      </c>
      <c r="AV97" s="3">
        <f t="shared" si="84"/>
        <v>3.6593748637232082</v>
      </c>
      <c r="AW97" s="3">
        <f t="shared" si="85"/>
        <v>4.242322753177951E-2</v>
      </c>
      <c r="AX97" s="3">
        <f t="shared" si="86"/>
        <v>12.285093506826863</v>
      </c>
      <c r="AY97" s="3">
        <f t="shared" si="94"/>
        <v>351.11473619525975</v>
      </c>
    </row>
    <row r="98" spans="1:51" ht="15.5" x14ac:dyDescent="0.35">
      <c r="A98" s="5" t="s">
        <v>10</v>
      </c>
      <c r="D98" s="15">
        <f>SUM(D92:D97)</f>
        <v>1</v>
      </c>
      <c r="E98" s="29">
        <f t="shared" ref="E98:U98" si="96">SUM(E92:E97)</f>
        <v>138.94547491975996</v>
      </c>
      <c r="F98" s="15">
        <f>SUM(F92:F97)</f>
        <v>1</v>
      </c>
      <c r="G98" s="29">
        <f t="shared" si="96"/>
        <v>142.66087300933432</v>
      </c>
      <c r="H98" s="15">
        <f>SUM(H92:H97)</f>
        <v>1</v>
      </c>
      <c r="I98" s="29">
        <f t="shared" si="96"/>
        <v>27.022600794163701</v>
      </c>
      <c r="J98" s="15">
        <f>SUM(J92:J97)</f>
        <v>1</v>
      </c>
      <c r="K98" s="29">
        <f t="shared" si="96"/>
        <v>0.23031051196667807</v>
      </c>
      <c r="L98" s="15">
        <f>SUM(L92:L97)</f>
        <v>1</v>
      </c>
      <c r="M98" s="29">
        <f t="shared" si="96"/>
        <v>21.382488889341268</v>
      </c>
      <c r="N98" s="15">
        <f>SUM(N92:N97)</f>
        <v>1</v>
      </c>
      <c r="O98" s="29">
        <f t="shared" si="96"/>
        <v>596.5938486402124</v>
      </c>
      <c r="P98" s="15">
        <f>SUM(P92:P97)</f>
        <v>1</v>
      </c>
      <c r="Q98" s="29">
        <f t="shared" si="96"/>
        <v>130.96957693797964</v>
      </c>
      <c r="R98" s="15">
        <f>SUM(R92:R97)</f>
        <v>1</v>
      </c>
      <c r="S98" s="29">
        <f t="shared" si="96"/>
        <v>9.1484371593080205</v>
      </c>
      <c r="T98" s="15">
        <f>SUM(T92:T97)</f>
        <v>1</v>
      </c>
      <c r="U98" s="29">
        <f t="shared" si="96"/>
        <v>0.10605806882944877</v>
      </c>
      <c r="V98" s="15">
        <f>SUM(V92:V97)</f>
        <v>1</v>
      </c>
      <c r="W98" s="29">
        <f t="shared" ref="W98" si="97">SUM(W92:W97)</f>
        <v>30.712733767067157</v>
      </c>
      <c r="X98" s="3">
        <f t="shared" si="66"/>
        <v>1097.7724026979627</v>
      </c>
      <c r="AA98" s="5" t="s">
        <v>10</v>
      </c>
      <c r="AB98" s="15">
        <f t="shared" si="67"/>
        <v>1</v>
      </c>
      <c r="AC98" s="15">
        <f t="shared" si="68"/>
        <v>1</v>
      </c>
      <c r="AD98" s="15">
        <v>1</v>
      </c>
      <c r="AE98" s="15">
        <f>+H98</f>
        <v>1</v>
      </c>
      <c r="AF98" s="15">
        <f t="shared" si="71"/>
        <v>1</v>
      </c>
      <c r="AG98" s="15">
        <f t="shared" si="72"/>
        <v>1</v>
      </c>
      <c r="AH98" s="15">
        <f t="shared" si="73"/>
        <v>1</v>
      </c>
      <c r="AI98" s="15">
        <f t="shared" si="74"/>
        <v>1</v>
      </c>
      <c r="AJ98" s="15">
        <f t="shared" si="75"/>
        <v>1</v>
      </c>
      <c r="AK98" s="15">
        <f t="shared" si="76"/>
        <v>1</v>
      </c>
      <c r="AN98" s="5" t="s">
        <v>10</v>
      </c>
      <c r="AO98" s="3">
        <f t="shared" si="77"/>
        <v>138.94547491975996</v>
      </c>
      <c r="AP98" s="3">
        <f t="shared" si="78"/>
        <v>142.66087300933432</v>
      </c>
      <c r="AQ98" s="3">
        <f t="shared" si="79"/>
        <v>27.022600794163701</v>
      </c>
      <c r="AR98" s="3">
        <f t="shared" si="80"/>
        <v>0.23031051196667807</v>
      </c>
      <c r="AS98" s="3">
        <f t="shared" si="81"/>
        <v>21.382488889341268</v>
      </c>
      <c r="AT98" s="3">
        <f t="shared" si="82"/>
        <v>596.5938486402124</v>
      </c>
      <c r="AU98" s="3">
        <f t="shared" si="83"/>
        <v>130.96957693797964</v>
      </c>
      <c r="AV98" s="3">
        <f t="shared" si="84"/>
        <v>9.1484371593080205</v>
      </c>
      <c r="AW98" s="3">
        <f t="shared" si="85"/>
        <v>0.10605806882944877</v>
      </c>
      <c r="AX98" s="3">
        <f t="shared" si="86"/>
        <v>30.712733767067157</v>
      </c>
      <c r="AY98" s="3">
        <f t="shared" si="94"/>
        <v>1097.7724026979627</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0</v>
      </c>
      <c r="F101" s="15">
        <v>0.8</v>
      </c>
      <c r="G101" s="3">
        <f>+F101*G$62</f>
        <v>0</v>
      </c>
      <c r="H101" s="15">
        <v>0.8</v>
      </c>
      <c r="I101" s="3">
        <f>+H101*I$62</f>
        <v>0</v>
      </c>
      <c r="J101" s="15">
        <v>0.8</v>
      </c>
      <c r="K101" s="3">
        <f>+J101*K$62</f>
        <v>0</v>
      </c>
      <c r="L101" s="15">
        <v>0.8</v>
      </c>
      <c r="M101" s="3">
        <f>+L101*M$62</f>
        <v>0</v>
      </c>
      <c r="N101" s="15">
        <v>0.8</v>
      </c>
      <c r="O101" s="3">
        <f>+N101*O$62</f>
        <v>0</v>
      </c>
      <c r="P101" s="15">
        <v>0.8</v>
      </c>
      <c r="Q101" s="3">
        <f>+P101*Q$62</f>
        <v>0</v>
      </c>
      <c r="R101" s="15">
        <v>0.2</v>
      </c>
      <c r="S101" s="3">
        <f>+R101*S$62</f>
        <v>0</v>
      </c>
      <c r="T101" s="15">
        <v>0.8</v>
      </c>
      <c r="U101" s="3">
        <f>+T101*U$62</f>
        <v>0</v>
      </c>
      <c r="V101" s="15">
        <v>0.8</v>
      </c>
      <c r="W101" s="3">
        <f>+V101*W$62</f>
        <v>0</v>
      </c>
      <c r="X101" s="3">
        <f>+W101+U101+S101+Q101+O101+M101+K101+I101+G101+E101</f>
        <v>0</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0</v>
      </c>
      <c r="F102" s="15">
        <v>0.2</v>
      </c>
      <c r="G102" s="3">
        <f>+F102*G$62</f>
        <v>0</v>
      </c>
      <c r="H102" s="15">
        <v>0.2</v>
      </c>
      <c r="I102" s="3">
        <f>+H102*I$62</f>
        <v>0</v>
      </c>
      <c r="J102" s="15">
        <v>0.2</v>
      </c>
      <c r="K102" s="3">
        <f>+J102*K$62</f>
        <v>0</v>
      </c>
      <c r="L102" s="15">
        <v>0.2</v>
      </c>
      <c r="M102" s="3">
        <f>+L102*M$62</f>
        <v>0</v>
      </c>
      <c r="N102" s="15">
        <v>0.2</v>
      </c>
      <c r="O102" s="3">
        <f>+N102*O$62</f>
        <v>0</v>
      </c>
      <c r="P102" s="15">
        <v>0.2</v>
      </c>
      <c r="Q102" s="3">
        <f>+P102*Q$62</f>
        <v>0</v>
      </c>
      <c r="R102" s="15">
        <v>0.8</v>
      </c>
      <c r="S102" s="3">
        <f>+R102*S$62</f>
        <v>0</v>
      </c>
      <c r="T102" s="15">
        <v>0.2</v>
      </c>
      <c r="U102" s="3">
        <f>+T102*U$62</f>
        <v>0</v>
      </c>
      <c r="V102" s="15">
        <v>0.2</v>
      </c>
      <c r="W102" s="3">
        <f>+V102*W$62</f>
        <v>0</v>
      </c>
      <c r="X102" s="3">
        <f>+W102+U102+S102+Q102+O102+M102+K102+I102+G102+E102</f>
        <v>0</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98">SUM(D101:D102)</f>
        <v>1</v>
      </c>
      <c r="E103" s="3">
        <f t="shared" si="98"/>
        <v>0</v>
      </c>
      <c r="F103" s="15">
        <f t="shared" si="98"/>
        <v>1</v>
      </c>
      <c r="G103" s="3">
        <f t="shared" si="98"/>
        <v>0</v>
      </c>
      <c r="H103" s="15">
        <f t="shared" si="98"/>
        <v>1</v>
      </c>
      <c r="I103" s="3">
        <f t="shared" si="98"/>
        <v>0</v>
      </c>
      <c r="J103" s="15">
        <f t="shared" si="98"/>
        <v>1</v>
      </c>
      <c r="K103" s="3">
        <f t="shared" si="98"/>
        <v>0</v>
      </c>
      <c r="L103" s="15">
        <f t="shared" si="98"/>
        <v>1</v>
      </c>
      <c r="M103" s="3">
        <f t="shared" si="98"/>
        <v>0</v>
      </c>
      <c r="N103" s="15">
        <f t="shared" si="98"/>
        <v>1</v>
      </c>
      <c r="O103" s="3">
        <f t="shared" si="98"/>
        <v>0</v>
      </c>
      <c r="P103" s="15">
        <f t="shared" si="98"/>
        <v>1</v>
      </c>
      <c r="Q103" s="3">
        <f t="shared" si="98"/>
        <v>0</v>
      </c>
      <c r="R103" s="15">
        <f t="shared" ref="R103" si="99">SUM(R101:R102)</f>
        <v>1</v>
      </c>
      <c r="S103" s="3">
        <f t="shared" si="98"/>
        <v>0</v>
      </c>
      <c r="T103" s="15">
        <f t="shared" ref="T103" si="100">SUM(T101:T102)</f>
        <v>1</v>
      </c>
      <c r="U103" s="3">
        <f t="shared" si="98"/>
        <v>0</v>
      </c>
      <c r="V103" s="15">
        <f t="shared" ref="V103" si="101">SUM(V101:V102)</f>
        <v>1</v>
      </c>
      <c r="W103" s="3">
        <f t="shared" si="98"/>
        <v>0</v>
      </c>
      <c r="X103" s="3">
        <f t="shared" si="98"/>
        <v>0</v>
      </c>
      <c r="AA103" s="5" t="s">
        <v>10</v>
      </c>
      <c r="AB103" s="15">
        <f>+D103</f>
        <v>1</v>
      </c>
      <c r="AC103" s="15">
        <f>+F103</f>
        <v>1</v>
      </c>
      <c r="AD103" s="15">
        <f>+G103</f>
        <v>0</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0.6</v>
      </c>
      <c r="E106" s="3">
        <f t="shared" ref="E106:E113" si="102">+D106*(E$40-E$103)</f>
        <v>60.316067239226761</v>
      </c>
      <c r="F106" s="15">
        <v>0.55000000000000004</v>
      </c>
      <c r="G106" s="3">
        <f t="shared" ref="G106:G113" si="103">+F106*(G$40-G$103)</f>
        <v>48.041172405495871</v>
      </c>
      <c r="H106" s="15">
        <v>0.3</v>
      </c>
      <c r="I106" s="3">
        <f t="shared" ref="I106:I113" si="104">+H106*(I$40-I$103)</f>
        <v>2.7985793190414761</v>
      </c>
      <c r="J106" s="15">
        <v>0</v>
      </c>
      <c r="K106" s="3">
        <f t="shared" ref="K106:K113" si="105">+J106*(K$40-K$103)</f>
        <v>0</v>
      </c>
      <c r="L106" s="15">
        <v>0.4</v>
      </c>
      <c r="M106" s="3">
        <f t="shared" ref="M106:M113" si="106">+L106*(M$40-M$103)</f>
        <v>12.531544376167824</v>
      </c>
      <c r="N106" s="15">
        <v>0.2</v>
      </c>
      <c r="O106" s="3">
        <f t="shared" ref="O106:O113" si="107">+N106*(O$40-O$103)</f>
        <v>111.42584565901046</v>
      </c>
      <c r="P106" s="15">
        <v>0.05</v>
      </c>
      <c r="Q106" s="3">
        <f t="shared" ref="Q106:Q113" si="108">+P106*(Q$40-Q$103)</f>
        <v>6.1204275745155305</v>
      </c>
      <c r="R106" s="15">
        <v>0.2</v>
      </c>
      <c r="S106" s="3">
        <f t="shared" ref="S106:S113" si="109">+R106*(S$40-S$103)</f>
        <v>3.0657735272042923</v>
      </c>
      <c r="T106" s="15">
        <v>0</v>
      </c>
      <c r="U106" s="3">
        <f t="shared" ref="U106:U113" si="110">+T106*(U$40-U$103)</f>
        <v>0</v>
      </c>
      <c r="V106" s="15">
        <v>0.2</v>
      </c>
      <c r="W106" s="3">
        <f t="shared" ref="W106:W113" si="111">+V106*(W$40-W$103)</f>
        <v>6.74701100987778</v>
      </c>
      <c r="X106" s="3">
        <f>+W106+U106+S106+Q106+O106+M106+K106+I106+G106+E106</f>
        <v>251.04642111053997</v>
      </c>
      <c r="AA106" s="5" t="s">
        <v>164</v>
      </c>
      <c r="AB106" s="15">
        <f t="shared" ref="AB106:AB113" si="112">+D106</f>
        <v>0.6</v>
      </c>
      <c r="AC106" s="15">
        <f t="shared" ref="AC106:AC113" si="113">+F106</f>
        <v>0.55000000000000004</v>
      </c>
      <c r="AD106" s="15">
        <f t="shared" ref="AD106:AD111" si="114">+H106</f>
        <v>0.3</v>
      </c>
      <c r="AE106" s="15">
        <f t="shared" ref="AE106:AE111" si="115">+J106</f>
        <v>0</v>
      </c>
      <c r="AF106" s="15">
        <f t="shared" ref="AF106:AF113" si="116">+L106</f>
        <v>0.4</v>
      </c>
      <c r="AG106" s="15">
        <f t="shared" ref="AG106:AG113" si="117">+N106</f>
        <v>0.2</v>
      </c>
      <c r="AH106" s="15">
        <f t="shared" ref="AH106:AH113" si="118">+P106</f>
        <v>0.05</v>
      </c>
      <c r="AI106" s="15">
        <f t="shared" ref="AI106:AI113" si="119">+R106</f>
        <v>0.2</v>
      </c>
      <c r="AJ106" s="15">
        <f t="shared" ref="AJ106:AJ113" si="120">+T106</f>
        <v>0</v>
      </c>
      <c r="AK106" s="15">
        <f t="shared" ref="AK106:AK113" si="121">+V106</f>
        <v>0.2</v>
      </c>
      <c r="AN106" s="5" t="s">
        <v>164</v>
      </c>
      <c r="AO106" s="3">
        <f t="shared" ref="AO106:AO113" si="122">+E106</f>
        <v>60.316067239226761</v>
      </c>
      <c r="AP106" s="3">
        <f t="shared" ref="AP106:AP113" si="123">+G106</f>
        <v>48.041172405495871</v>
      </c>
      <c r="AQ106" s="3">
        <f t="shared" ref="AQ106:AQ113" si="124">+I106</f>
        <v>2.7985793190414761</v>
      </c>
      <c r="AR106" s="3">
        <f t="shared" ref="AR106:AR113" si="125">+K106</f>
        <v>0</v>
      </c>
      <c r="AS106" s="3">
        <f t="shared" ref="AS106:AS113" si="126">+M106</f>
        <v>12.531544376167824</v>
      </c>
      <c r="AT106" s="3">
        <f t="shared" ref="AT106:AT113" si="127">+O106</f>
        <v>111.42584565901046</v>
      </c>
      <c r="AU106" s="3">
        <f t="shared" ref="AU106:AU113" si="128">+Q106</f>
        <v>6.1204275745155305</v>
      </c>
      <c r="AV106" s="3">
        <f t="shared" ref="AV106:AV113" si="129">+S106</f>
        <v>3.0657735272042923</v>
      </c>
      <c r="AW106" s="3">
        <f t="shared" ref="AW106:AW113" si="130">+U106</f>
        <v>0</v>
      </c>
      <c r="AX106" s="3">
        <f t="shared" ref="AX106:AX113" si="131">+W106</f>
        <v>6.74701100987778</v>
      </c>
      <c r="AY106" s="3">
        <f>SUM(AO106:AX106)</f>
        <v>251.04642111054002</v>
      </c>
    </row>
    <row r="107" spans="1:51" ht="15.5" x14ac:dyDescent="0.35">
      <c r="A107" s="5" t="s">
        <v>166</v>
      </c>
      <c r="B107" t="s">
        <v>167</v>
      </c>
      <c r="C107">
        <v>25</v>
      </c>
      <c r="D107" s="15">
        <v>0.3</v>
      </c>
      <c r="E107" s="3">
        <f t="shared" si="102"/>
        <v>30.158033619613381</v>
      </c>
      <c r="F107" s="15">
        <v>0.2</v>
      </c>
      <c r="G107" s="3">
        <f t="shared" si="103"/>
        <v>17.469517238362133</v>
      </c>
      <c r="H107" s="15">
        <v>0.2</v>
      </c>
      <c r="I107" s="3">
        <f t="shared" si="104"/>
        <v>1.865719546027651</v>
      </c>
      <c r="J107" s="15">
        <v>0.5</v>
      </c>
      <c r="K107" s="3">
        <f t="shared" si="105"/>
        <v>0.27230636199318431</v>
      </c>
      <c r="L107" s="15">
        <v>0.2</v>
      </c>
      <c r="M107" s="3">
        <f t="shared" si="106"/>
        <v>6.2657721880839121</v>
      </c>
      <c r="N107" s="15">
        <v>0.5</v>
      </c>
      <c r="O107" s="3">
        <f t="shared" si="107"/>
        <v>278.56461414752613</v>
      </c>
      <c r="P107" s="15">
        <v>0.5</v>
      </c>
      <c r="Q107" s="3">
        <f t="shared" si="108"/>
        <v>61.2042757451553</v>
      </c>
      <c r="R107" s="15">
        <v>0</v>
      </c>
      <c r="S107" s="3">
        <f t="shared" si="109"/>
        <v>0</v>
      </c>
      <c r="T107" s="15">
        <v>0</v>
      </c>
      <c r="U107" s="3">
        <f t="shared" si="110"/>
        <v>0</v>
      </c>
      <c r="V107" s="15">
        <v>0.2</v>
      </c>
      <c r="W107" s="3">
        <f t="shared" si="111"/>
        <v>6.74701100987778</v>
      </c>
      <c r="X107" s="3">
        <f>+W107+U107+S107+Q107+O107+M107+K107+I107+G107+E107</f>
        <v>402.5472498566395</v>
      </c>
      <c r="Y107" s="3">
        <f>+X106+X107</f>
        <v>653.59367096717949</v>
      </c>
      <c r="Z107" s="23">
        <f>+Y107/(X$48-X$49-X77-X85)</f>
        <v>1.0432159589245615</v>
      </c>
      <c r="AA107" s="5" t="s">
        <v>166</v>
      </c>
      <c r="AB107" s="15">
        <f t="shared" si="112"/>
        <v>0.3</v>
      </c>
      <c r="AC107" s="15">
        <f t="shared" si="113"/>
        <v>0.2</v>
      </c>
      <c r="AD107" s="15">
        <f t="shared" si="114"/>
        <v>0.2</v>
      </c>
      <c r="AE107" s="15">
        <f t="shared" si="115"/>
        <v>0.5</v>
      </c>
      <c r="AF107" s="15">
        <f t="shared" si="116"/>
        <v>0.2</v>
      </c>
      <c r="AG107" s="15">
        <f t="shared" si="117"/>
        <v>0.5</v>
      </c>
      <c r="AH107" s="15">
        <f t="shared" si="118"/>
        <v>0.5</v>
      </c>
      <c r="AI107" s="15">
        <f t="shared" si="119"/>
        <v>0</v>
      </c>
      <c r="AJ107" s="15">
        <f t="shared" si="120"/>
        <v>0</v>
      </c>
      <c r="AK107" s="15">
        <f t="shared" si="121"/>
        <v>0.2</v>
      </c>
      <c r="AN107" s="5" t="s">
        <v>166</v>
      </c>
      <c r="AO107" s="3">
        <f t="shared" si="122"/>
        <v>30.158033619613381</v>
      </c>
      <c r="AP107" s="3">
        <f t="shared" si="123"/>
        <v>17.469517238362133</v>
      </c>
      <c r="AQ107" s="3">
        <f t="shared" si="124"/>
        <v>1.865719546027651</v>
      </c>
      <c r="AR107" s="3">
        <f t="shared" si="125"/>
        <v>0.27230636199318431</v>
      </c>
      <c r="AS107" s="3">
        <f t="shared" si="126"/>
        <v>6.2657721880839121</v>
      </c>
      <c r="AT107" s="3">
        <f t="shared" si="127"/>
        <v>278.56461414752613</v>
      </c>
      <c r="AU107" s="3">
        <f t="shared" si="128"/>
        <v>61.2042757451553</v>
      </c>
      <c r="AV107" s="3">
        <f t="shared" si="129"/>
        <v>0</v>
      </c>
      <c r="AW107" s="3">
        <f t="shared" si="130"/>
        <v>0</v>
      </c>
      <c r="AX107" s="3">
        <f t="shared" si="131"/>
        <v>6.74701100987778</v>
      </c>
      <c r="AY107" s="3">
        <f t="shared" ref="AY107:AY113" si="132">SUM(AO107:AX107)</f>
        <v>402.5472498566395</v>
      </c>
    </row>
    <row r="108" spans="1:51" ht="15.5" x14ac:dyDescent="0.35">
      <c r="A108" s="5" t="s">
        <v>155</v>
      </c>
      <c r="B108" t="s">
        <v>143</v>
      </c>
      <c r="C108">
        <v>25</v>
      </c>
      <c r="D108" s="15">
        <v>0.05</v>
      </c>
      <c r="E108" s="3">
        <f t="shared" si="102"/>
        <v>5.0263389366022304</v>
      </c>
      <c r="F108" s="15">
        <v>0.05</v>
      </c>
      <c r="G108" s="3">
        <f t="shared" si="103"/>
        <v>4.3673793095905333</v>
      </c>
      <c r="H108" s="15">
        <v>0</v>
      </c>
      <c r="I108" s="3">
        <f t="shared" si="104"/>
        <v>0</v>
      </c>
      <c r="J108" s="15">
        <v>0</v>
      </c>
      <c r="K108" s="3">
        <f t="shared" si="105"/>
        <v>0</v>
      </c>
      <c r="L108" s="15">
        <v>0.05</v>
      </c>
      <c r="M108" s="3">
        <f t="shared" si="106"/>
        <v>1.566443047020978</v>
      </c>
      <c r="N108" s="15">
        <v>0</v>
      </c>
      <c r="O108" s="3">
        <f t="shared" si="107"/>
        <v>0</v>
      </c>
      <c r="P108" s="15">
        <v>0.05</v>
      </c>
      <c r="Q108" s="3">
        <f t="shared" si="108"/>
        <v>6.1204275745155305</v>
      </c>
      <c r="R108" s="15">
        <v>0.05</v>
      </c>
      <c r="S108" s="3">
        <f t="shared" si="109"/>
        <v>0.76644338180107308</v>
      </c>
      <c r="T108" s="15">
        <v>0.2</v>
      </c>
      <c r="U108" s="3">
        <f t="shared" si="110"/>
        <v>1.5733776194678681E-2</v>
      </c>
      <c r="V108" s="15">
        <v>0.2</v>
      </c>
      <c r="W108" s="3">
        <f t="shared" si="111"/>
        <v>6.74701100987778</v>
      </c>
      <c r="X108" s="3">
        <f>+W108+U108+S108+Q108+O108+M108+K108+I108+G108+E108</f>
        <v>24.609777035602804</v>
      </c>
      <c r="AA108" s="5" t="s">
        <v>155</v>
      </c>
      <c r="AB108" s="15">
        <f t="shared" si="112"/>
        <v>0.05</v>
      </c>
      <c r="AC108" s="15">
        <f t="shared" si="113"/>
        <v>0.05</v>
      </c>
      <c r="AD108" s="15">
        <f t="shared" si="114"/>
        <v>0</v>
      </c>
      <c r="AE108" s="15">
        <f t="shared" si="115"/>
        <v>0</v>
      </c>
      <c r="AF108" s="15">
        <f t="shared" si="116"/>
        <v>0.05</v>
      </c>
      <c r="AG108" s="15">
        <f t="shared" si="117"/>
        <v>0</v>
      </c>
      <c r="AH108" s="15">
        <f t="shared" si="118"/>
        <v>0.05</v>
      </c>
      <c r="AI108" s="15">
        <f t="shared" si="119"/>
        <v>0.05</v>
      </c>
      <c r="AJ108" s="15">
        <f t="shared" si="120"/>
        <v>0.2</v>
      </c>
      <c r="AK108" s="15">
        <f t="shared" si="121"/>
        <v>0.2</v>
      </c>
      <c r="AN108" s="5" t="s">
        <v>155</v>
      </c>
      <c r="AO108" s="3">
        <f t="shared" si="122"/>
        <v>5.0263389366022304</v>
      </c>
      <c r="AP108" s="3">
        <f t="shared" si="123"/>
        <v>4.3673793095905333</v>
      </c>
      <c r="AQ108" s="3">
        <f t="shared" si="124"/>
        <v>0</v>
      </c>
      <c r="AR108" s="3">
        <f t="shared" si="125"/>
        <v>0</v>
      </c>
      <c r="AS108" s="3">
        <f t="shared" si="126"/>
        <v>1.566443047020978</v>
      </c>
      <c r="AT108" s="3">
        <f t="shared" si="127"/>
        <v>0</v>
      </c>
      <c r="AU108" s="3">
        <f t="shared" si="128"/>
        <v>6.1204275745155305</v>
      </c>
      <c r="AV108" s="3">
        <f t="shared" si="129"/>
        <v>0.76644338180107308</v>
      </c>
      <c r="AW108" s="3">
        <f t="shared" si="130"/>
        <v>1.5733776194678681E-2</v>
      </c>
      <c r="AX108" s="3">
        <f t="shared" si="131"/>
        <v>6.74701100987778</v>
      </c>
      <c r="AY108" s="3">
        <f t="shared" si="132"/>
        <v>24.609777035602804</v>
      </c>
    </row>
    <row r="109" spans="1:51" ht="15.5" x14ac:dyDescent="0.35">
      <c r="A109" s="5" t="s">
        <v>168</v>
      </c>
      <c r="B109" t="s">
        <v>140</v>
      </c>
      <c r="C109">
        <v>25</v>
      </c>
      <c r="D109" s="15">
        <v>0.05</v>
      </c>
      <c r="E109" s="3">
        <f t="shared" si="102"/>
        <v>5.0263389366022304</v>
      </c>
      <c r="F109" s="15">
        <v>0.05</v>
      </c>
      <c r="G109" s="3">
        <f t="shared" si="103"/>
        <v>4.3673793095905333</v>
      </c>
      <c r="H109" s="15">
        <v>0</v>
      </c>
      <c r="I109" s="3">
        <f t="shared" si="104"/>
        <v>0</v>
      </c>
      <c r="J109" s="15">
        <v>0</v>
      </c>
      <c r="K109" s="3">
        <f t="shared" si="105"/>
        <v>0</v>
      </c>
      <c r="L109" s="15">
        <v>0.05</v>
      </c>
      <c r="M109" s="3">
        <f t="shared" si="106"/>
        <v>1.566443047020978</v>
      </c>
      <c r="N109" s="15">
        <v>0</v>
      </c>
      <c r="O109" s="3">
        <f t="shared" si="107"/>
        <v>0</v>
      </c>
      <c r="P109" s="15">
        <v>0.05</v>
      </c>
      <c r="Q109" s="3">
        <f t="shared" si="108"/>
        <v>6.1204275745155305</v>
      </c>
      <c r="R109" s="15">
        <v>0.05</v>
      </c>
      <c r="S109" s="3">
        <f t="shared" si="109"/>
        <v>0.76644338180107308</v>
      </c>
      <c r="T109" s="15">
        <v>0.1</v>
      </c>
      <c r="U109" s="3">
        <f t="shared" si="110"/>
        <v>7.8668880973393404E-3</v>
      </c>
      <c r="V109" s="15">
        <v>0.1</v>
      </c>
      <c r="W109" s="3">
        <f t="shared" si="111"/>
        <v>3.37350550493889</v>
      </c>
      <c r="X109" s="3">
        <f t="shared" ref="X109:X113" si="133">+W109+U109+S109+Q109+O109+M109+K109+I109+G109+E109</f>
        <v>21.228404642566574</v>
      </c>
      <c r="AA109" s="5" t="s">
        <v>168</v>
      </c>
      <c r="AB109" s="15">
        <f t="shared" si="112"/>
        <v>0.05</v>
      </c>
      <c r="AC109" s="15">
        <f t="shared" si="113"/>
        <v>0.05</v>
      </c>
      <c r="AD109" s="15">
        <f t="shared" si="114"/>
        <v>0</v>
      </c>
      <c r="AE109" s="15">
        <f t="shared" si="115"/>
        <v>0</v>
      </c>
      <c r="AF109" s="15">
        <f t="shared" si="116"/>
        <v>0.05</v>
      </c>
      <c r="AG109" s="15">
        <f t="shared" si="117"/>
        <v>0</v>
      </c>
      <c r="AH109" s="15">
        <f t="shared" si="118"/>
        <v>0.05</v>
      </c>
      <c r="AI109" s="15">
        <f t="shared" si="119"/>
        <v>0.05</v>
      </c>
      <c r="AJ109" s="15">
        <f t="shared" si="120"/>
        <v>0.1</v>
      </c>
      <c r="AK109" s="15">
        <f t="shared" si="121"/>
        <v>0.1</v>
      </c>
      <c r="AN109" s="5" t="s">
        <v>168</v>
      </c>
      <c r="AO109" s="3">
        <f t="shared" si="122"/>
        <v>5.0263389366022304</v>
      </c>
      <c r="AP109" s="3">
        <f t="shared" si="123"/>
        <v>4.3673793095905333</v>
      </c>
      <c r="AQ109" s="3">
        <f t="shared" si="124"/>
        <v>0</v>
      </c>
      <c r="AR109" s="3">
        <f t="shared" si="125"/>
        <v>0</v>
      </c>
      <c r="AS109" s="3">
        <f t="shared" si="126"/>
        <v>1.566443047020978</v>
      </c>
      <c r="AT109" s="3">
        <f t="shared" si="127"/>
        <v>0</v>
      </c>
      <c r="AU109" s="3">
        <f t="shared" si="128"/>
        <v>6.1204275745155305</v>
      </c>
      <c r="AV109" s="3">
        <f t="shared" si="129"/>
        <v>0.76644338180107308</v>
      </c>
      <c r="AW109" s="3">
        <f t="shared" si="130"/>
        <v>7.8668880973393404E-3</v>
      </c>
      <c r="AX109" s="3">
        <f t="shared" si="131"/>
        <v>3.37350550493889</v>
      </c>
      <c r="AY109" s="3">
        <f t="shared" si="132"/>
        <v>21.228404642566574</v>
      </c>
    </row>
    <row r="110" spans="1:51" ht="15.5" x14ac:dyDescent="0.35">
      <c r="A110" s="5" t="s">
        <v>157</v>
      </c>
      <c r="B110" t="s">
        <v>143</v>
      </c>
      <c r="C110">
        <v>25</v>
      </c>
      <c r="D110" s="15"/>
      <c r="E110" s="3">
        <f t="shared" si="102"/>
        <v>0</v>
      </c>
      <c r="F110" s="15">
        <v>0.05</v>
      </c>
      <c r="G110" s="3">
        <f t="shared" si="103"/>
        <v>4.3673793095905333</v>
      </c>
      <c r="H110" s="15">
        <v>0</v>
      </c>
      <c r="I110" s="3">
        <f t="shared" si="104"/>
        <v>0</v>
      </c>
      <c r="J110" s="15">
        <v>0</v>
      </c>
      <c r="K110" s="3">
        <f t="shared" si="105"/>
        <v>0</v>
      </c>
      <c r="L110" s="15">
        <v>0.05</v>
      </c>
      <c r="M110" s="3">
        <f t="shared" si="106"/>
        <v>1.566443047020978</v>
      </c>
      <c r="N110" s="15">
        <v>0.05</v>
      </c>
      <c r="O110" s="3">
        <f t="shared" si="107"/>
        <v>27.856461414752616</v>
      </c>
      <c r="P110" s="15">
        <v>0.05</v>
      </c>
      <c r="Q110" s="3">
        <f t="shared" si="108"/>
        <v>6.1204275745155305</v>
      </c>
      <c r="R110" s="15">
        <v>0.1</v>
      </c>
      <c r="S110" s="3">
        <f t="shared" si="109"/>
        <v>1.5328867636021462</v>
      </c>
      <c r="T110" s="15">
        <v>0.1</v>
      </c>
      <c r="U110" s="3">
        <f t="shared" si="110"/>
        <v>7.8668880973393404E-3</v>
      </c>
      <c r="V110" s="15">
        <v>0.1</v>
      </c>
      <c r="W110" s="3">
        <f t="shared" si="111"/>
        <v>3.37350550493889</v>
      </c>
      <c r="X110" s="3">
        <f t="shared" si="133"/>
        <v>44.824970502518028</v>
      </c>
      <c r="AA110" s="5" t="s">
        <v>157</v>
      </c>
      <c r="AB110" s="15">
        <f t="shared" si="112"/>
        <v>0</v>
      </c>
      <c r="AC110" s="15">
        <f t="shared" si="113"/>
        <v>0.05</v>
      </c>
      <c r="AD110" s="15">
        <f t="shared" si="114"/>
        <v>0</v>
      </c>
      <c r="AE110" s="15">
        <f t="shared" si="115"/>
        <v>0</v>
      </c>
      <c r="AF110" s="15">
        <f t="shared" si="116"/>
        <v>0.05</v>
      </c>
      <c r="AG110" s="15">
        <f t="shared" si="117"/>
        <v>0.05</v>
      </c>
      <c r="AH110" s="15">
        <f t="shared" si="118"/>
        <v>0.05</v>
      </c>
      <c r="AI110" s="15">
        <f t="shared" si="119"/>
        <v>0.1</v>
      </c>
      <c r="AJ110" s="15">
        <f t="shared" si="120"/>
        <v>0.1</v>
      </c>
      <c r="AK110" s="15">
        <f t="shared" si="121"/>
        <v>0.1</v>
      </c>
      <c r="AN110" s="5" t="s">
        <v>157</v>
      </c>
      <c r="AO110" s="3">
        <f t="shared" si="122"/>
        <v>0</v>
      </c>
      <c r="AP110" s="3">
        <f t="shared" si="123"/>
        <v>4.3673793095905333</v>
      </c>
      <c r="AQ110" s="3">
        <f t="shared" si="124"/>
        <v>0</v>
      </c>
      <c r="AR110" s="3">
        <f t="shared" si="125"/>
        <v>0</v>
      </c>
      <c r="AS110" s="3">
        <f t="shared" si="126"/>
        <v>1.566443047020978</v>
      </c>
      <c r="AT110" s="3">
        <f t="shared" si="127"/>
        <v>27.856461414752616</v>
      </c>
      <c r="AU110" s="3">
        <f t="shared" si="128"/>
        <v>6.1204275745155305</v>
      </c>
      <c r="AV110" s="3">
        <f t="shared" si="129"/>
        <v>1.5328867636021462</v>
      </c>
      <c r="AW110" s="3">
        <f t="shared" si="130"/>
        <v>7.8668880973393404E-3</v>
      </c>
      <c r="AX110" s="3">
        <f t="shared" si="131"/>
        <v>3.37350550493889</v>
      </c>
      <c r="AY110" s="3">
        <f t="shared" si="132"/>
        <v>44.824970502518035</v>
      </c>
    </row>
    <row r="111" spans="1:51" ht="15.5" x14ac:dyDescent="0.35">
      <c r="A111" s="5" t="s">
        <v>158</v>
      </c>
      <c r="B111" t="s">
        <v>143</v>
      </c>
      <c r="C111">
        <v>25</v>
      </c>
      <c r="D111" s="15">
        <v>0</v>
      </c>
      <c r="E111" s="3">
        <f t="shared" si="102"/>
        <v>0</v>
      </c>
      <c r="F111" s="15">
        <v>0</v>
      </c>
      <c r="G111" s="3">
        <f t="shared" si="103"/>
        <v>0</v>
      </c>
      <c r="H111" s="15">
        <v>0</v>
      </c>
      <c r="I111" s="3">
        <f t="shared" si="104"/>
        <v>0</v>
      </c>
      <c r="J111" s="15">
        <v>0</v>
      </c>
      <c r="K111" s="3">
        <f t="shared" si="105"/>
        <v>0</v>
      </c>
      <c r="L111" s="15">
        <v>0</v>
      </c>
      <c r="M111" s="3">
        <f t="shared" si="106"/>
        <v>0</v>
      </c>
      <c r="N111" s="15">
        <v>0</v>
      </c>
      <c r="O111" s="3">
        <f t="shared" si="107"/>
        <v>0</v>
      </c>
      <c r="P111" s="15">
        <v>0</v>
      </c>
      <c r="Q111" s="3">
        <f t="shared" si="108"/>
        <v>0</v>
      </c>
      <c r="R111" s="15">
        <v>0</v>
      </c>
      <c r="S111" s="3">
        <f t="shared" si="109"/>
        <v>0</v>
      </c>
      <c r="T111" s="15">
        <v>0</v>
      </c>
      <c r="U111" s="3">
        <f t="shared" si="110"/>
        <v>0</v>
      </c>
      <c r="V111" s="15">
        <v>0</v>
      </c>
      <c r="W111" s="3">
        <f t="shared" si="111"/>
        <v>0</v>
      </c>
      <c r="X111" s="3">
        <f t="shared" si="133"/>
        <v>0</v>
      </c>
      <c r="AA111" s="5" t="s">
        <v>158</v>
      </c>
      <c r="AB111" s="15">
        <f t="shared" si="112"/>
        <v>0</v>
      </c>
      <c r="AC111" s="15">
        <f t="shared" si="113"/>
        <v>0</v>
      </c>
      <c r="AD111" s="15">
        <f t="shared" si="114"/>
        <v>0</v>
      </c>
      <c r="AE111" s="15">
        <f t="shared" si="115"/>
        <v>0</v>
      </c>
      <c r="AF111" s="15">
        <f t="shared" si="116"/>
        <v>0</v>
      </c>
      <c r="AG111" s="15">
        <f t="shared" si="117"/>
        <v>0</v>
      </c>
      <c r="AH111" s="15">
        <f t="shared" si="118"/>
        <v>0</v>
      </c>
      <c r="AI111" s="15">
        <f t="shared" si="119"/>
        <v>0</v>
      </c>
      <c r="AJ111" s="15">
        <f t="shared" si="120"/>
        <v>0</v>
      </c>
      <c r="AK111" s="15">
        <f t="shared" si="121"/>
        <v>0</v>
      </c>
      <c r="AN111" s="5" t="s">
        <v>158</v>
      </c>
      <c r="AO111" s="3">
        <f t="shared" si="122"/>
        <v>0</v>
      </c>
      <c r="AP111" s="3">
        <f t="shared" si="123"/>
        <v>0</v>
      </c>
      <c r="AQ111" s="3">
        <f t="shared" si="124"/>
        <v>0</v>
      </c>
      <c r="AR111" s="3">
        <f t="shared" si="125"/>
        <v>0</v>
      </c>
      <c r="AS111" s="3">
        <f t="shared" si="126"/>
        <v>0</v>
      </c>
      <c r="AT111" s="3">
        <f t="shared" si="127"/>
        <v>0</v>
      </c>
      <c r="AU111" s="3">
        <f t="shared" si="128"/>
        <v>0</v>
      </c>
      <c r="AV111" s="3">
        <f t="shared" si="129"/>
        <v>0</v>
      </c>
      <c r="AW111" s="3">
        <f t="shared" si="130"/>
        <v>0</v>
      </c>
      <c r="AX111" s="3">
        <f t="shared" si="131"/>
        <v>0</v>
      </c>
      <c r="AY111" s="3">
        <f t="shared" si="132"/>
        <v>0</v>
      </c>
    </row>
    <row r="112" spans="1:51" ht="15.5" x14ac:dyDescent="0.35">
      <c r="A112" s="5" t="s">
        <v>148</v>
      </c>
      <c r="B112" t="s">
        <v>146</v>
      </c>
      <c r="C112">
        <v>35</v>
      </c>
      <c r="D112" s="15">
        <v>0</v>
      </c>
      <c r="E112" s="3">
        <f t="shared" si="102"/>
        <v>0</v>
      </c>
      <c r="F112" s="15">
        <v>0</v>
      </c>
      <c r="G112" s="3">
        <f t="shared" si="103"/>
        <v>0</v>
      </c>
      <c r="H112" s="15">
        <v>0.2</v>
      </c>
      <c r="I112" s="3">
        <f t="shared" si="104"/>
        <v>1.865719546027651</v>
      </c>
      <c r="J112" s="15">
        <v>0.4</v>
      </c>
      <c r="K112" s="3">
        <f t="shared" si="105"/>
        <v>0.21784508959454746</v>
      </c>
      <c r="L112" s="15">
        <v>0.1</v>
      </c>
      <c r="M112" s="3">
        <f t="shared" si="106"/>
        <v>3.1328860940419561</v>
      </c>
      <c r="N112" s="15">
        <v>0.15</v>
      </c>
      <c r="O112" s="3">
        <f t="shared" si="107"/>
        <v>83.569384244257833</v>
      </c>
      <c r="P112" s="15">
        <v>0</v>
      </c>
      <c r="Q112" s="3">
        <f t="shared" si="108"/>
        <v>0</v>
      </c>
      <c r="R112" s="15">
        <v>0</v>
      </c>
      <c r="S112" s="3">
        <f t="shared" si="109"/>
        <v>0</v>
      </c>
      <c r="T112" s="15">
        <v>0</v>
      </c>
      <c r="U112" s="3">
        <f t="shared" si="110"/>
        <v>0</v>
      </c>
      <c r="V112" s="15">
        <v>0</v>
      </c>
      <c r="W112" s="3">
        <f t="shared" si="111"/>
        <v>0</v>
      </c>
      <c r="X112" s="3">
        <f t="shared" si="133"/>
        <v>88.785834973921979</v>
      </c>
      <c r="AA112" s="5" t="s">
        <v>148</v>
      </c>
      <c r="AB112" s="15">
        <f t="shared" si="112"/>
        <v>0</v>
      </c>
      <c r="AC112" s="15">
        <f t="shared" si="113"/>
        <v>0</v>
      </c>
      <c r="AD112" s="15">
        <f>+G112</f>
        <v>0</v>
      </c>
      <c r="AE112" s="15">
        <f>+H112</f>
        <v>0.2</v>
      </c>
      <c r="AF112" s="15">
        <f t="shared" si="116"/>
        <v>0.1</v>
      </c>
      <c r="AG112" s="15">
        <f t="shared" si="117"/>
        <v>0.15</v>
      </c>
      <c r="AH112" s="15">
        <f t="shared" si="118"/>
        <v>0</v>
      </c>
      <c r="AI112" s="15">
        <f t="shared" si="119"/>
        <v>0</v>
      </c>
      <c r="AJ112" s="15">
        <f t="shared" si="120"/>
        <v>0</v>
      </c>
      <c r="AK112" s="15">
        <f t="shared" si="121"/>
        <v>0</v>
      </c>
      <c r="AN112" s="5" t="s">
        <v>148</v>
      </c>
      <c r="AO112" s="3">
        <f t="shared" si="122"/>
        <v>0</v>
      </c>
      <c r="AP112" s="3">
        <f t="shared" si="123"/>
        <v>0</v>
      </c>
      <c r="AQ112" s="3">
        <f t="shared" si="124"/>
        <v>1.865719546027651</v>
      </c>
      <c r="AR112" s="3">
        <f t="shared" si="125"/>
        <v>0.21784508959454746</v>
      </c>
      <c r="AS112" s="3">
        <f t="shared" si="126"/>
        <v>3.1328860940419561</v>
      </c>
      <c r="AT112" s="3">
        <f t="shared" si="127"/>
        <v>83.569384244257833</v>
      </c>
      <c r="AU112" s="3">
        <f t="shared" si="128"/>
        <v>0</v>
      </c>
      <c r="AV112" s="3">
        <f t="shared" si="129"/>
        <v>0</v>
      </c>
      <c r="AW112" s="3">
        <f t="shared" si="130"/>
        <v>0</v>
      </c>
      <c r="AX112" s="3">
        <f t="shared" si="131"/>
        <v>0</v>
      </c>
      <c r="AY112" s="3">
        <f t="shared" si="132"/>
        <v>88.785834973921993</v>
      </c>
    </row>
    <row r="113" spans="1:51" ht="15.5" x14ac:dyDescent="0.35">
      <c r="A113" s="5" t="s">
        <v>149</v>
      </c>
      <c r="B113" t="s">
        <v>143</v>
      </c>
      <c r="C113">
        <v>25</v>
      </c>
      <c r="D113" s="15">
        <v>0</v>
      </c>
      <c r="E113" s="3">
        <f t="shared" si="102"/>
        <v>0</v>
      </c>
      <c r="F113" s="15">
        <v>0.1</v>
      </c>
      <c r="G113" s="3">
        <f t="shared" si="103"/>
        <v>8.7347586191810667</v>
      </c>
      <c r="H113" s="15">
        <v>0.3</v>
      </c>
      <c r="I113" s="3">
        <f t="shared" si="104"/>
        <v>2.7985793190414761</v>
      </c>
      <c r="J113" s="15">
        <v>0.1</v>
      </c>
      <c r="K113" s="3">
        <f t="shared" si="105"/>
        <v>5.4461272398636865E-2</v>
      </c>
      <c r="L113" s="15">
        <v>0.15</v>
      </c>
      <c r="M113" s="3">
        <f t="shared" si="106"/>
        <v>4.6993291410629334</v>
      </c>
      <c r="N113" s="15">
        <v>0.1</v>
      </c>
      <c r="O113" s="3">
        <f t="shared" si="107"/>
        <v>55.712922829505231</v>
      </c>
      <c r="P113" s="15">
        <v>0.3</v>
      </c>
      <c r="Q113" s="3">
        <f t="shared" si="108"/>
        <v>36.722565447093181</v>
      </c>
      <c r="R113" s="15">
        <v>0.6</v>
      </c>
      <c r="S113" s="3">
        <f t="shared" si="109"/>
        <v>9.1973205816128765</v>
      </c>
      <c r="T113" s="15">
        <v>0.6</v>
      </c>
      <c r="U113" s="3">
        <f t="shared" si="110"/>
        <v>4.7201328584036042E-2</v>
      </c>
      <c r="V113" s="15">
        <v>0.2</v>
      </c>
      <c r="W113" s="3">
        <f t="shared" si="111"/>
        <v>6.74701100987778</v>
      </c>
      <c r="X113" s="3">
        <f t="shared" si="133"/>
        <v>124.71414954835723</v>
      </c>
      <c r="AA113" s="5" t="s">
        <v>149</v>
      </c>
      <c r="AB113" s="15">
        <f t="shared" si="112"/>
        <v>0</v>
      </c>
      <c r="AC113" s="15">
        <f t="shared" si="113"/>
        <v>0.1</v>
      </c>
      <c r="AD113" s="15">
        <f>+G113</f>
        <v>8.7347586191810667</v>
      </c>
      <c r="AE113" s="15">
        <f>+H113</f>
        <v>0.3</v>
      </c>
      <c r="AF113" s="15">
        <f t="shared" si="116"/>
        <v>0.15</v>
      </c>
      <c r="AG113" s="15">
        <f t="shared" si="117"/>
        <v>0.1</v>
      </c>
      <c r="AH113" s="15">
        <f t="shared" si="118"/>
        <v>0.3</v>
      </c>
      <c r="AI113" s="15">
        <f t="shared" si="119"/>
        <v>0.6</v>
      </c>
      <c r="AJ113" s="15">
        <f t="shared" si="120"/>
        <v>0.6</v>
      </c>
      <c r="AK113" s="15">
        <f t="shared" si="121"/>
        <v>0.2</v>
      </c>
      <c r="AN113" s="5" t="s">
        <v>149</v>
      </c>
      <c r="AO113" s="3">
        <f t="shared" si="122"/>
        <v>0</v>
      </c>
      <c r="AP113" s="3">
        <f t="shared" si="123"/>
        <v>8.7347586191810667</v>
      </c>
      <c r="AQ113" s="3">
        <f t="shared" si="124"/>
        <v>2.7985793190414761</v>
      </c>
      <c r="AR113" s="3">
        <f t="shared" si="125"/>
        <v>5.4461272398636865E-2</v>
      </c>
      <c r="AS113" s="3">
        <f t="shared" si="126"/>
        <v>4.6993291410629334</v>
      </c>
      <c r="AT113" s="3">
        <f t="shared" si="127"/>
        <v>55.712922829505231</v>
      </c>
      <c r="AU113" s="3">
        <f t="shared" si="128"/>
        <v>36.722565447093181</v>
      </c>
      <c r="AV113" s="3">
        <f t="shared" si="129"/>
        <v>9.1973205816128765</v>
      </c>
      <c r="AW113" s="3">
        <f t="shared" si="130"/>
        <v>4.7201328584036042E-2</v>
      </c>
      <c r="AX113" s="3">
        <f t="shared" si="131"/>
        <v>6.74701100987778</v>
      </c>
      <c r="AY113" s="3">
        <f t="shared" si="132"/>
        <v>124.71414954835723</v>
      </c>
    </row>
    <row r="114" spans="1:51" ht="15.5" x14ac:dyDescent="0.35">
      <c r="A114" s="5" t="s">
        <v>10</v>
      </c>
      <c r="D114" s="15">
        <f t="shared" ref="D114:W114" si="134">SUM(D106:D113)</f>
        <v>1</v>
      </c>
      <c r="E114" s="29">
        <f t="shared" si="134"/>
        <v>100.5267787320446</v>
      </c>
      <c r="F114" s="15">
        <f t="shared" si="134"/>
        <v>1.0000000000000002</v>
      </c>
      <c r="G114" s="29">
        <f t="shared" si="134"/>
        <v>87.347586191810663</v>
      </c>
      <c r="H114" s="15">
        <f t="shared" si="134"/>
        <v>1</v>
      </c>
      <c r="I114" s="29">
        <f t="shared" si="134"/>
        <v>9.3285977301382541</v>
      </c>
      <c r="J114" s="15">
        <f t="shared" si="134"/>
        <v>1</v>
      </c>
      <c r="K114" s="29">
        <f t="shared" si="134"/>
        <v>0.54461272398636862</v>
      </c>
      <c r="L114" s="15">
        <f t="shared" si="134"/>
        <v>1.0000000000000002</v>
      </c>
      <c r="M114" s="29">
        <f t="shared" si="134"/>
        <v>31.328860940419563</v>
      </c>
      <c r="N114" s="15">
        <f t="shared" si="134"/>
        <v>1</v>
      </c>
      <c r="O114" s="29">
        <f t="shared" si="134"/>
        <v>557.12922829505226</v>
      </c>
      <c r="P114" s="15">
        <f t="shared" si="134"/>
        <v>1.0000000000000002</v>
      </c>
      <c r="Q114" s="29">
        <f t="shared" si="134"/>
        <v>122.4085514903106</v>
      </c>
      <c r="R114" s="15">
        <f t="shared" si="134"/>
        <v>1</v>
      </c>
      <c r="S114" s="29">
        <f t="shared" si="134"/>
        <v>15.32886763602146</v>
      </c>
      <c r="T114" s="15">
        <f t="shared" si="134"/>
        <v>1</v>
      </c>
      <c r="U114" s="29">
        <f t="shared" si="134"/>
        <v>7.8668880973393404E-2</v>
      </c>
      <c r="V114" s="15">
        <f t="shared" si="134"/>
        <v>1</v>
      </c>
      <c r="W114" s="29">
        <f t="shared" si="134"/>
        <v>33.735055049388897</v>
      </c>
      <c r="X114" s="3">
        <f>SUM(X106:X113)</f>
        <v>957.75680767014615</v>
      </c>
      <c r="Y114" s="3">
        <f>+X103+X114</f>
        <v>957.75680767014615</v>
      </c>
      <c r="AN114" s="5" t="s">
        <v>10</v>
      </c>
      <c r="AO114" s="3">
        <f>SUM(AO106:AO113)</f>
        <v>100.5267787320446</v>
      </c>
      <c r="AP114" s="3">
        <f t="shared" ref="AP114:AY114" si="135">SUM(AP106:AP113)</f>
        <v>87.347586191810663</v>
      </c>
      <c r="AQ114" s="3">
        <f t="shared" si="135"/>
        <v>9.3285977301382541</v>
      </c>
      <c r="AR114" s="3">
        <f t="shared" si="135"/>
        <v>0.54461272398636862</v>
      </c>
      <c r="AS114" s="3">
        <f t="shared" si="135"/>
        <v>31.328860940419563</v>
      </c>
      <c r="AT114" s="3">
        <f t="shared" si="135"/>
        <v>557.12922829505226</v>
      </c>
      <c r="AU114" s="3">
        <f t="shared" si="135"/>
        <v>122.4085514903106</v>
      </c>
      <c r="AV114" s="3">
        <f t="shared" si="135"/>
        <v>15.32886763602146</v>
      </c>
      <c r="AW114" s="3">
        <f t="shared" si="135"/>
        <v>7.8668880973393404E-2</v>
      </c>
      <c r="AX114" s="3">
        <f t="shared" si="135"/>
        <v>33.735055049388897</v>
      </c>
      <c r="AY114" s="3">
        <f t="shared" si="135"/>
        <v>957.75680767014615</v>
      </c>
    </row>
    <row r="115" spans="1:51"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1"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1" ht="15.5" x14ac:dyDescent="0.35">
      <c r="A117" s="5" t="s">
        <v>152</v>
      </c>
      <c r="C117">
        <v>16</v>
      </c>
      <c r="D117" s="15">
        <v>0.2</v>
      </c>
      <c r="E117" s="3">
        <f>+D117*E$63</f>
        <v>0</v>
      </c>
      <c r="F117" s="15">
        <v>0.2</v>
      </c>
      <c r="G117" s="3">
        <f>+F117*G$63</f>
        <v>0</v>
      </c>
      <c r="H117" s="15">
        <v>0.2</v>
      </c>
      <c r="I117" s="3">
        <f>+H117*I$63</f>
        <v>0</v>
      </c>
      <c r="J117" s="15">
        <v>0.2</v>
      </c>
      <c r="K117" s="3">
        <f>+J117*K$63</f>
        <v>0</v>
      </c>
      <c r="L117" s="15">
        <v>0.2</v>
      </c>
      <c r="M117" s="3">
        <f>+L117*M$63</f>
        <v>0</v>
      </c>
      <c r="N117" s="15">
        <v>0.2</v>
      </c>
      <c r="O117" s="3">
        <f>+N117*O$63</f>
        <v>0</v>
      </c>
      <c r="P117" s="15">
        <v>0.2</v>
      </c>
      <c r="Q117" s="3">
        <f>+P117*Q$63</f>
        <v>0</v>
      </c>
      <c r="R117" s="15">
        <v>0.8</v>
      </c>
      <c r="S117" s="3">
        <f>+R117*S$63</f>
        <v>0</v>
      </c>
      <c r="T117" s="15">
        <v>0.2</v>
      </c>
      <c r="U117" s="3">
        <f>+T117*U$63</f>
        <v>0</v>
      </c>
      <c r="V117" s="15">
        <v>0.2</v>
      </c>
      <c r="W117" s="3">
        <f>+V117*W$63</f>
        <v>0</v>
      </c>
      <c r="X117" s="3">
        <f>+W117+U117+S117+Q117+O117+M117+K117+I117+G117+E117</f>
        <v>0</v>
      </c>
      <c r="Y117" s="3"/>
    </row>
    <row r="118" spans="1:51" ht="15.5" x14ac:dyDescent="0.35">
      <c r="A118" s="5" t="s">
        <v>153</v>
      </c>
      <c r="C118">
        <v>18</v>
      </c>
      <c r="D118" s="15">
        <v>0.8</v>
      </c>
      <c r="E118" s="29">
        <f>+D118*E$63</f>
        <v>0</v>
      </c>
      <c r="F118" s="15">
        <v>0.8</v>
      </c>
      <c r="G118" s="29">
        <f>+F118*G$63</f>
        <v>0</v>
      </c>
      <c r="H118" s="15">
        <v>0.8</v>
      </c>
      <c r="I118" s="29">
        <f>+H118*I$63</f>
        <v>0</v>
      </c>
      <c r="J118" s="15">
        <v>0.8</v>
      </c>
      <c r="K118" s="29">
        <f>+J118*K$63</f>
        <v>0</v>
      </c>
      <c r="L118" s="15">
        <v>0.8</v>
      </c>
      <c r="M118" s="29">
        <f>+L118*M$63</f>
        <v>0</v>
      </c>
      <c r="N118" s="15">
        <v>0.8</v>
      </c>
      <c r="O118" s="29">
        <f>+N118*O$63</f>
        <v>0</v>
      </c>
      <c r="P118" s="15">
        <v>0.8</v>
      </c>
      <c r="Q118" s="29">
        <f>+P118*Q$63</f>
        <v>0</v>
      </c>
      <c r="R118" s="15">
        <v>0.2</v>
      </c>
      <c r="S118" s="29">
        <f>+R118*S$63</f>
        <v>0</v>
      </c>
      <c r="T118" s="15">
        <v>0.8</v>
      </c>
      <c r="U118" s="29">
        <f>+T118*U$63</f>
        <v>0</v>
      </c>
      <c r="V118" s="15">
        <v>0.8</v>
      </c>
      <c r="W118" s="29">
        <f>+V118*W$63</f>
        <v>0</v>
      </c>
      <c r="X118" s="3">
        <f>+W118+U118+S118+Q118+O118+M118+K118+I118+G118+E118</f>
        <v>0</v>
      </c>
      <c r="Y118" s="3"/>
    </row>
    <row r="119" spans="1:51" ht="15.5" x14ac:dyDescent="0.35">
      <c r="A119" s="5" t="s">
        <v>10</v>
      </c>
      <c r="D119" s="15">
        <f t="shared" ref="D119:V119" si="136">SUM(D117:D118)</f>
        <v>1</v>
      </c>
      <c r="E119" s="29">
        <f>SUM(E117:E118)</f>
        <v>0</v>
      </c>
      <c r="F119" s="15">
        <f t="shared" si="136"/>
        <v>1</v>
      </c>
      <c r="G119" s="29">
        <f>SUM(G117:G118)</f>
        <v>0</v>
      </c>
      <c r="H119" s="15">
        <f t="shared" si="136"/>
        <v>1</v>
      </c>
      <c r="I119" s="29">
        <f>SUM(I117:I118)</f>
        <v>0</v>
      </c>
      <c r="J119" s="15">
        <f t="shared" si="136"/>
        <v>1</v>
      </c>
      <c r="K119" s="29">
        <f>SUM(K117:K118)</f>
        <v>0</v>
      </c>
      <c r="L119" s="15">
        <f t="shared" si="136"/>
        <v>1</v>
      </c>
      <c r="M119" s="29">
        <f>SUM(M117:M118)</f>
        <v>0</v>
      </c>
      <c r="N119" s="15">
        <f t="shared" si="136"/>
        <v>1</v>
      </c>
      <c r="O119" s="29">
        <f>SUM(O117:O118)</f>
        <v>0</v>
      </c>
      <c r="P119" s="15">
        <f t="shared" si="136"/>
        <v>1</v>
      </c>
      <c r="Q119" s="29">
        <f>SUM(Q117:Q118)</f>
        <v>0</v>
      </c>
      <c r="R119" s="15">
        <f t="shared" si="136"/>
        <v>1</v>
      </c>
      <c r="S119" s="29">
        <f>SUM(S117:S118)</f>
        <v>0</v>
      </c>
      <c r="T119" s="15">
        <f t="shared" si="136"/>
        <v>1</v>
      </c>
      <c r="U119" s="29">
        <f>SUM(U117:U118)</f>
        <v>0</v>
      </c>
      <c r="V119" s="15">
        <f t="shared" si="136"/>
        <v>1</v>
      </c>
      <c r="W119" s="29">
        <f>SUM(W117:W118)</f>
        <v>0</v>
      </c>
      <c r="X119" s="3">
        <f t="shared" ref="X119" si="137">SUM(X117:X118)</f>
        <v>0</v>
      </c>
      <c r="Y119" s="3"/>
    </row>
    <row r="120" spans="1:51"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177</v>
      </c>
      <c r="AO120" s="4" t="s">
        <v>0</v>
      </c>
      <c r="AP120" s="4" t="s">
        <v>1</v>
      </c>
      <c r="AQ120" s="4" t="s">
        <v>2</v>
      </c>
      <c r="AR120" s="4" t="s">
        <v>3</v>
      </c>
      <c r="AS120" s="4" t="s">
        <v>4</v>
      </c>
      <c r="AT120" s="4" t="s">
        <v>5</v>
      </c>
      <c r="AU120" s="4" t="s">
        <v>6</v>
      </c>
      <c r="AV120" s="4" t="s">
        <v>7</v>
      </c>
      <c r="AW120" s="4" t="s">
        <v>8</v>
      </c>
      <c r="AX120" s="4" t="s">
        <v>9</v>
      </c>
      <c r="AY120" s="4" t="s">
        <v>10</v>
      </c>
    </row>
    <row r="121" spans="1:51" ht="15.5" x14ac:dyDescent="0.35">
      <c r="A121" s="5" t="s">
        <v>155</v>
      </c>
      <c r="B121" t="s">
        <v>143</v>
      </c>
      <c r="C121">
        <v>25</v>
      </c>
      <c r="D121" s="15">
        <v>0.1</v>
      </c>
      <c r="E121" s="3">
        <f t="shared" ref="E121:E127" si="138">+D121*(E$39-E$118)</f>
        <v>10.904624410924253</v>
      </c>
      <c r="F121" s="15">
        <v>0.1</v>
      </c>
      <c r="G121" s="3">
        <f t="shared" ref="G121:G127" si="139">+F121*(G$39-G$118)</f>
        <v>9.4585790574310344</v>
      </c>
      <c r="H121" s="15">
        <v>0</v>
      </c>
      <c r="I121" s="3">
        <f>+H121*(I$39-I$118)</f>
        <v>0</v>
      </c>
      <c r="J121" s="15">
        <v>0</v>
      </c>
      <c r="K121" s="3">
        <f>+J121*(K$39-K$118)</f>
        <v>0</v>
      </c>
      <c r="L121" s="15">
        <v>0.1</v>
      </c>
      <c r="M121" s="3">
        <f>+L121*(M$39-M$118)</f>
        <v>3.6139467011466899</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23.977150169501975</v>
      </c>
      <c r="Y121" s="3"/>
      <c r="AA121" s="5" t="s">
        <v>155</v>
      </c>
      <c r="AB121" s="15">
        <f t="shared" ref="AB121:AB126" si="140">+D121</f>
        <v>0.1</v>
      </c>
      <c r="AC121" s="15">
        <f t="shared" ref="AC121:AC126" si="141">+F121</f>
        <v>0.1</v>
      </c>
      <c r="AD121" s="15">
        <f t="shared" ref="AD121:AD126" si="142">+H121</f>
        <v>0</v>
      </c>
      <c r="AE121" s="15">
        <f t="shared" ref="AE121:AE126" si="143">+J121</f>
        <v>0</v>
      </c>
      <c r="AF121" s="15">
        <f t="shared" ref="AF121:AF126" si="144">+L121</f>
        <v>0.1</v>
      </c>
      <c r="AG121" s="15">
        <f t="shared" ref="AG121:AG126" si="145">+N121</f>
        <v>0</v>
      </c>
      <c r="AH121" s="15">
        <f t="shared" ref="AH121:AH126" si="146">+P121</f>
        <v>0</v>
      </c>
      <c r="AI121" s="15">
        <f t="shared" ref="AI121:AI126" si="147">+R121</f>
        <v>0</v>
      </c>
      <c r="AJ121" s="15">
        <f t="shared" ref="AJ121:AJ126" si="148">+T121</f>
        <v>0</v>
      </c>
      <c r="AK121" s="15">
        <f t="shared" ref="AK121:AK126" si="149">+V121</f>
        <v>0</v>
      </c>
      <c r="AN121" s="5" t="s">
        <v>155</v>
      </c>
      <c r="AO121" s="3">
        <f t="shared" ref="AO121:AO126" si="150">+E121</f>
        <v>10.904624410924253</v>
      </c>
      <c r="AP121" s="3">
        <f t="shared" ref="AP121:AP126" si="151">+G121</f>
        <v>9.4585790574310344</v>
      </c>
      <c r="AQ121" s="3">
        <f t="shared" ref="AQ121:AQ126" si="152">+I121</f>
        <v>0</v>
      </c>
      <c r="AR121" s="3">
        <f t="shared" ref="AR121:AR126" si="153">+K121</f>
        <v>0</v>
      </c>
      <c r="AS121" s="3">
        <f t="shared" ref="AS121:AS126" si="154">+M121</f>
        <v>3.6139467011466899</v>
      </c>
      <c r="AT121" s="3">
        <f t="shared" ref="AT121:AT126" si="155">+O121</f>
        <v>0</v>
      </c>
      <c r="AU121" s="3">
        <f t="shared" ref="AU121:AU126" si="156">+Q121</f>
        <v>0</v>
      </c>
      <c r="AV121" s="3">
        <f t="shared" ref="AV121:AV126" si="157">+S121</f>
        <v>0</v>
      </c>
      <c r="AW121" s="3">
        <f t="shared" ref="AW121:AW126" si="158">+U121</f>
        <v>0</v>
      </c>
      <c r="AX121" s="3">
        <f t="shared" ref="AX121:AX126" si="159">+W121</f>
        <v>0</v>
      </c>
      <c r="AY121" s="3">
        <f>SUM(AO121:AX121)</f>
        <v>23.977150169501979</v>
      </c>
    </row>
    <row r="122" spans="1:51" ht="15.5" x14ac:dyDescent="0.35">
      <c r="A122" s="5" t="s">
        <v>168</v>
      </c>
      <c r="B122" t="s">
        <v>140</v>
      </c>
      <c r="C122">
        <v>25</v>
      </c>
      <c r="D122" s="15">
        <v>0.1</v>
      </c>
      <c r="E122" s="3">
        <f t="shared" si="138"/>
        <v>10.904624410924253</v>
      </c>
      <c r="F122" s="15">
        <v>0.1</v>
      </c>
      <c r="G122" s="3">
        <f t="shared" si="139"/>
        <v>9.4585790574310344</v>
      </c>
      <c r="H122" s="15">
        <v>0.1</v>
      </c>
      <c r="I122" s="3">
        <f t="shared" ref="I122:I127" si="160">+H122*(I$39-I$118)</f>
        <v>1.1482513193760706</v>
      </c>
      <c r="J122" s="15">
        <v>0.1</v>
      </c>
      <c r="K122" s="3">
        <f t="shared" ref="K122:K127" si="161">+J122*(K$39-K$118)</f>
        <v>0.20377959991019257</v>
      </c>
      <c r="L122" s="15">
        <v>0.1</v>
      </c>
      <c r="M122" s="3">
        <f t="shared" ref="M122:M127" si="162">+L122*(M$39-M$118)</f>
        <v>3.6139467011466899</v>
      </c>
      <c r="N122" s="15">
        <v>0.1</v>
      </c>
      <c r="O122" s="3">
        <f t="shared" ref="O122:O127" si="163">+N122*(O$39-O$118)</f>
        <v>68.437983898742104</v>
      </c>
      <c r="P122" s="15">
        <v>0.1</v>
      </c>
      <c r="Q122" s="3">
        <f t="shared" ref="Q122:Q127" si="164">+P122*(Q$39-Q$118)</f>
        <v>13.908438380013695</v>
      </c>
      <c r="R122" s="15">
        <v>0.1</v>
      </c>
      <c r="S122" s="3">
        <f t="shared" ref="S122:S127" si="165">+R122*(S$39-S$118)</f>
        <v>1.5825488510143406</v>
      </c>
      <c r="T122" s="15">
        <v>0.1</v>
      </c>
      <c r="U122" s="3">
        <f t="shared" ref="U122:U127" si="166">+T122*(U$39-U$118)</f>
        <v>5.0639492744961184E-2</v>
      </c>
      <c r="V122" s="15">
        <v>0.1</v>
      </c>
      <c r="W122" s="3">
        <f t="shared" ref="W122:W127" si="167">+V122*(W$39-W$118)</f>
        <v>3.7014912669470763</v>
      </c>
      <c r="X122" s="3">
        <f t="shared" ref="X122:X126" si="168">+W122+U122+S122+Q122+O122+M122+K122+I122+G122+E122</f>
        <v>113.01028297825043</v>
      </c>
      <c r="Y122" s="3"/>
      <c r="AA122" s="5" t="s">
        <v>168</v>
      </c>
      <c r="AB122" s="15">
        <f t="shared" si="140"/>
        <v>0.1</v>
      </c>
      <c r="AC122" s="15">
        <f t="shared" si="141"/>
        <v>0.1</v>
      </c>
      <c r="AD122" s="15">
        <f t="shared" si="142"/>
        <v>0.1</v>
      </c>
      <c r="AE122" s="15">
        <f t="shared" si="143"/>
        <v>0.1</v>
      </c>
      <c r="AF122" s="15">
        <f t="shared" si="144"/>
        <v>0.1</v>
      </c>
      <c r="AG122" s="15">
        <f t="shared" si="145"/>
        <v>0.1</v>
      </c>
      <c r="AH122" s="15">
        <f t="shared" si="146"/>
        <v>0.1</v>
      </c>
      <c r="AI122" s="15">
        <f t="shared" si="147"/>
        <v>0.1</v>
      </c>
      <c r="AJ122" s="15">
        <f t="shared" si="148"/>
        <v>0.1</v>
      </c>
      <c r="AK122" s="15">
        <f t="shared" si="149"/>
        <v>0.1</v>
      </c>
      <c r="AN122" s="5" t="s">
        <v>168</v>
      </c>
      <c r="AO122" s="3">
        <f t="shared" si="150"/>
        <v>10.904624410924253</v>
      </c>
      <c r="AP122" s="3">
        <f t="shared" si="151"/>
        <v>9.4585790574310344</v>
      </c>
      <c r="AQ122" s="3">
        <f t="shared" si="152"/>
        <v>1.1482513193760706</v>
      </c>
      <c r="AR122" s="3">
        <f t="shared" si="153"/>
        <v>0.20377959991019257</v>
      </c>
      <c r="AS122" s="3">
        <f t="shared" si="154"/>
        <v>3.6139467011466899</v>
      </c>
      <c r="AT122" s="3">
        <f t="shared" si="155"/>
        <v>68.437983898742104</v>
      </c>
      <c r="AU122" s="3">
        <f t="shared" si="156"/>
        <v>13.908438380013695</v>
      </c>
      <c r="AV122" s="3">
        <f t="shared" si="157"/>
        <v>1.5825488510143406</v>
      </c>
      <c r="AW122" s="3">
        <f t="shared" si="158"/>
        <v>5.0639492744961184E-2</v>
      </c>
      <c r="AX122" s="3">
        <f t="shared" si="159"/>
        <v>3.7014912669470763</v>
      </c>
      <c r="AY122" s="3">
        <f t="shared" ref="AY122:AY126" si="169">SUM(AO122:AX122)</f>
        <v>113.01028297825042</v>
      </c>
    </row>
    <row r="123" spans="1:51" ht="15.5" x14ac:dyDescent="0.35">
      <c r="A123" s="5" t="s">
        <v>157</v>
      </c>
      <c r="B123" t="s">
        <v>143</v>
      </c>
      <c r="C123">
        <v>25</v>
      </c>
      <c r="D123" s="15">
        <v>0.1</v>
      </c>
      <c r="E123" s="3">
        <f t="shared" si="138"/>
        <v>10.904624410924253</v>
      </c>
      <c r="F123" s="15">
        <v>0.1</v>
      </c>
      <c r="G123" s="3">
        <f t="shared" si="139"/>
        <v>9.4585790574310344</v>
      </c>
      <c r="H123" s="15">
        <v>0.1</v>
      </c>
      <c r="I123" s="3">
        <f t="shared" si="160"/>
        <v>1.1482513193760706</v>
      </c>
      <c r="J123" s="15">
        <v>0.1</v>
      </c>
      <c r="K123" s="3">
        <f t="shared" si="161"/>
        <v>0.20377959991019257</v>
      </c>
      <c r="L123" s="15">
        <v>0.1</v>
      </c>
      <c r="M123" s="3">
        <f t="shared" si="162"/>
        <v>3.6139467011466899</v>
      </c>
      <c r="N123" s="15">
        <v>0.1</v>
      </c>
      <c r="O123" s="3">
        <f t="shared" si="163"/>
        <v>68.437983898742104</v>
      </c>
      <c r="P123" s="15">
        <v>0.1</v>
      </c>
      <c r="Q123" s="3">
        <f t="shared" si="164"/>
        <v>13.908438380013695</v>
      </c>
      <c r="R123" s="15">
        <v>0.1</v>
      </c>
      <c r="S123" s="3">
        <f t="shared" si="165"/>
        <v>1.5825488510143406</v>
      </c>
      <c r="T123" s="15">
        <v>0.1</v>
      </c>
      <c r="U123" s="3">
        <f t="shared" si="166"/>
        <v>5.0639492744961184E-2</v>
      </c>
      <c r="V123" s="15">
        <v>0.1</v>
      </c>
      <c r="W123" s="3">
        <f t="shared" si="167"/>
        <v>3.7014912669470763</v>
      </c>
      <c r="X123" s="3">
        <f t="shared" si="168"/>
        <v>113.01028297825043</v>
      </c>
      <c r="Y123" s="3"/>
      <c r="AA123" s="5" t="s">
        <v>157</v>
      </c>
      <c r="AB123" s="15">
        <f t="shared" si="140"/>
        <v>0.1</v>
      </c>
      <c r="AC123" s="15">
        <f t="shared" si="141"/>
        <v>0.1</v>
      </c>
      <c r="AD123" s="15">
        <f t="shared" si="142"/>
        <v>0.1</v>
      </c>
      <c r="AE123" s="15">
        <f t="shared" si="143"/>
        <v>0.1</v>
      </c>
      <c r="AF123" s="15">
        <f t="shared" si="144"/>
        <v>0.1</v>
      </c>
      <c r="AG123" s="15">
        <f t="shared" si="145"/>
        <v>0.1</v>
      </c>
      <c r="AH123" s="15">
        <f t="shared" si="146"/>
        <v>0.1</v>
      </c>
      <c r="AI123" s="15">
        <f t="shared" si="147"/>
        <v>0.1</v>
      </c>
      <c r="AJ123" s="15">
        <f t="shared" si="148"/>
        <v>0.1</v>
      </c>
      <c r="AK123" s="15">
        <f t="shared" si="149"/>
        <v>0.1</v>
      </c>
      <c r="AN123" s="5" t="s">
        <v>157</v>
      </c>
      <c r="AO123" s="3">
        <f t="shared" si="150"/>
        <v>10.904624410924253</v>
      </c>
      <c r="AP123" s="3">
        <f t="shared" si="151"/>
        <v>9.4585790574310344</v>
      </c>
      <c r="AQ123" s="3">
        <f t="shared" si="152"/>
        <v>1.1482513193760706</v>
      </c>
      <c r="AR123" s="3">
        <f t="shared" si="153"/>
        <v>0.20377959991019257</v>
      </c>
      <c r="AS123" s="3">
        <f t="shared" si="154"/>
        <v>3.6139467011466899</v>
      </c>
      <c r="AT123" s="3">
        <f t="shared" si="155"/>
        <v>68.437983898742104</v>
      </c>
      <c r="AU123" s="3">
        <f t="shared" si="156"/>
        <v>13.908438380013695</v>
      </c>
      <c r="AV123" s="3">
        <f t="shared" si="157"/>
        <v>1.5825488510143406</v>
      </c>
      <c r="AW123" s="3">
        <f t="shared" si="158"/>
        <v>5.0639492744961184E-2</v>
      </c>
      <c r="AX123" s="3">
        <f t="shared" si="159"/>
        <v>3.7014912669470763</v>
      </c>
      <c r="AY123" s="3">
        <f t="shared" si="169"/>
        <v>113.01028297825042</v>
      </c>
    </row>
    <row r="124" spans="1:51" ht="15.5" x14ac:dyDescent="0.35">
      <c r="A124" s="5" t="s">
        <v>158</v>
      </c>
      <c r="B124" t="s">
        <v>143</v>
      </c>
      <c r="C124">
        <v>25</v>
      </c>
      <c r="D124" s="15">
        <v>0.02</v>
      </c>
      <c r="E124" s="3">
        <f t="shared" si="138"/>
        <v>2.1809248821848506</v>
      </c>
      <c r="F124" s="15">
        <v>0.02</v>
      </c>
      <c r="G124" s="3">
        <f t="shared" si="139"/>
        <v>1.8917158114862067</v>
      </c>
      <c r="H124" s="15">
        <v>0</v>
      </c>
      <c r="I124" s="3">
        <f t="shared" si="160"/>
        <v>0</v>
      </c>
      <c r="J124" s="15">
        <v>0</v>
      </c>
      <c r="K124" s="3">
        <f t="shared" si="161"/>
        <v>0</v>
      </c>
      <c r="L124" s="15">
        <v>0.02</v>
      </c>
      <c r="M124" s="3">
        <f t="shared" si="162"/>
        <v>0.72278934022933794</v>
      </c>
      <c r="N124" s="15">
        <v>0.02</v>
      </c>
      <c r="O124" s="3">
        <f t="shared" si="163"/>
        <v>13.68759677974842</v>
      </c>
      <c r="P124" s="15">
        <v>0</v>
      </c>
      <c r="Q124" s="3">
        <f t="shared" si="164"/>
        <v>0</v>
      </c>
      <c r="R124" s="15">
        <v>0</v>
      </c>
      <c r="S124" s="3">
        <f t="shared" si="165"/>
        <v>0</v>
      </c>
      <c r="T124" s="15">
        <v>0</v>
      </c>
      <c r="U124" s="3">
        <f t="shared" si="166"/>
        <v>0</v>
      </c>
      <c r="V124" s="15">
        <v>0</v>
      </c>
      <c r="W124" s="3">
        <f t="shared" si="167"/>
        <v>0</v>
      </c>
      <c r="X124" s="3">
        <f t="shared" si="168"/>
        <v>18.483026813648816</v>
      </c>
      <c r="Y124" s="3"/>
      <c r="AA124" s="5" t="s">
        <v>158</v>
      </c>
      <c r="AB124" s="15">
        <f t="shared" si="140"/>
        <v>0.02</v>
      </c>
      <c r="AC124" s="15">
        <f t="shared" si="141"/>
        <v>0.02</v>
      </c>
      <c r="AD124" s="15">
        <f t="shared" si="142"/>
        <v>0</v>
      </c>
      <c r="AE124" s="15">
        <f t="shared" si="143"/>
        <v>0</v>
      </c>
      <c r="AF124" s="15">
        <f t="shared" si="144"/>
        <v>0.02</v>
      </c>
      <c r="AG124" s="15">
        <f t="shared" si="145"/>
        <v>0.02</v>
      </c>
      <c r="AH124" s="15">
        <f t="shared" si="146"/>
        <v>0</v>
      </c>
      <c r="AI124" s="15">
        <f t="shared" si="147"/>
        <v>0</v>
      </c>
      <c r="AJ124" s="15">
        <f t="shared" si="148"/>
        <v>0</v>
      </c>
      <c r="AK124" s="15">
        <f t="shared" si="149"/>
        <v>0</v>
      </c>
      <c r="AN124" s="5" t="s">
        <v>158</v>
      </c>
      <c r="AO124" s="3">
        <f t="shared" si="150"/>
        <v>2.1809248821848506</v>
      </c>
      <c r="AP124" s="3">
        <f t="shared" si="151"/>
        <v>1.8917158114862067</v>
      </c>
      <c r="AQ124" s="3">
        <f t="shared" si="152"/>
        <v>0</v>
      </c>
      <c r="AR124" s="3">
        <f t="shared" si="153"/>
        <v>0</v>
      </c>
      <c r="AS124" s="3">
        <f t="shared" si="154"/>
        <v>0.72278934022933794</v>
      </c>
      <c r="AT124" s="3">
        <f t="shared" si="155"/>
        <v>13.68759677974842</v>
      </c>
      <c r="AU124" s="3">
        <f t="shared" si="156"/>
        <v>0</v>
      </c>
      <c r="AV124" s="3">
        <f t="shared" si="157"/>
        <v>0</v>
      </c>
      <c r="AW124" s="3">
        <f t="shared" si="158"/>
        <v>0</v>
      </c>
      <c r="AX124" s="3">
        <f t="shared" si="159"/>
        <v>0</v>
      </c>
      <c r="AY124" s="3">
        <f t="shared" si="169"/>
        <v>18.483026813648813</v>
      </c>
    </row>
    <row r="125" spans="1:51" ht="15.5" x14ac:dyDescent="0.35">
      <c r="A125" s="5" t="s">
        <v>148</v>
      </c>
      <c r="B125" t="s">
        <v>146</v>
      </c>
      <c r="C125">
        <v>35</v>
      </c>
      <c r="D125" s="15">
        <v>0.35</v>
      </c>
      <c r="E125" s="3">
        <f t="shared" si="138"/>
        <v>38.166185438234884</v>
      </c>
      <c r="F125" s="15">
        <v>0</v>
      </c>
      <c r="G125" s="3">
        <f t="shared" si="139"/>
        <v>0</v>
      </c>
      <c r="H125" s="15">
        <v>0</v>
      </c>
      <c r="I125" s="3">
        <f t="shared" si="160"/>
        <v>0</v>
      </c>
      <c r="J125" s="15">
        <v>0</v>
      </c>
      <c r="K125" s="3">
        <f t="shared" si="161"/>
        <v>0</v>
      </c>
      <c r="L125" s="15">
        <v>0</v>
      </c>
      <c r="M125" s="3">
        <f t="shared" si="162"/>
        <v>0</v>
      </c>
      <c r="N125" s="15">
        <v>0</v>
      </c>
      <c r="O125" s="3">
        <f t="shared" si="163"/>
        <v>0</v>
      </c>
      <c r="P125" s="15">
        <v>0</v>
      </c>
      <c r="Q125" s="3">
        <f t="shared" si="164"/>
        <v>0</v>
      </c>
      <c r="R125" s="15">
        <v>0</v>
      </c>
      <c r="S125" s="3">
        <f t="shared" si="165"/>
        <v>0</v>
      </c>
      <c r="T125" s="15">
        <v>0</v>
      </c>
      <c r="U125" s="3">
        <f t="shared" si="166"/>
        <v>0</v>
      </c>
      <c r="V125" s="15">
        <v>0</v>
      </c>
      <c r="W125" s="3">
        <f t="shared" si="167"/>
        <v>0</v>
      </c>
      <c r="X125" s="3">
        <f t="shared" si="168"/>
        <v>38.166185438234884</v>
      </c>
      <c r="Y125" s="3"/>
      <c r="AA125" s="5" t="s">
        <v>148</v>
      </c>
      <c r="AB125" s="15">
        <f t="shared" si="140"/>
        <v>0.35</v>
      </c>
      <c r="AC125" s="15">
        <f t="shared" si="141"/>
        <v>0</v>
      </c>
      <c r="AD125" s="15">
        <f t="shared" si="142"/>
        <v>0</v>
      </c>
      <c r="AE125" s="15">
        <f t="shared" si="143"/>
        <v>0</v>
      </c>
      <c r="AF125" s="15">
        <f t="shared" si="144"/>
        <v>0</v>
      </c>
      <c r="AG125" s="15">
        <f t="shared" si="145"/>
        <v>0</v>
      </c>
      <c r="AH125" s="15">
        <f t="shared" si="146"/>
        <v>0</v>
      </c>
      <c r="AI125" s="15">
        <f t="shared" si="147"/>
        <v>0</v>
      </c>
      <c r="AJ125" s="15">
        <f t="shared" si="148"/>
        <v>0</v>
      </c>
      <c r="AK125" s="15">
        <f t="shared" si="149"/>
        <v>0</v>
      </c>
      <c r="AN125" s="5" t="s">
        <v>148</v>
      </c>
      <c r="AO125" s="3">
        <f t="shared" si="150"/>
        <v>38.166185438234884</v>
      </c>
      <c r="AP125" s="3">
        <f t="shared" si="151"/>
        <v>0</v>
      </c>
      <c r="AQ125" s="3">
        <f t="shared" si="152"/>
        <v>0</v>
      </c>
      <c r="AR125" s="3">
        <f t="shared" si="153"/>
        <v>0</v>
      </c>
      <c r="AS125" s="3">
        <f t="shared" si="154"/>
        <v>0</v>
      </c>
      <c r="AT125" s="3">
        <f t="shared" si="155"/>
        <v>0</v>
      </c>
      <c r="AU125" s="3">
        <f t="shared" si="156"/>
        <v>0</v>
      </c>
      <c r="AV125" s="3">
        <f t="shared" si="157"/>
        <v>0</v>
      </c>
      <c r="AW125" s="3">
        <f t="shared" si="158"/>
        <v>0</v>
      </c>
      <c r="AX125" s="3">
        <f t="shared" si="159"/>
        <v>0</v>
      </c>
      <c r="AY125" s="3">
        <f t="shared" si="169"/>
        <v>38.166185438234884</v>
      </c>
    </row>
    <row r="126" spans="1:51" ht="15.5" x14ac:dyDescent="0.35">
      <c r="A126" s="5" t="s">
        <v>149</v>
      </c>
      <c r="B126" t="s">
        <v>143</v>
      </c>
      <c r="C126">
        <v>25</v>
      </c>
      <c r="D126" s="15">
        <v>0.33</v>
      </c>
      <c r="E126" s="3">
        <f t="shared" si="138"/>
        <v>35.985260556050036</v>
      </c>
      <c r="F126" s="15">
        <v>0.68</v>
      </c>
      <c r="G126" s="3">
        <f t="shared" si="139"/>
        <v>64.31833759053103</v>
      </c>
      <c r="H126" s="15">
        <v>0.8</v>
      </c>
      <c r="I126" s="3">
        <f t="shared" si="160"/>
        <v>9.1860105550085649</v>
      </c>
      <c r="J126" s="15">
        <v>0.8</v>
      </c>
      <c r="K126" s="3">
        <f t="shared" si="161"/>
        <v>1.6302367992815405</v>
      </c>
      <c r="L126" s="15">
        <v>0.68</v>
      </c>
      <c r="M126" s="3">
        <f t="shared" si="162"/>
        <v>24.574837567797491</v>
      </c>
      <c r="N126" s="15">
        <v>0.78</v>
      </c>
      <c r="O126" s="3">
        <f t="shared" si="163"/>
        <v>533.81627441018838</v>
      </c>
      <c r="P126" s="15">
        <v>0.8</v>
      </c>
      <c r="Q126" s="3">
        <f t="shared" si="164"/>
        <v>111.26750704010956</v>
      </c>
      <c r="R126" s="15">
        <v>0.8</v>
      </c>
      <c r="S126" s="3">
        <f t="shared" si="165"/>
        <v>12.660390808114725</v>
      </c>
      <c r="T126" s="15">
        <v>0.8</v>
      </c>
      <c r="U126" s="3">
        <f t="shared" si="166"/>
        <v>0.40511594195968947</v>
      </c>
      <c r="V126" s="15">
        <v>0.8</v>
      </c>
      <c r="W126" s="3">
        <f t="shared" si="167"/>
        <v>29.61193013557661</v>
      </c>
      <c r="X126" s="3">
        <f t="shared" si="168"/>
        <v>823.45590140461763</v>
      </c>
      <c r="Y126" s="3"/>
      <c r="AA126" s="5" t="s">
        <v>149</v>
      </c>
      <c r="AB126" s="15">
        <f t="shared" si="140"/>
        <v>0.33</v>
      </c>
      <c r="AC126" s="15">
        <f t="shared" si="141"/>
        <v>0.68</v>
      </c>
      <c r="AD126" s="15">
        <f t="shared" si="142"/>
        <v>0.8</v>
      </c>
      <c r="AE126" s="15">
        <f t="shared" si="143"/>
        <v>0.8</v>
      </c>
      <c r="AF126" s="15">
        <f t="shared" si="144"/>
        <v>0.68</v>
      </c>
      <c r="AG126" s="15">
        <f t="shared" si="145"/>
        <v>0.78</v>
      </c>
      <c r="AH126" s="15">
        <f t="shared" si="146"/>
        <v>0.8</v>
      </c>
      <c r="AI126" s="15">
        <f t="shared" si="147"/>
        <v>0.8</v>
      </c>
      <c r="AJ126" s="15">
        <f t="shared" si="148"/>
        <v>0.8</v>
      </c>
      <c r="AK126" s="15">
        <f t="shared" si="149"/>
        <v>0.8</v>
      </c>
      <c r="AN126" s="5" t="s">
        <v>149</v>
      </c>
      <c r="AO126" s="3">
        <f t="shared" si="150"/>
        <v>35.985260556050036</v>
      </c>
      <c r="AP126" s="3">
        <f t="shared" si="151"/>
        <v>64.31833759053103</v>
      </c>
      <c r="AQ126" s="3">
        <f t="shared" si="152"/>
        <v>9.1860105550085649</v>
      </c>
      <c r="AR126" s="3">
        <f t="shared" si="153"/>
        <v>1.6302367992815405</v>
      </c>
      <c r="AS126" s="3">
        <f t="shared" si="154"/>
        <v>24.574837567797491</v>
      </c>
      <c r="AT126" s="3">
        <f t="shared" si="155"/>
        <v>533.81627441018838</v>
      </c>
      <c r="AU126" s="3">
        <f t="shared" si="156"/>
        <v>111.26750704010956</v>
      </c>
      <c r="AV126" s="3">
        <f t="shared" si="157"/>
        <v>12.660390808114725</v>
      </c>
      <c r="AW126" s="3">
        <f t="shared" si="158"/>
        <v>0.40511594195968947</v>
      </c>
      <c r="AX126" s="3">
        <f t="shared" si="159"/>
        <v>29.61193013557661</v>
      </c>
      <c r="AY126" s="3">
        <f t="shared" si="169"/>
        <v>823.45590140461763</v>
      </c>
    </row>
    <row r="127" spans="1:51" ht="15.5" x14ac:dyDescent="0.35">
      <c r="A127" s="5" t="s">
        <v>10</v>
      </c>
      <c r="D127" s="15">
        <f t="shared" ref="D127:F127" si="170">SUM(D121:D126)</f>
        <v>1</v>
      </c>
      <c r="E127" s="3">
        <f t="shared" si="138"/>
        <v>109.04624410924252</v>
      </c>
      <c r="F127" s="15">
        <f t="shared" si="170"/>
        <v>1</v>
      </c>
      <c r="G127" s="3">
        <f t="shared" si="139"/>
        <v>94.585790574310337</v>
      </c>
      <c r="H127" s="15">
        <f t="shared" ref="H127" si="171">SUM(H121:H126)</f>
        <v>1</v>
      </c>
      <c r="I127" s="3">
        <f t="shared" si="160"/>
        <v>11.482513193760706</v>
      </c>
      <c r="J127" s="15">
        <f t="shared" ref="J127" si="172">SUM(J121:J126)</f>
        <v>1</v>
      </c>
      <c r="K127" s="3">
        <f t="shared" si="161"/>
        <v>2.0377959991019257</v>
      </c>
      <c r="L127" s="15">
        <f t="shared" ref="L127" si="173">SUM(L121:L126)</f>
        <v>1</v>
      </c>
      <c r="M127" s="3">
        <f t="shared" si="162"/>
        <v>36.139467011466898</v>
      </c>
      <c r="N127" s="15">
        <f t="shared" ref="N127" si="174">SUM(N121:N126)</f>
        <v>1</v>
      </c>
      <c r="O127" s="3">
        <f t="shared" si="163"/>
        <v>684.37983898742095</v>
      </c>
      <c r="P127" s="15">
        <f t="shared" ref="P127" si="175">SUM(P121:P126)</f>
        <v>1</v>
      </c>
      <c r="Q127" s="3">
        <f t="shared" si="164"/>
        <v>139.08438380013695</v>
      </c>
      <c r="R127" s="15">
        <f t="shared" ref="R127" si="176">SUM(R121:R126)</f>
        <v>1</v>
      </c>
      <c r="S127" s="3">
        <f t="shared" si="165"/>
        <v>15.825488510143405</v>
      </c>
      <c r="T127" s="15">
        <f t="shared" ref="T127" si="177">SUM(T121:T126)</f>
        <v>1</v>
      </c>
      <c r="U127" s="3">
        <f t="shared" si="166"/>
        <v>0.50639492744961179</v>
      </c>
      <c r="V127" s="15">
        <f t="shared" ref="V127" si="178">SUM(V121:V126)</f>
        <v>1</v>
      </c>
      <c r="W127" s="3">
        <f t="shared" si="167"/>
        <v>37.01491266947076</v>
      </c>
      <c r="X127" s="3">
        <f t="shared" ref="X127" si="179">SUM(X121:X126)</f>
        <v>1130.1028297825042</v>
      </c>
      <c r="Y127" s="3"/>
      <c r="AA127" s="5" t="s">
        <v>10</v>
      </c>
      <c r="AN127" s="5" t="s">
        <v>10</v>
      </c>
      <c r="AO127" s="3">
        <f>SUM(AO121:AO126)</f>
        <v>109.04624410924254</v>
      </c>
      <c r="AP127" s="3">
        <f t="shared" ref="AP127:AY127" si="180">SUM(AP121:AP126)</f>
        <v>94.585790574310337</v>
      </c>
      <c r="AQ127" s="3">
        <f t="shared" si="180"/>
        <v>11.482513193760706</v>
      </c>
      <c r="AR127" s="3">
        <f t="shared" si="180"/>
        <v>2.0377959991019257</v>
      </c>
      <c r="AS127" s="3">
        <f t="shared" si="180"/>
        <v>36.139467011466898</v>
      </c>
      <c r="AT127" s="3">
        <f t="shared" si="180"/>
        <v>684.37983898742095</v>
      </c>
      <c r="AU127" s="3">
        <f t="shared" si="180"/>
        <v>139.08438380013695</v>
      </c>
      <c r="AV127" s="3">
        <f t="shared" si="180"/>
        <v>15.825488510143407</v>
      </c>
      <c r="AW127" s="3">
        <f t="shared" si="180"/>
        <v>0.50639492744961179</v>
      </c>
      <c r="AX127" s="3">
        <f t="shared" si="180"/>
        <v>37.01491266947076</v>
      </c>
      <c r="AY127" s="3">
        <f t="shared" si="180"/>
        <v>1130.1028297825042</v>
      </c>
    </row>
    <row r="128" spans="1:51"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13987.028396318632</v>
      </c>
      <c r="F129" s="11"/>
      <c r="G129" s="12">
        <f>+G36</f>
        <v>6946.1163463623416</v>
      </c>
      <c r="H129" s="11"/>
      <c r="I129" s="12">
        <f>+I36</f>
        <v>2332.7502894968725</v>
      </c>
      <c r="J129" s="11"/>
      <c r="K129" s="12">
        <f>+K36</f>
        <v>278.37370828056135</v>
      </c>
      <c r="L129" s="11"/>
      <c r="M129" s="12">
        <f>+M36</f>
        <v>1319.1839035199519</v>
      </c>
      <c r="N129" s="11"/>
      <c r="O129" s="12">
        <f>+O36</f>
        <v>131875.45630403041</v>
      </c>
      <c r="P129" s="11"/>
      <c r="Q129" s="12">
        <f>+Q36</f>
        <v>24597.690663515994</v>
      </c>
      <c r="R129" s="11"/>
      <c r="S129" s="12">
        <f>+S36</f>
        <v>2728.3385077766893</v>
      </c>
      <c r="T129" s="11"/>
      <c r="U129" s="12">
        <f>+U36</f>
        <v>155.04565945856174</v>
      </c>
      <c r="V129" s="11"/>
      <c r="W129" s="12">
        <f>+W36</f>
        <v>2785.6549061471496</v>
      </c>
      <c r="X129" s="12">
        <f>+X36</f>
        <v>187005.63868490717</v>
      </c>
      <c r="AA129" s="5" t="s">
        <v>30</v>
      </c>
      <c r="AB129" s="12">
        <f>+E129</f>
        <v>13987.028396318632</v>
      </c>
      <c r="AC129" s="12">
        <f>+G129</f>
        <v>6946.1163463623416</v>
      </c>
      <c r="AD129" s="12">
        <f>+I129</f>
        <v>2332.7502894968725</v>
      </c>
      <c r="AE129" s="12">
        <f>+K129</f>
        <v>278.37370828056135</v>
      </c>
      <c r="AF129" s="12">
        <f>+M129</f>
        <v>1319.1839035199519</v>
      </c>
      <c r="AG129" s="12">
        <f>+O129</f>
        <v>131875.45630403041</v>
      </c>
      <c r="AH129" s="12">
        <f>+Q129</f>
        <v>24597.690663515994</v>
      </c>
      <c r="AI129" s="12">
        <f>+S129</f>
        <v>2728.3385077766893</v>
      </c>
      <c r="AJ129" s="12">
        <f>+U129</f>
        <v>155.04565945856174</v>
      </c>
      <c r="AK129" s="12">
        <f>+W129</f>
        <v>2785.6549061471496</v>
      </c>
      <c r="AL129" s="12">
        <f>+X129</f>
        <v>187005.63868490717</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1">+E130</f>
        <v>0</v>
      </c>
      <c r="AC130" s="12">
        <f t="shared" ref="AC130:AC146" si="182">+G130</f>
        <v>0</v>
      </c>
      <c r="AD130" s="12">
        <f t="shared" ref="AD130:AD146" si="183">+I130</f>
        <v>0</v>
      </c>
      <c r="AE130" s="12">
        <f t="shared" ref="AE130:AE146" si="184">+K130</f>
        <v>0</v>
      </c>
      <c r="AF130" s="12">
        <f t="shared" ref="AF130:AF146" si="185">+M130</f>
        <v>0</v>
      </c>
      <c r="AG130" s="12">
        <f t="shared" ref="AG130:AG146" si="186">+O130</f>
        <v>0</v>
      </c>
      <c r="AH130" s="12">
        <f t="shared" ref="AH130:AH146" si="187">+Q130</f>
        <v>0</v>
      </c>
      <c r="AI130" s="12">
        <f t="shared" ref="AI130:AI146" si="188">+S130</f>
        <v>0</v>
      </c>
      <c r="AJ130" s="12">
        <f t="shared" ref="AJ130:AJ145" si="189">+U130</f>
        <v>0</v>
      </c>
      <c r="AK130" s="12">
        <f t="shared" ref="AK130:AL145" si="190">+W130</f>
        <v>0</v>
      </c>
      <c r="AL130" s="12">
        <f t="shared" si="190"/>
        <v>0</v>
      </c>
      <c r="AM130" s="5"/>
      <c r="AN130" s="5"/>
    </row>
    <row r="131" spans="1:40" ht="15.5" x14ac:dyDescent="0.35">
      <c r="A131" s="5" t="s">
        <v>61</v>
      </c>
      <c r="E131" s="12">
        <f>+E114</f>
        <v>100.5267787320446</v>
      </c>
      <c r="F131" s="11"/>
      <c r="G131" s="12">
        <f>+G114</f>
        <v>87.347586191810663</v>
      </c>
      <c r="H131" s="11"/>
      <c r="I131" s="12">
        <f>+I114</f>
        <v>9.3285977301382541</v>
      </c>
      <c r="J131" s="11"/>
      <c r="K131" s="12">
        <f>+K114</f>
        <v>0.54461272398636862</v>
      </c>
      <c r="L131" s="11"/>
      <c r="M131" s="12">
        <f>+M114</f>
        <v>31.328860940419563</v>
      </c>
      <c r="N131" s="11"/>
      <c r="O131" s="12">
        <f>+O114</f>
        <v>557.12922829505226</v>
      </c>
      <c r="P131" s="11"/>
      <c r="Q131" s="12">
        <f>+Q114</f>
        <v>122.4085514903106</v>
      </c>
      <c r="R131" s="11"/>
      <c r="S131" s="12">
        <f>+S114</f>
        <v>15.32886763602146</v>
      </c>
      <c r="T131" s="11"/>
      <c r="U131" s="12">
        <f>+U114</f>
        <v>7.8668880973393404E-2</v>
      </c>
      <c r="V131" s="11"/>
      <c r="W131" s="12">
        <f>+W114</f>
        <v>33.735055049388897</v>
      </c>
      <c r="X131" s="12">
        <f>+X114</f>
        <v>957.75680767014615</v>
      </c>
      <c r="AA131" s="5" t="s">
        <v>61</v>
      </c>
      <c r="AB131" s="12">
        <f t="shared" si="181"/>
        <v>100.5267787320446</v>
      </c>
      <c r="AC131" s="12">
        <f t="shared" si="182"/>
        <v>87.347586191810663</v>
      </c>
      <c r="AD131" s="12">
        <f t="shared" si="183"/>
        <v>9.3285977301382541</v>
      </c>
      <c r="AE131" s="12">
        <f t="shared" si="184"/>
        <v>0.54461272398636862</v>
      </c>
      <c r="AF131" s="12">
        <f t="shared" si="185"/>
        <v>31.328860940419563</v>
      </c>
      <c r="AG131" s="12">
        <f t="shared" si="186"/>
        <v>557.12922829505226</v>
      </c>
      <c r="AH131" s="12">
        <f t="shared" si="187"/>
        <v>122.4085514903106</v>
      </c>
      <c r="AI131" s="12">
        <f t="shared" si="188"/>
        <v>15.32886763602146</v>
      </c>
      <c r="AJ131" s="12">
        <f t="shared" si="189"/>
        <v>7.8668880973393404E-2</v>
      </c>
      <c r="AK131" s="12">
        <f t="shared" si="190"/>
        <v>33.735055049388897</v>
      </c>
      <c r="AL131" s="12">
        <f t="shared" si="190"/>
        <v>957.75680767014615</v>
      </c>
      <c r="AM131" s="5"/>
      <c r="AN131" s="5"/>
    </row>
    <row r="132" spans="1:40" ht="15.5" x14ac:dyDescent="0.35">
      <c r="A132" s="5" t="s">
        <v>62</v>
      </c>
      <c r="E132" s="12">
        <f>+E98+E85</f>
        <v>157.45249323510299</v>
      </c>
      <c r="F132" s="11"/>
      <c r="G132" s="12">
        <f>+G98+G85</f>
        <v>165.92182838737915</v>
      </c>
      <c r="H132" s="11"/>
      <c r="I132" s="12">
        <f>+I98+I85</f>
        <v>27.022600794163701</v>
      </c>
      <c r="J132" s="11"/>
      <c r="K132" s="12">
        <f>+K98+K85</f>
        <v>0.23031051196667807</v>
      </c>
      <c r="L132" s="11"/>
      <c r="M132" s="12">
        <f>+M98+M85</f>
        <v>36.624858746743413</v>
      </c>
      <c r="N132" s="11"/>
      <c r="O132" s="12">
        <f>+O98+O85</f>
        <v>715.69340930026908</v>
      </c>
      <c r="P132" s="11"/>
      <c r="Q132" s="12">
        <f>+Q98+Q85</f>
        <v>168.19525215189847</v>
      </c>
      <c r="R132" s="11"/>
      <c r="S132" s="12">
        <f>+S98+S85</f>
        <v>9.1484371593080205</v>
      </c>
      <c r="T132" s="11"/>
      <c r="U132" s="12">
        <f>+U98+U85</f>
        <v>0.10605806882944877</v>
      </c>
      <c r="V132" s="11"/>
      <c r="W132" s="12">
        <f>+W98+W85</f>
        <v>37.049733522734861</v>
      </c>
      <c r="X132" s="12">
        <f>+X98+X85</f>
        <v>1317.444981878396</v>
      </c>
      <c r="AA132" s="5" t="s">
        <v>62</v>
      </c>
      <c r="AB132" s="12">
        <f t="shared" si="181"/>
        <v>157.45249323510299</v>
      </c>
      <c r="AC132" s="12">
        <f t="shared" si="182"/>
        <v>165.92182838737915</v>
      </c>
      <c r="AD132" s="12">
        <f t="shared" si="183"/>
        <v>27.022600794163701</v>
      </c>
      <c r="AE132" s="12">
        <f t="shared" si="184"/>
        <v>0.23031051196667807</v>
      </c>
      <c r="AF132" s="12">
        <f t="shared" si="185"/>
        <v>36.624858746743413</v>
      </c>
      <c r="AG132" s="12">
        <f t="shared" si="186"/>
        <v>715.69340930026908</v>
      </c>
      <c r="AH132" s="12">
        <f t="shared" si="187"/>
        <v>168.19525215189847</v>
      </c>
      <c r="AI132" s="12">
        <f t="shared" si="188"/>
        <v>9.1484371593080205</v>
      </c>
      <c r="AJ132" s="12">
        <f t="shared" si="189"/>
        <v>0.10605806882944877</v>
      </c>
      <c r="AK132" s="12">
        <f t="shared" si="190"/>
        <v>37.049733522734861</v>
      </c>
      <c r="AL132" s="12">
        <f t="shared" si="190"/>
        <v>1317.444981878396</v>
      </c>
      <c r="AM132" s="5"/>
      <c r="AN132" s="5"/>
    </row>
    <row r="133" spans="1:40" ht="15.5" x14ac:dyDescent="0.35">
      <c r="A133" s="5" t="s">
        <v>63</v>
      </c>
      <c r="E133" s="12">
        <f>+E130+E131+E132</f>
        <v>257.97927196714761</v>
      </c>
      <c r="F133" s="11"/>
      <c r="G133" s="12">
        <f>+G130/2+G131+G132</f>
        <v>253.2694145791898</v>
      </c>
      <c r="H133" s="11"/>
      <c r="I133" s="12">
        <f>+I130/2+I131+I132</f>
        <v>36.351198524301957</v>
      </c>
      <c r="J133" s="11"/>
      <c r="K133" s="12">
        <f>+K130/2+K131+K132</f>
        <v>0.77492323595304669</v>
      </c>
      <c r="L133" s="11"/>
      <c r="M133" s="12">
        <f>+M130/2+M131+M132</f>
        <v>67.953719687162973</v>
      </c>
      <c r="N133" s="11"/>
      <c r="O133" s="12">
        <f>+O130/2+O131+O132</f>
        <v>1272.8226375953213</v>
      </c>
      <c r="P133" s="11"/>
      <c r="Q133" s="12">
        <f>+Q130/2+Q131+Q132</f>
        <v>290.60380364220907</v>
      </c>
      <c r="R133" s="11"/>
      <c r="S133" s="12">
        <f>+S130/2+S131+S132</f>
        <v>24.477304795329481</v>
      </c>
      <c r="T133" s="11"/>
      <c r="U133" s="12">
        <f>+U130/2+U131+U132</f>
        <v>0.18472694980284216</v>
      </c>
      <c r="V133" s="11"/>
      <c r="W133" s="12">
        <f>+W130/2+W131+W132</f>
        <v>70.784788572123759</v>
      </c>
      <c r="X133" s="12">
        <f>+X130/2+X131+X132</f>
        <v>2275.2017895485424</v>
      </c>
      <c r="AA133" s="5" t="s">
        <v>63</v>
      </c>
      <c r="AB133" s="12">
        <f t="shared" si="181"/>
        <v>257.97927196714761</v>
      </c>
      <c r="AC133" s="12">
        <f t="shared" si="182"/>
        <v>253.2694145791898</v>
      </c>
      <c r="AD133" s="12">
        <f t="shared" si="183"/>
        <v>36.351198524301957</v>
      </c>
      <c r="AE133" s="12">
        <f t="shared" si="184"/>
        <v>0.77492323595304669</v>
      </c>
      <c r="AF133" s="12">
        <f t="shared" si="185"/>
        <v>67.953719687162973</v>
      </c>
      <c r="AG133" s="12">
        <f t="shared" si="186"/>
        <v>1272.8226375953213</v>
      </c>
      <c r="AH133" s="12">
        <f t="shared" si="187"/>
        <v>290.60380364220907</v>
      </c>
      <c r="AI133" s="12">
        <f t="shared" si="188"/>
        <v>24.477304795329481</v>
      </c>
      <c r="AJ133" s="12">
        <f t="shared" si="189"/>
        <v>0.18472694980284216</v>
      </c>
      <c r="AK133" s="12">
        <f t="shared" si="190"/>
        <v>70.784788572123759</v>
      </c>
      <c r="AL133" s="12">
        <f t="shared" si="190"/>
        <v>2275.2017895485424</v>
      </c>
      <c r="AM133" s="5"/>
      <c r="AN133" s="5"/>
    </row>
    <row r="134" spans="1:40" ht="15.5" x14ac:dyDescent="0.35">
      <c r="A134" s="5" t="s">
        <v>12</v>
      </c>
      <c r="E134" s="12">
        <f>+E73+E79</f>
        <v>12.954912820740121</v>
      </c>
      <c r="F134" s="4"/>
      <c r="G134" s="12">
        <f>+G73+G79</f>
        <v>16.282668764631374</v>
      </c>
      <c r="H134" s="4"/>
      <c r="I134" s="12">
        <f>+I73+I79</f>
        <v>0</v>
      </c>
      <c r="J134" s="4"/>
      <c r="K134" s="12">
        <f>+K73+K79</f>
        <v>0</v>
      </c>
      <c r="L134" s="4"/>
      <c r="M134" s="12">
        <f>+M73+M79</f>
        <v>10.669658900181505</v>
      </c>
      <c r="N134" s="4"/>
      <c r="O134" s="12">
        <f>+O73+O79</f>
        <v>59.549780330028355</v>
      </c>
      <c r="P134" s="4"/>
      <c r="Q134" s="12">
        <f>+Q73+Q79</f>
        <v>22.335405128351304</v>
      </c>
      <c r="R134" s="4"/>
      <c r="S134" s="12">
        <f>+S73+S79</f>
        <v>0</v>
      </c>
      <c r="T134" s="4"/>
      <c r="U134" s="12">
        <f>+U73+U79</f>
        <v>0</v>
      </c>
      <c r="V134" s="4"/>
      <c r="W134" s="12">
        <f>+W73+W79</f>
        <v>6.3369997556677067</v>
      </c>
      <c r="X134" s="12">
        <f>SUM(E134:W134)</f>
        <v>128.12942569960038</v>
      </c>
      <c r="AA134" s="5" t="s">
        <v>12</v>
      </c>
      <c r="AB134" s="12">
        <f t="shared" si="181"/>
        <v>12.954912820740121</v>
      </c>
      <c r="AC134" s="12">
        <f t="shared" si="182"/>
        <v>16.282668764631374</v>
      </c>
      <c r="AD134" s="12">
        <f t="shared" si="183"/>
        <v>0</v>
      </c>
      <c r="AE134" s="12">
        <f t="shared" si="184"/>
        <v>0</v>
      </c>
      <c r="AF134" s="12">
        <f t="shared" si="185"/>
        <v>10.669658900181505</v>
      </c>
      <c r="AG134" s="12">
        <f t="shared" si="186"/>
        <v>59.549780330028355</v>
      </c>
      <c r="AH134" s="12">
        <f t="shared" si="187"/>
        <v>22.335405128351304</v>
      </c>
      <c r="AI134" s="12">
        <f t="shared" si="188"/>
        <v>0</v>
      </c>
      <c r="AJ134" s="12">
        <f t="shared" si="189"/>
        <v>0</v>
      </c>
      <c r="AK134" s="12">
        <f t="shared" si="190"/>
        <v>6.3369997556677067</v>
      </c>
      <c r="AL134" s="12">
        <f t="shared" si="190"/>
        <v>128.12942569960038</v>
      </c>
      <c r="AM134" s="5"/>
      <c r="AN134" s="5"/>
    </row>
    <row r="135" spans="1:40" ht="15.5" x14ac:dyDescent="0.35">
      <c r="A135" s="5" t="s">
        <v>13</v>
      </c>
      <c r="E135" s="12">
        <f>+E80+E81+E106+E107</f>
        <v>96.026206353443044</v>
      </c>
      <c r="F135" s="4"/>
      <c r="G135" s="12">
        <f>+G80+G81+G106+G107</f>
        <v>72.488976257271446</v>
      </c>
      <c r="H135" s="4"/>
      <c r="I135" s="12">
        <f>+I80+I81+I106+I107</f>
        <v>4.6642988650691271</v>
      </c>
      <c r="J135" s="4"/>
      <c r="K135" s="12">
        <f>+K80+K81+K106+K107</f>
        <v>0.27230636199318431</v>
      </c>
      <c r="L135" s="4"/>
      <c r="M135" s="12">
        <f>+M80+M81+M106+M107</f>
        <v>23.37002752147238</v>
      </c>
      <c r="N135" s="4"/>
      <c r="O135" s="12">
        <f>+O80+O81+O106+O107</f>
        <v>449.54024013656493</v>
      </c>
      <c r="P135" s="4"/>
      <c r="Q135" s="12">
        <f>+Q80+Q81+Q106+Q107</f>
        <v>82.214973405238368</v>
      </c>
      <c r="R135" s="4"/>
      <c r="S135" s="12">
        <f>+S80+S81+S106+S107</f>
        <v>3.0657735272042923</v>
      </c>
      <c r="T135" s="4"/>
      <c r="U135" s="12">
        <f>+U80+U81+U106+U107</f>
        <v>0</v>
      </c>
      <c r="V135" s="4"/>
      <c r="W135" s="12">
        <f>+W80+W81+W106+W107</f>
        <v>13.49402201975556</v>
      </c>
      <c r="X135" s="12">
        <f>SUM(E135:W135)</f>
        <v>745.13682444801236</v>
      </c>
      <c r="Y135" s="3">
        <f>+X134+X135</f>
        <v>873.26625014761271</v>
      </c>
      <c r="AA135" s="5" t="s">
        <v>13</v>
      </c>
      <c r="AB135" s="12">
        <f t="shared" si="181"/>
        <v>96.026206353443044</v>
      </c>
      <c r="AC135" s="12">
        <f t="shared" si="182"/>
        <v>72.488976257271446</v>
      </c>
      <c r="AD135" s="12">
        <f t="shared" si="183"/>
        <v>4.6642988650691271</v>
      </c>
      <c r="AE135" s="12">
        <f t="shared" si="184"/>
        <v>0.27230636199318431</v>
      </c>
      <c r="AF135" s="12">
        <f t="shared" si="185"/>
        <v>23.37002752147238</v>
      </c>
      <c r="AG135" s="12">
        <f t="shared" si="186"/>
        <v>449.54024013656493</v>
      </c>
      <c r="AH135" s="12">
        <f t="shared" si="187"/>
        <v>82.214973405238368</v>
      </c>
      <c r="AI135" s="12">
        <f t="shared" si="188"/>
        <v>3.0657735272042923</v>
      </c>
      <c r="AJ135" s="12">
        <f t="shared" si="189"/>
        <v>0</v>
      </c>
      <c r="AK135" s="12">
        <f t="shared" si="190"/>
        <v>13.49402201975556</v>
      </c>
      <c r="AL135" s="12">
        <f t="shared" si="190"/>
        <v>745.13682444801236</v>
      </c>
      <c r="AM135" s="6">
        <f>10*AL135/1000</f>
        <v>7.4513682444801237</v>
      </c>
      <c r="AN135" s="6">
        <f>5*AL135/1000</f>
        <v>3.7256841222400618</v>
      </c>
    </row>
    <row r="136" spans="1:40" ht="15.5" x14ac:dyDescent="0.35">
      <c r="A136" s="5" t="s">
        <v>14</v>
      </c>
      <c r="E136" s="12">
        <f>+E92+E93+E108+E109+E121+E122</f>
        <v>59.65102167900497</v>
      </c>
      <c r="F136" s="4"/>
      <c r="G136" s="12">
        <f>+G92+G93+G108+G109+G121+G122</f>
        <v>56.184091335910011</v>
      </c>
      <c r="H136" s="4"/>
      <c r="I136" s="12">
        <f>+I92+I93+I108+I109+I121+I122</f>
        <v>5.2016414385006255</v>
      </c>
      <c r="J136" s="4"/>
      <c r="K136" s="12">
        <f>+K92+K93+K108+K109+K121+K122</f>
        <v>0.23832617670519426</v>
      </c>
      <c r="L136" s="4"/>
      <c r="M136" s="12">
        <f>+M92+M93+M108+M109+M121+M122</f>
        <v>14.637277274203589</v>
      </c>
      <c r="N136" s="4"/>
      <c r="O136" s="12">
        <f>+O92+O93+O108+O109+O121+O122</f>
        <v>247.41613849080579</v>
      </c>
      <c r="P136" s="4"/>
      <c r="Q136" s="12">
        <f>+Q92+Q93+Q108+Q109+Q121+Q122</f>
        <v>65.440166610438652</v>
      </c>
      <c r="R136" s="4"/>
      <c r="S136" s="12">
        <f>+S92+S93+S108+S109+S121+S122</f>
        <v>5.4025449044434923</v>
      </c>
      <c r="T136" s="4"/>
      <c r="U136" s="12">
        <f>+U92+U93+U108+U109+U121+U122</f>
        <v>0.1007546742443414</v>
      </c>
      <c r="V136" s="4"/>
      <c r="W136" s="12">
        <f>+W92+W93+W108+W109+W121+W122</f>
        <v>21.500191223530535</v>
      </c>
      <c r="X136" s="12">
        <f>SUM(E136:W136)</f>
        <v>475.77215380778722</v>
      </c>
      <c r="AA136" s="5" t="s">
        <v>14</v>
      </c>
      <c r="AB136" s="12">
        <f t="shared" si="181"/>
        <v>59.65102167900497</v>
      </c>
      <c r="AC136" s="12">
        <f t="shared" si="182"/>
        <v>56.184091335910011</v>
      </c>
      <c r="AD136" s="12">
        <f t="shared" si="183"/>
        <v>5.2016414385006255</v>
      </c>
      <c r="AE136" s="12">
        <f t="shared" si="184"/>
        <v>0.23832617670519426</v>
      </c>
      <c r="AF136" s="12">
        <f t="shared" si="185"/>
        <v>14.637277274203589</v>
      </c>
      <c r="AG136" s="12">
        <f t="shared" si="186"/>
        <v>247.41613849080579</v>
      </c>
      <c r="AH136" s="12">
        <f t="shared" si="187"/>
        <v>65.440166610438652</v>
      </c>
      <c r="AI136" s="12">
        <f t="shared" si="188"/>
        <v>5.4025449044434923</v>
      </c>
      <c r="AJ136" s="12">
        <f t="shared" si="189"/>
        <v>0.1007546742443414</v>
      </c>
      <c r="AK136" s="12">
        <f t="shared" si="190"/>
        <v>21.500191223530535</v>
      </c>
      <c r="AL136" s="12">
        <f t="shared" si="190"/>
        <v>475.77215380778722</v>
      </c>
      <c r="AM136" s="6"/>
      <c r="AN136" s="6"/>
    </row>
    <row r="137" spans="1:40" ht="15.5" x14ac:dyDescent="0.35">
      <c r="A137" s="5" t="s">
        <v>172</v>
      </c>
      <c r="E137" s="3">
        <f>+E77+E79+E82+E90+E93+E103+E109+E119+E122</f>
        <v>42.780423660242604</v>
      </c>
      <c r="F137" s="3"/>
      <c r="G137" s="3">
        <f>+G77+G79+G82+G90+G93+G103+G109+G119+G122</f>
        <v>44.374714432586373</v>
      </c>
      <c r="H137" s="3"/>
      <c r="I137" s="3">
        <f>+I77+I79+I82+I90+I93+I103+I109+I119+I122</f>
        <v>5.2016414385006255</v>
      </c>
      <c r="J137" s="3"/>
      <c r="K137" s="3">
        <f>+K77+K79+K82+K90+K93+K103+K109+K119+K122</f>
        <v>0.23832617670519426</v>
      </c>
      <c r="L137" s="3"/>
      <c r="M137" s="3">
        <f>+M77+M79+M82+M90+M93+M103+M109+M119+M122</f>
        <v>17.988297537283302</v>
      </c>
      <c r="N137" s="3"/>
      <c r="O137" s="3">
        <f>+O77+O79+O82+O90+O93+O103+O109+O119+O122</f>
        <v>306.96591882083419</v>
      </c>
      <c r="P137" s="3"/>
      <c r="Q137" s="3">
        <f>+Q77+Q79+Q82+Q90+Q93+Q103+Q109+Q119+Q122</f>
        <v>81.655144164274418</v>
      </c>
      <c r="R137" s="3"/>
      <c r="S137" s="3">
        <f>+S77+S79+S82+S90+S93+S103+S109+S119+S122</f>
        <v>4.6361015226424191</v>
      </c>
      <c r="T137" s="3"/>
      <c r="U137" s="3">
        <f>+U77+U79+U82+U90+U93+U103+U109+U119+U122</f>
        <v>8.5020898049662716E-2</v>
      </c>
      <c r="V137" s="3"/>
      <c r="W137" s="3">
        <f>+W77+W79+W82+W90+W93+W103+W109+W119+W122</f>
        <v>21.090179969320463</v>
      </c>
      <c r="X137" s="3">
        <f>SUM(E137:W137)</f>
        <v>525.0157686204393</v>
      </c>
      <c r="Y137" s="1">
        <f>+X137/(X137+X138)</f>
        <v>2.8074862999455229E-3</v>
      </c>
      <c r="Z137" s="1">
        <f>+X137/80415</f>
        <v>6.5288288083123706E-3</v>
      </c>
      <c r="AA137" s="5" t="s">
        <v>15</v>
      </c>
      <c r="AB137" s="12">
        <f t="shared" si="181"/>
        <v>42.780423660242604</v>
      </c>
      <c r="AC137" s="12">
        <f t="shared" si="182"/>
        <v>44.374714432586373</v>
      </c>
      <c r="AD137" s="12">
        <f t="shared" si="183"/>
        <v>5.2016414385006255</v>
      </c>
      <c r="AE137" s="12">
        <f t="shared" si="184"/>
        <v>0.23832617670519426</v>
      </c>
      <c r="AF137" s="12">
        <f t="shared" si="185"/>
        <v>17.988297537283302</v>
      </c>
      <c r="AG137" s="12">
        <f t="shared" si="186"/>
        <v>306.96591882083419</v>
      </c>
      <c r="AH137" s="12">
        <f t="shared" si="187"/>
        <v>81.655144164274418</v>
      </c>
      <c r="AI137" s="12">
        <f t="shared" si="188"/>
        <v>4.6361015226424191</v>
      </c>
      <c r="AJ137" s="12">
        <f t="shared" si="189"/>
        <v>8.5020898049662716E-2</v>
      </c>
      <c r="AK137" s="12">
        <f t="shared" si="190"/>
        <v>21.090179969320463</v>
      </c>
      <c r="AL137" s="12">
        <f t="shared" si="190"/>
        <v>525.0157686204393</v>
      </c>
      <c r="AM137" s="6"/>
      <c r="AN137" s="6"/>
    </row>
    <row r="138" spans="1:40" ht="15.5" x14ac:dyDescent="0.35">
      <c r="A138" s="5" t="s">
        <v>16</v>
      </c>
      <c r="E138" s="3">
        <f>+E36-E137</f>
        <v>13944.24797265839</v>
      </c>
      <c r="F138" s="3"/>
      <c r="G138" s="3">
        <f>+G36-G137</f>
        <v>6901.7416319297554</v>
      </c>
      <c r="H138" s="3"/>
      <c r="I138" s="3">
        <f>+I36-I137</f>
        <v>2327.5486480583718</v>
      </c>
      <c r="J138" s="3"/>
      <c r="K138" s="3">
        <f>+K36-K137</f>
        <v>278.13538210385616</v>
      </c>
      <c r="L138" s="3"/>
      <c r="M138" s="3">
        <f>+M36-M137</f>
        <v>1301.1956059826684</v>
      </c>
      <c r="N138" s="3"/>
      <c r="O138" s="3">
        <f>+O36-O137</f>
        <v>131568.49038520956</v>
      </c>
      <c r="P138" s="3"/>
      <c r="Q138" s="3">
        <f>+Q36-Q137</f>
        <v>24516.035519351721</v>
      </c>
      <c r="R138" s="3"/>
      <c r="S138" s="3">
        <f>+S36-S137</f>
        <v>2723.7024062540468</v>
      </c>
      <c r="T138" s="3"/>
      <c r="U138" s="3">
        <f>+U36-U137</f>
        <v>154.96063856051208</v>
      </c>
      <c r="V138" s="3"/>
      <c r="W138" s="3">
        <f t="shared" ref="W138" si="191">+W36-W137</f>
        <v>2764.564726177829</v>
      </c>
      <c r="X138" s="3">
        <f>SUM(E138:W138)</f>
        <v>186480.62291628669</v>
      </c>
      <c r="AA138" s="5" t="s">
        <v>16</v>
      </c>
      <c r="AB138" s="12">
        <f t="shared" si="181"/>
        <v>13944.24797265839</v>
      </c>
      <c r="AC138" s="12">
        <f t="shared" si="182"/>
        <v>6901.7416319297554</v>
      </c>
      <c r="AD138" s="12">
        <f t="shared" si="183"/>
        <v>2327.5486480583718</v>
      </c>
      <c r="AE138" s="12">
        <f t="shared" si="184"/>
        <v>278.13538210385616</v>
      </c>
      <c r="AF138" s="12">
        <f t="shared" si="185"/>
        <v>1301.1956059826684</v>
      </c>
      <c r="AG138" s="12">
        <f t="shared" si="186"/>
        <v>131568.49038520956</v>
      </c>
      <c r="AH138" s="12">
        <f t="shared" si="187"/>
        <v>24516.035519351721</v>
      </c>
      <c r="AI138" s="12">
        <f t="shared" si="188"/>
        <v>2723.7024062540468</v>
      </c>
      <c r="AJ138" s="12">
        <f t="shared" si="189"/>
        <v>154.96063856051208</v>
      </c>
      <c r="AK138" s="12">
        <f t="shared" si="190"/>
        <v>2764.564726177829</v>
      </c>
      <c r="AL138" s="12">
        <f t="shared" si="190"/>
        <v>186480.62291628669</v>
      </c>
      <c r="AM138" s="6"/>
      <c r="AN138" s="6"/>
    </row>
    <row r="139" spans="1:40" ht="15.5" x14ac:dyDescent="0.35">
      <c r="A139" s="5" t="s">
        <v>17</v>
      </c>
      <c r="E139" s="7">
        <f>-E137/E129</f>
        <v>-3.0585784519821494E-3</v>
      </c>
      <c r="F139" s="7"/>
      <c r="G139" s="7">
        <f>-G137/G129</f>
        <v>-6.3884208412122645E-3</v>
      </c>
      <c r="H139" s="7"/>
      <c r="I139" s="7">
        <f>-I137/I129</f>
        <v>-2.2298320835799855E-3</v>
      </c>
      <c r="J139" s="7"/>
      <c r="K139" s="7">
        <f>-K137/K129</f>
        <v>-8.5613752166923459E-4</v>
      </c>
      <c r="L139" s="7"/>
      <c r="M139" s="7">
        <f>-M137/M129</f>
        <v>-1.3635928614111717E-2</v>
      </c>
      <c r="N139" s="7"/>
      <c r="O139" s="7">
        <f>-O137/O129</f>
        <v>-2.3276955957076953E-3</v>
      </c>
      <c r="P139" s="7"/>
      <c r="Q139" s="7">
        <f>-Q137/Q129</f>
        <v>-3.3196264349070657E-3</v>
      </c>
      <c r="R139" s="7"/>
      <c r="S139" s="7">
        <f>-S137/S129</f>
        <v>-1.6992398521766851E-3</v>
      </c>
      <c r="T139" s="7"/>
      <c r="U139" s="7">
        <f>-U137/U129</f>
        <v>-5.4836038845954157E-4</v>
      </c>
      <c r="V139" s="7"/>
      <c r="W139" s="7">
        <f>-W137/W129</f>
        <v>-7.5709952165217672E-3</v>
      </c>
      <c r="X139" s="7">
        <f>-X137/X129</f>
        <v>-2.8074862999455225E-3</v>
      </c>
      <c r="AA139" s="5" t="s">
        <v>17</v>
      </c>
      <c r="AB139" s="35">
        <f t="shared" si="181"/>
        <v>-3.0585784519821494E-3</v>
      </c>
      <c r="AC139" s="35">
        <f t="shared" si="182"/>
        <v>-6.3884208412122645E-3</v>
      </c>
      <c r="AD139" s="35">
        <f t="shared" si="183"/>
        <v>-2.2298320835799855E-3</v>
      </c>
      <c r="AE139" s="35">
        <f t="shared" si="184"/>
        <v>-8.5613752166923459E-4</v>
      </c>
      <c r="AF139" s="35">
        <f t="shared" si="185"/>
        <v>-1.3635928614111717E-2</v>
      </c>
      <c r="AG139" s="35">
        <f t="shared" si="186"/>
        <v>-2.3276955957076953E-3</v>
      </c>
      <c r="AH139" s="35">
        <f t="shared" si="187"/>
        <v>-3.3196264349070657E-3</v>
      </c>
      <c r="AI139" s="35">
        <f t="shared" si="188"/>
        <v>-1.6992398521766851E-3</v>
      </c>
      <c r="AJ139" s="35">
        <f t="shared" si="189"/>
        <v>-5.4836038845954157E-4</v>
      </c>
      <c r="AK139" s="35">
        <f t="shared" si="190"/>
        <v>-7.5709952165217672E-3</v>
      </c>
      <c r="AL139" s="35">
        <f t="shared" si="190"/>
        <v>-2.8074862999455225E-3</v>
      </c>
      <c r="AM139" s="6"/>
      <c r="AN139" s="6"/>
    </row>
    <row r="140" spans="1:40" ht="15.5" x14ac:dyDescent="0.35">
      <c r="A140" s="5" t="s">
        <v>18</v>
      </c>
      <c r="E140" s="1">
        <f>+E35</f>
        <v>0.75228859925453861</v>
      </c>
      <c r="F140" s="3"/>
      <c r="G140" s="1">
        <f>+G35</f>
        <v>0.51724759863568515</v>
      </c>
      <c r="H140" s="3"/>
      <c r="I140" s="1">
        <f>+I35</f>
        <v>2.5816308016829739</v>
      </c>
      <c r="J140" s="3"/>
      <c r="K140" s="1">
        <f>+K35</f>
        <v>0.35556518829085021</v>
      </c>
      <c r="L140" s="3"/>
      <c r="M140" s="1">
        <f>+M35</f>
        <v>0.78587981344658686</v>
      </c>
      <c r="N140" s="3"/>
      <c r="O140" s="1">
        <f>+O35</f>
        <v>8.7484057483768526E-3</v>
      </c>
      <c r="P140" s="3"/>
      <c r="Q140" s="1">
        <f>+Q35</f>
        <v>1.7513839241786018E-2</v>
      </c>
      <c r="R140" s="3"/>
      <c r="S140" s="1">
        <f>+S35</f>
        <v>0.18051718970947847</v>
      </c>
      <c r="T140" s="3"/>
      <c r="U140" s="1">
        <f>+U35</f>
        <v>0</v>
      </c>
      <c r="V140" s="3"/>
      <c r="W140" s="1">
        <f>+W35</f>
        <v>0</v>
      </c>
      <c r="X140" s="1">
        <f>+X35</f>
        <v>0</v>
      </c>
      <c r="AA140" s="5" t="s">
        <v>18</v>
      </c>
      <c r="AB140" s="33">
        <f t="shared" si="181"/>
        <v>0.75228859925453861</v>
      </c>
      <c r="AC140" s="33">
        <f t="shared" si="182"/>
        <v>0.51724759863568515</v>
      </c>
      <c r="AD140" s="33">
        <f t="shared" si="183"/>
        <v>2.5816308016829739</v>
      </c>
      <c r="AE140" s="33">
        <f t="shared" si="184"/>
        <v>0.35556518829085021</v>
      </c>
      <c r="AF140" s="33">
        <f t="shared" si="185"/>
        <v>0.78587981344658686</v>
      </c>
      <c r="AG140" s="33">
        <f t="shared" si="186"/>
        <v>8.7484057483768526E-3</v>
      </c>
      <c r="AH140" s="33">
        <f t="shared" si="187"/>
        <v>1.7513839241786018E-2</v>
      </c>
      <c r="AI140" s="33">
        <f t="shared" si="188"/>
        <v>0.18051718970947847</v>
      </c>
      <c r="AJ140" s="33">
        <f t="shared" si="189"/>
        <v>0</v>
      </c>
      <c r="AK140" s="12">
        <f t="shared" si="190"/>
        <v>0</v>
      </c>
      <c r="AL140" s="12"/>
      <c r="AM140" s="6"/>
      <c r="AN140" s="6"/>
    </row>
    <row r="141" spans="1:40" ht="15.5" x14ac:dyDescent="0.35">
      <c r="A141" s="5" t="s">
        <v>19</v>
      </c>
      <c r="E141" s="1">
        <f>+E34/E138</f>
        <v>0.75459659213117014</v>
      </c>
      <c r="F141" s="1"/>
      <c r="G141" s="1">
        <f>+G34/G138</f>
        <v>0.52057323956872337</v>
      </c>
      <c r="H141" s="1"/>
      <c r="I141" s="1">
        <f>+I34/I138</f>
        <v>2.5874002698176768</v>
      </c>
      <c r="J141" s="1"/>
      <c r="K141" s="1">
        <f>+K34/K138</f>
        <v>0.35586986183239616</v>
      </c>
      <c r="L141" s="1"/>
      <c r="M141" s="1">
        <f>+M34/M138</f>
        <v>0.79674415993517334</v>
      </c>
      <c r="N141" s="1"/>
      <c r="O141" s="1">
        <f>+O34/O138</f>
        <v>8.7688168848192149E-3</v>
      </c>
      <c r="P141" s="1"/>
      <c r="Q141" s="1">
        <f>+Q34/Q138</f>
        <v>1.7572172289436774E-2</v>
      </c>
      <c r="R141" s="1"/>
      <c r="S141" s="1">
        <f>+S34/S138</f>
        <v>0.18082445382767054</v>
      </c>
      <c r="T141" s="1"/>
      <c r="U141" s="1">
        <f>+U34/U138</f>
        <v>0</v>
      </c>
      <c r="V141" s="1"/>
      <c r="W141" s="1">
        <f>+W34/W138</f>
        <v>0</v>
      </c>
      <c r="X141" s="1">
        <f>+X34/X138</f>
        <v>0.12521491849843377</v>
      </c>
      <c r="AA141" s="5" t="s">
        <v>19</v>
      </c>
      <c r="AB141" s="33">
        <f t="shared" si="181"/>
        <v>0.75459659213117014</v>
      </c>
      <c r="AC141" s="33">
        <f t="shared" si="182"/>
        <v>0.52057323956872337</v>
      </c>
      <c r="AD141" s="33">
        <f t="shared" si="183"/>
        <v>2.5874002698176768</v>
      </c>
      <c r="AE141" s="33">
        <f t="shared" si="184"/>
        <v>0.35586986183239616</v>
      </c>
      <c r="AF141" s="33">
        <f t="shared" si="185"/>
        <v>0.79674415993517334</v>
      </c>
      <c r="AG141" s="33">
        <f t="shared" si="186"/>
        <v>8.7688168848192149E-3</v>
      </c>
      <c r="AH141" s="33">
        <f t="shared" si="187"/>
        <v>1.7572172289436774E-2</v>
      </c>
      <c r="AI141" s="33">
        <f t="shared" si="188"/>
        <v>0.18082445382767054</v>
      </c>
      <c r="AJ141" s="33">
        <f t="shared" si="189"/>
        <v>0</v>
      </c>
      <c r="AK141" s="12">
        <f t="shared" si="190"/>
        <v>0</v>
      </c>
      <c r="AL141" s="12"/>
      <c r="AM141" s="6"/>
      <c r="AN141" s="6"/>
    </row>
    <row r="142" spans="1:40" ht="15.5" x14ac:dyDescent="0.35">
      <c r="A142" s="5" t="s">
        <v>173</v>
      </c>
      <c r="E142" s="1">
        <f>+E141-E35</f>
        <v>2.3079928766315261E-3</v>
      </c>
      <c r="F142" s="1"/>
      <c r="G142" s="1">
        <f>+G141-G35</f>
        <v>3.3256409330382208E-3</v>
      </c>
      <c r="H142" s="1"/>
      <c r="I142" s="1">
        <f>+I141-I35</f>
        <v>5.7694681347029153E-3</v>
      </c>
      <c r="J142" s="1"/>
      <c r="K142" s="1">
        <f>+K141-K35</f>
        <v>3.0467354154595228E-4</v>
      </c>
      <c r="L142" s="1"/>
      <c r="M142" s="1">
        <f>+M141-M35</f>
        <v>1.0864346488586474E-2</v>
      </c>
      <c r="N142" s="1"/>
      <c r="O142" s="1">
        <f>+O141-O35</f>
        <v>2.041113644236231E-5</v>
      </c>
      <c r="P142" s="1"/>
      <c r="Q142" s="1">
        <f>+Q141-Q35</f>
        <v>5.833304765075556E-5</v>
      </c>
      <c r="R142" s="1"/>
      <c r="S142" s="1">
        <f>+S141-S35</f>
        <v>3.0726411819206878E-4</v>
      </c>
      <c r="T142" s="1"/>
      <c r="U142" s="1">
        <f>+U141-U35</f>
        <v>0</v>
      </c>
      <c r="V142" s="1"/>
      <c r="W142" s="1">
        <f>+W141-W35</f>
        <v>0</v>
      </c>
      <c r="X142" s="1">
        <f>+X141-X35</f>
        <v>0.12521491849843377</v>
      </c>
      <c r="AA142" s="5" t="s">
        <v>20</v>
      </c>
      <c r="AB142" s="33">
        <f t="shared" si="181"/>
        <v>2.3079928766315261E-3</v>
      </c>
      <c r="AC142" s="33">
        <f t="shared" si="182"/>
        <v>3.3256409330382208E-3</v>
      </c>
      <c r="AD142" s="33">
        <f t="shared" si="183"/>
        <v>5.7694681347029153E-3</v>
      </c>
      <c r="AE142" s="33">
        <f t="shared" si="184"/>
        <v>3.0467354154595228E-4</v>
      </c>
      <c r="AF142" s="33">
        <f t="shared" si="185"/>
        <v>1.0864346488586474E-2</v>
      </c>
      <c r="AG142" s="33">
        <f t="shared" si="186"/>
        <v>2.041113644236231E-5</v>
      </c>
      <c r="AH142" s="33">
        <f t="shared" si="187"/>
        <v>5.833304765075556E-5</v>
      </c>
      <c r="AI142" s="33">
        <f t="shared" si="188"/>
        <v>3.0726411819206878E-4</v>
      </c>
      <c r="AJ142" s="33">
        <f t="shared" si="189"/>
        <v>0</v>
      </c>
      <c r="AK142" s="12">
        <f t="shared" si="190"/>
        <v>0</v>
      </c>
      <c r="AL142" s="12"/>
      <c r="AM142" s="6"/>
      <c r="AN142" s="6"/>
    </row>
    <row r="143" spans="1:40" ht="15.5" x14ac:dyDescent="0.35">
      <c r="A143" s="5" t="s">
        <v>21</v>
      </c>
      <c r="E143" s="3">
        <f>+E43</f>
        <v>103.49294433178382</v>
      </c>
      <c r="F143" s="1"/>
      <c r="G143" s="3">
        <f>+G43</f>
        <v>19.966184278993904</v>
      </c>
      <c r="H143" s="1"/>
      <c r="I143" s="3">
        <f>+I43</f>
        <v>7.3893473242157999</v>
      </c>
      <c r="J143" s="1"/>
      <c r="K143" s="3">
        <f>+K43</f>
        <v>0.65135174418117414</v>
      </c>
      <c r="L143" s="1"/>
      <c r="M143" s="3">
        <f>+M43</f>
        <v>14.061305303590371</v>
      </c>
      <c r="N143" s="1"/>
      <c r="O143" s="3">
        <f>+O43</f>
        <v>573.45462761661179</v>
      </c>
      <c r="P143" s="1"/>
      <c r="Q143" s="3">
        <f>+Q43</f>
        <v>74.430435016845522</v>
      </c>
      <c r="R143" s="1"/>
      <c r="S143" s="3">
        <f>+S43</f>
        <v>0.88184998787825852</v>
      </c>
      <c r="T143" s="1"/>
      <c r="U143" s="3">
        <f>+U43</f>
        <v>0</v>
      </c>
      <c r="V143" s="1"/>
      <c r="W143" s="3">
        <f>+W43</f>
        <v>0</v>
      </c>
      <c r="X143" s="3">
        <f>+X43</f>
        <v>794.32804560410068</v>
      </c>
      <c r="Y143" s="3">
        <f>SUM(E143:W143)</f>
        <v>794.32804560410057</v>
      </c>
      <c r="AA143" s="5" t="s">
        <v>21</v>
      </c>
      <c r="AB143" s="12">
        <f t="shared" si="181"/>
        <v>103.49294433178382</v>
      </c>
      <c r="AC143" s="12">
        <f t="shared" si="182"/>
        <v>19.966184278993904</v>
      </c>
      <c r="AD143" s="12">
        <f t="shared" si="183"/>
        <v>7.3893473242157999</v>
      </c>
      <c r="AE143" s="12">
        <f t="shared" si="184"/>
        <v>0.65135174418117414</v>
      </c>
      <c r="AF143" s="12">
        <f t="shared" si="185"/>
        <v>14.061305303590371</v>
      </c>
      <c r="AG143" s="12">
        <f t="shared" si="186"/>
        <v>573.45462761661179</v>
      </c>
      <c r="AH143" s="12">
        <f t="shared" si="187"/>
        <v>74.430435016845522</v>
      </c>
      <c r="AI143" s="12">
        <f t="shared" si="188"/>
        <v>0.88184998787825852</v>
      </c>
      <c r="AJ143" s="12">
        <f t="shared" si="189"/>
        <v>0</v>
      </c>
      <c r="AK143" s="12">
        <f t="shared" si="190"/>
        <v>0</v>
      </c>
      <c r="AL143" s="12">
        <f t="shared" si="190"/>
        <v>794.32804560410068</v>
      </c>
      <c r="AM143" s="6"/>
      <c r="AN143" s="6"/>
    </row>
    <row r="144" spans="1:40" ht="15.5" x14ac:dyDescent="0.35">
      <c r="A144" s="5" t="s">
        <v>22</v>
      </c>
      <c r="E144" s="3">
        <f>+E112+E96+E83+E125+E107</f>
        <v>82.218766549824267</v>
      </c>
      <c r="G144" s="3">
        <f>+G112+G96+G83+G125+G107</f>
        <v>17.469517238362133</v>
      </c>
      <c r="I144" s="3">
        <f>+I112+I96+I83+I125+I107</f>
        <v>6.4336991714716723</v>
      </c>
      <c r="K144" s="3">
        <f>+K112+K96+K83+K125+K107</f>
        <v>0.55924460517773511</v>
      </c>
      <c r="M144" s="3">
        <f>+M112+M96+M83+M125+M107</f>
        <v>11.536907171059994</v>
      </c>
      <c r="O144" s="3">
        <f>+O112+O96+O83+O125+O107</f>
        <v>481.45276811982643</v>
      </c>
      <c r="Q144" s="3">
        <f>+Q112+Q96+Q83+Q125+Q107</f>
        <v>67.752754592054288</v>
      </c>
      <c r="S144" s="3">
        <f>+S112+S96+S83+S125+S107</f>
        <v>0</v>
      </c>
      <c r="U144" s="3">
        <f>+U112+U96+U83+U125+U107</f>
        <v>0</v>
      </c>
      <c r="W144" s="3">
        <f>+W112+W96+W83+W125+W107</f>
        <v>6.74701100987778</v>
      </c>
      <c r="X144" s="3">
        <f>+X112+X96+X83+X125+X107</f>
        <v>674.1706684576543</v>
      </c>
      <c r="AA144" s="5" t="s">
        <v>22</v>
      </c>
      <c r="AB144" s="12">
        <f t="shared" si="181"/>
        <v>82.218766549824267</v>
      </c>
      <c r="AC144" s="12">
        <f t="shared" si="182"/>
        <v>17.469517238362133</v>
      </c>
      <c r="AD144" s="12">
        <f t="shared" si="183"/>
        <v>6.4336991714716723</v>
      </c>
      <c r="AE144" s="12">
        <f t="shared" si="184"/>
        <v>0.55924460517773511</v>
      </c>
      <c r="AF144" s="12">
        <f t="shared" si="185"/>
        <v>11.536907171059994</v>
      </c>
      <c r="AG144" s="12">
        <f t="shared" si="186"/>
        <v>481.45276811982643</v>
      </c>
      <c r="AH144" s="12">
        <f t="shared" si="187"/>
        <v>67.752754592054288</v>
      </c>
      <c r="AI144" s="12">
        <f t="shared" si="188"/>
        <v>0</v>
      </c>
      <c r="AJ144" s="12">
        <f t="shared" si="189"/>
        <v>0</v>
      </c>
      <c r="AK144" s="12">
        <f t="shared" si="190"/>
        <v>6.74701100987778</v>
      </c>
      <c r="AL144" s="12">
        <f t="shared" si="190"/>
        <v>674.1706684576543</v>
      </c>
      <c r="AM144" s="6"/>
      <c r="AN144" s="6"/>
    </row>
    <row r="145" spans="1:41" ht="15.5" x14ac:dyDescent="0.35">
      <c r="A145" s="5" t="s">
        <v>23</v>
      </c>
      <c r="E145" s="3">
        <f>+E43-E144</f>
        <v>21.274177781959551</v>
      </c>
      <c r="G145" s="3">
        <f>+G43-G144</f>
        <v>2.4966670406317704</v>
      </c>
      <c r="I145" s="3">
        <f>+I43-I144</f>
        <v>0.95564815274412762</v>
      </c>
      <c r="K145" s="3">
        <f>+K43-K144</f>
        <v>9.2107139003439031E-2</v>
      </c>
      <c r="M145" s="3">
        <f>+M43-M144</f>
        <v>2.5243981325303775</v>
      </c>
      <c r="O145" s="3">
        <f>+O43-O144</f>
        <v>92.001859496785357</v>
      </c>
      <c r="Q145" s="3">
        <f>+Q43-Q144</f>
        <v>6.6776804247912338</v>
      </c>
      <c r="S145" s="3">
        <f>+S43-S144</f>
        <v>0.88184998787825852</v>
      </c>
      <c r="U145" s="3">
        <f>+U43-U144</f>
        <v>0</v>
      </c>
      <c r="W145" s="3">
        <f>+W43-W144</f>
        <v>-6.74701100987778</v>
      </c>
      <c r="X145" s="3">
        <f>+X43-X144</f>
        <v>120.15737714644638</v>
      </c>
      <c r="AA145" s="5" t="s">
        <v>23</v>
      </c>
      <c r="AB145" s="12">
        <f t="shared" si="181"/>
        <v>21.274177781959551</v>
      </c>
      <c r="AC145" s="12">
        <f t="shared" si="182"/>
        <v>2.4966670406317704</v>
      </c>
      <c r="AD145" s="12">
        <f t="shared" si="183"/>
        <v>0.95564815274412762</v>
      </c>
      <c r="AE145" s="12">
        <f t="shared" si="184"/>
        <v>9.2107139003439031E-2</v>
      </c>
      <c r="AF145" s="12">
        <f t="shared" si="185"/>
        <v>2.5243981325303775</v>
      </c>
      <c r="AG145" s="12">
        <f t="shared" si="186"/>
        <v>92.001859496785357</v>
      </c>
      <c r="AH145" s="12">
        <f t="shared" si="187"/>
        <v>6.6776804247912338</v>
      </c>
      <c r="AI145" s="12">
        <f t="shared" si="188"/>
        <v>0.88184998787825852</v>
      </c>
      <c r="AJ145" s="12">
        <f t="shared" si="189"/>
        <v>0</v>
      </c>
      <c r="AK145" s="12">
        <f t="shared" si="190"/>
        <v>-6.74701100987778</v>
      </c>
      <c r="AL145" s="12">
        <f t="shared" si="190"/>
        <v>120.15737714644638</v>
      </c>
      <c r="AM145" s="6">
        <f>10*AL145/1000</f>
        <v>1.2015737714644639</v>
      </c>
      <c r="AN145" s="6">
        <f>5*AL145/1000</f>
        <v>0.60078688573223193</v>
      </c>
    </row>
    <row r="146" spans="1:41" ht="15.5" x14ac:dyDescent="0.35">
      <c r="A146" s="5" t="s">
        <v>174</v>
      </c>
      <c r="E146" s="15">
        <f>-E145/E143</f>
        <v>-0.20556162470126979</v>
      </c>
      <c r="G146" s="15">
        <f>-G145/G143</f>
        <v>-0.1250447759945035</v>
      </c>
      <c r="I146" s="15">
        <f>-I145/I143</f>
        <v>-0.12932781622165074</v>
      </c>
      <c r="K146" s="15">
        <f>-K145/K143</f>
        <v>-0.14140921526083969</v>
      </c>
      <c r="M146" s="15">
        <f>-M145/M143</f>
        <v>-0.17952800810645975</v>
      </c>
      <c r="O146" s="15">
        <f>-O145/O143</f>
        <v>-0.16043441811458189</v>
      </c>
      <c r="Q146" s="15">
        <f>-Q145/Q143</f>
        <v>-8.9717068337433509E-2</v>
      </c>
      <c r="S146" s="15">
        <f>-S145/S143</f>
        <v>-1</v>
      </c>
      <c r="U146" s="15" t="e">
        <f>-U145/U143</f>
        <v>#DIV/0!</v>
      </c>
      <c r="W146" s="15"/>
      <c r="X146" s="15">
        <f>-X145/X143</f>
        <v>-0.15126921151961159</v>
      </c>
      <c r="AA146" s="5" t="s">
        <v>24</v>
      </c>
      <c r="AB146" s="32">
        <f t="shared" si="181"/>
        <v>-0.20556162470126979</v>
      </c>
      <c r="AC146" s="32">
        <f t="shared" si="182"/>
        <v>-0.1250447759945035</v>
      </c>
      <c r="AD146" s="32">
        <f t="shared" si="183"/>
        <v>-0.12932781622165074</v>
      </c>
      <c r="AE146" s="32">
        <f t="shared" si="184"/>
        <v>-0.14140921526083969</v>
      </c>
      <c r="AF146" s="32">
        <f t="shared" si="185"/>
        <v>-0.17952800810645975</v>
      </c>
      <c r="AG146" s="32">
        <f t="shared" si="186"/>
        <v>-0.16043441811458189</v>
      </c>
      <c r="AH146" s="32">
        <f t="shared" si="187"/>
        <v>-8.9717068337433509E-2</v>
      </c>
      <c r="AI146" s="32">
        <f t="shared" si="188"/>
        <v>-1</v>
      </c>
      <c r="AJ146" s="12">
        <f>+V146</f>
        <v>0</v>
      </c>
      <c r="AK146" s="12">
        <f t="shared" ref="AK146" si="192">+W146</f>
        <v>0</v>
      </c>
      <c r="AL146" s="32">
        <f>+X146</f>
        <v>-0.15126921151961159</v>
      </c>
      <c r="AM146" s="6"/>
      <c r="AN146" s="6"/>
    </row>
    <row r="147" spans="1:41" ht="15.5" x14ac:dyDescent="0.35">
      <c r="AB147" s="5"/>
      <c r="AM147" s="2">
        <f>+AM135+AM145</f>
        <v>8.6529420159445873</v>
      </c>
      <c r="AN147" s="2">
        <f>+AN135+AN145</f>
        <v>4.3264710079722937</v>
      </c>
      <c r="AO147" s="2">
        <f>+AM147-AN147</f>
        <v>4.3264710079722937</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7.4844112424965274</v>
      </c>
      <c r="F149" s="6"/>
      <c r="G149" s="6">
        <f>+G54</f>
        <v>6.5313972072696842</v>
      </c>
      <c r="H149" s="6"/>
      <c r="I149" s="6">
        <f>+I54</f>
        <v>0.98267343634970694</v>
      </c>
      <c r="J149" s="6"/>
      <c r="K149" s="6">
        <f>+K54</f>
        <v>2.5886598340637907E-2</v>
      </c>
      <c r="L149" s="6"/>
      <c r="M149" s="6">
        <f>+M54</f>
        <v>1.8394560452149782</v>
      </c>
      <c r="N149" s="6"/>
      <c r="O149" s="6">
        <f>+O54</f>
        <v>37.555112216049153</v>
      </c>
      <c r="P149" s="6"/>
      <c r="Q149" s="6">
        <f>+Q54</f>
        <v>8.0093994412236817</v>
      </c>
      <c r="R149" s="6"/>
      <c r="S149" s="6">
        <f>+S54</f>
        <v>0.62075111976201969</v>
      </c>
      <c r="T149" s="6"/>
      <c r="U149" s="6">
        <f>+U54</f>
        <v>4.6181737450710541E-3</v>
      </c>
      <c r="V149" s="6"/>
      <c r="W149" s="6">
        <f>+W54</f>
        <v>1.7696197143030941</v>
      </c>
      <c r="X149" s="6">
        <f>SUM(E149:W149)</f>
        <v>64.823325194754545</v>
      </c>
      <c r="AA149" t="s">
        <v>25</v>
      </c>
      <c r="AB149" s="12">
        <f>+E149</f>
        <v>7.4844112424965274</v>
      </c>
      <c r="AC149" s="12">
        <f>+G149</f>
        <v>6.5313972072696842</v>
      </c>
      <c r="AD149" s="12">
        <f>+I149</f>
        <v>0.98267343634970694</v>
      </c>
      <c r="AE149" s="12">
        <f>+K149</f>
        <v>2.5886598340637907E-2</v>
      </c>
      <c r="AF149" s="12">
        <f>+M149</f>
        <v>1.8394560452149782</v>
      </c>
      <c r="AG149" s="12">
        <f>+O149</f>
        <v>37.555112216049153</v>
      </c>
      <c r="AH149" s="12">
        <f>+Q149</f>
        <v>8.0093994412236817</v>
      </c>
      <c r="AI149" s="12">
        <f>+S149</f>
        <v>0.62075111976201969</v>
      </c>
      <c r="AJ149" s="12">
        <f>+U149</f>
        <v>4.6181737450710541E-3</v>
      </c>
      <c r="AK149" s="12">
        <f>+W149</f>
        <v>1.7696197143030941</v>
      </c>
      <c r="AL149" s="12">
        <f>+X149</f>
        <v>64.823325194754545</v>
      </c>
      <c r="AM149" s="2">
        <f>+AL149</f>
        <v>64.823325194754545</v>
      </c>
      <c r="AN149" s="3">
        <f>+AL149</f>
        <v>64.823325194754545</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5.6447374647038693</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5.4233220614687623</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0.92647396617157429</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2.2242463330671675E-2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1.3457792928709573</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31.127344954105169</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6.7035453405274952</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0.58127488461119414</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4.6181737450710541E-3</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1.562735609579627</v>
      </c>
      <c r="X150" s="6">
        <f>SUM(E150:W150)</f>
        <v>53.342074211114401</v>
      </c>
      <c r="AA150" t="s">
        <v>26</v>
      </c>
      <c r="AB150" s="12">
        <f t="shared" ref="AB150:AB152" si="193">+E150</f>
        <v>5.6447374647038693</v>
      </c>
      <c r="AC150" s="12">
        <f t="shared" ref="AC150:AC152" si="194">+G150</f>
        <v>5.4233220614687623</v>
      </c>
      <c r="AD150" s="12">
        <f t="shared" ref="AD150:AD152" si="195">+I150</f>
        <v>0.92647396617157429</v>
      </c>
      <c r="AE150" s="12">
        <f t="shared" ref="AE150:AE152" si="196">+K150</f>
        <v>2.2242463330671675E-2</v>
      </c>
      <c r="AF150" s="12">
        <f t="shared" ref="AF150:AF152" si="197">+M150</f>
        <v>1.3457792928709573</v>
      </c>
      <c r="AG150" s="12">
        <f t="shared" ref="AG150:AG152" si="198">+O150</f>
        <v>31.127344954105169</v>
      </c>
      <c r="AH150" s="12">
        <f t="shared" ref="AH150:AH152" si="199">+Q150</f>
        <v>6.7035453405274952</v>
      </c>
      <c r="AI150" s="12">
        <f t="shared" ref="AI150:AI152" si="200">+S150</f>
        <v>0.58127488461119414</v>
      </c>
      <c r="AJ150" s="12">
        <f t="shared" ref="AJ150:AJ152" si="201">+U150</f>
        <v>4.6181737450710541E-3</v>
      </c>
      <c r="AK150" s="12">
        <f t="shared" ref="AK150:AK152" si="202">+W150</f>
        <v>1.562735609579627</v>
      </c>
      <c r="AL150" s="12">
        <f t="shared" ref="AL150:AL152" si="203">+X150</f>
        <v>53.342074211114401</v>
      </c>
      <c r="AM150" s="2">
        <f>+AL150+AO147</f>
        <v>57.668545219086695</v>
      </c>
      <c r="AN150" s="2">
        <f>+AL150+AM147</f>
        <v>61.99501622705899</v>
      </c>
    </row>
    <row r="151" spans="1:41" ht="15.5" x14ac:dyDescent="0.35">
      <c r="A151" t="s">
        <v>35</v>
      </c>
      <c r="E151" s="2">
        <f>+E150-E149</f>
        <v>-1.8396737777926582</v>
      </c>
      <c r="F151" s="2"/>
      <c r="G151" s="2">
        <f t="shared" ref="G151:W151" si="204">+G150-G149</f>
        <v>-1.1080751458009219</v>
      </c>
      <c r="H151" s="2"/>
      <c r="I151" s="2">
        <f t="shared" ref="I151" si="205">+I150-I149</f>
        <v>-5.6199470178132649E-2</v>
      </c>
      <c r="J151" s="2"/>
      <c r="K151" s="2">
        <f t="shared" ref="K151" si="206">+K150-K149</f>
        <v>-3.6441350099662324E-3</v>
      </c>
      <c r="L151" s="2"/>
      <c r="M151" s="2">
        <f t="shared" si="204"/>
        <v>-0.49367675234402086</v>
      </c>
      <c r="N151" s="2"/>
      <c r="O151" s="2">
        <f t="shared" si="204"/>
        <v>-6.4277672619439841</v>
      </c>
      <c r="P151" s="2"/>
      <c r="Q151" s="2">
        <f t="shared" si="204"/>
        <v>-1.3058541006961866</v>
      </c>
      <c r="R151" s="2"/>
      <c r="S151" s="2">
        <f t="shared" si="204"/>
        <v>-3.9476235150825545E-2</v>
      </c>
      <c r="T151" s="2"/>
      <c r="U151" s="2">
        <f t="shared" si="204"/>
        <v>0</v>
      </c>
      <c r="V151" s="2"/>
      <c r="W151" s="2">
        <f t="shared" si="204"/>
        <v>-0.20688410472346708</v>
      </c>
      <c r="X151" s="3">
        <f>+X150-X149</f>
        <v>-11.481250983640145</v>
      </c>
      <c r="AA151" t="s">
        <v>27</v>
      </c>
      <c r="AB151" s="12">
        <f t="shared" si="193"/>
        <v>-1.8396737777926582</v>
      </c>
      <c r="AC151" s="12">
        <f t="shared" si="194"/>
        <v>-1.1080751458009219</v>
      </c>
      <c r="AD151" s="12">
        <f t="shared" si="195"/>
        <v>-5.6199470178132649E-2</v>
      </c>
      <c r="AE151" s="12">
        <f t="shared" si="196"/>
        <v>-3.6441350099662324E-3</v>
      </c>
      <c r="AF151" s="12">
        <f t="shared" si="197"/>
        <v>-0.49367675234402086</v>
      </c>
      <c r="AG151" s="12">
        <f t="shared" si="198"/>
        <v>-6.4277672619439841</v>
      </c>
      <c r="AH151" s="12">
        <f t="shared" si="199"/>
        <v>-1.3058541006961866</v>
      </c>
      <c r="AI151" s="12">
        <f t="shared" si="200"/>
        <v>-3.9476235150825545E-2</v>
      </c>
      <c r="AJ151" s="12">
        <f t="shared" si="201"/>
        <v>0</v>
      </c>
      <c r="AK151" s="12">
        <f t="shared" si="202"/>
        <v>-0.20688410472346708</v>
      </c>
      <c r="AL151" s="12">
        <f t="shared" si="203"/>
        <v>-11.481250983640145</v>
      </c>
      <c r="AM151" s="2">
        <f>+AM150-AM149</f>
        <v>-7.1547799756678501</v>
      </c>
      <c r="AN151" s="2">
        <f>+AN150-AN149</f>
        <v>-2.8283089676955555</v>
      </c>
    </row>
    <row r="152" spans="1:41" ht="15.5" x14ac:dyDescent="0.35">
      <c r="A152" t="s">
        <v>28</v>
      </c>
      <c r="E152" s="2">
        <f>100*E151/E149</f>
        <v>-24.580073411078487</v>
      </c>
      <c r="F152" s="2"/>
      <c r="G152" s="2">
        <f>100*G151/G149</f>
        <v>-16.965361478361686</v>
      </c>
      <c r="H152" s="2"/>
      <c r="I152" s="2">
        <f>100*I151/I149</f>
        <v>-5.7190382989179307</v>
      </c>
      <c r="J152" s="2"/>
      <c r="K152" s="2">
        <f>100*K151/K149</f>
        <v>-14.077303483499842</v>
      </c>
      <c r="L152" s="2"/>
      <c r="M152" s="2">
        <f>100*M151/M149</f>
        <v>-26.838192389985846</v>
      </c>
      <c r="N152" s="2"/>
      <c r="O152" s="2">
        <f>100*O151/O149</f>
        <v>-17.115558662069667</v>
      </c>
      <c r="P152" s="2"/>
      <c r="Q152" s="2">
        <f>100*Q151/Q149</f>
        <v>-16.30402017378568</v>
      </c>
      <c r="R152" s="2"/>
      <c r="S152" s="2">
        <f>100*S151/S149</f>
        <v>-6.3594303568811501</v>
      </c>
      <c r="T152" s="2"/>
      <c r="U152" s="2">
        <f>100*U151/U149</f>
        <v>0</v>
      </c>
      <c r="V152" s="2"/>
      <c r="W152" s="2">
        <f>100*W151/W149</f>
        <v>-11.690879291822396</v>
      </c>
      <c r="X152" s="2">
        <f t="shared" ref="X152" si="207">100*X151/X149</f>
        <v>-17.71160450215411</v>
      </c>
      <c r="AA152" t="s">
        <v>28</v>
      </c>
      <c r="AB152" s="6">
        <f t="shared" si="193"/>
        <v>-24.580073411078487</v>
      </c>
      <c r="AC152" s="6">
        <f t="shared" si="194"/>
        <v>-16.965361478361686</v>
      </c>
      <c r="AD152" s="6">
        <f t="shared" si="195"/>
        <v>-5.7190382989179307</v>
      </c>
      <c r="AE152" s="6">
        <f t="shared" si="196"/>
        <v>-14.077303483499842</v>
      </c>
      <c r="AF152" s="6">
        <f t="shared" si="197"/>
        <v>-26.838192389985846</v>
      </c>
      <c r="AG152" s="6">
        <f t="shared" si="198"/>
        <v>-17.115558662069667</v>
      </c>
      <c r="AH152" s="6">
        <f t="shared" si="199"/>
        <v>-16.30402017378568</v>
      </c>
      <c r="AI152" s="6">
        <f t="shared" si="200"/>
        <v>-6.3594303568811501</v>
      </c>
      <c r="AJ152" s="6">
        <f t="shared" si="201"/>
        <v>0</v>
      </c>
      <c r="AK152" s="6">
        <f t="shared" si="202"/>
        <v>-11.690879291822396</v>
      </c>
      <c r="AL152" s="6">
        <f t="shared" si="203"/>
        <v>-17.71160450215411</v>
      </c>
      <c r="AM152" s="2">
        <f>100*AM151/AM149</f>
        <v>-11.037354153265204</v>
      </c>
      <c r="AN152" s="2">
        <f>100*AN151/AN149</f>
        <v>-4.3631038043762995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13BE-6324-4D4B-A499-9197C8D3C59F}">
  <dimension ref="B3:U91"/>
  <sheetViews>
    <sheetView topLeftCell="A49" zoomScale="40" zoomScaleNormal="40" workbookViewId="0">
      <selection activeCell="AA80" sqref="AA80"/>
    </sheetView>
  </sheetViews>
  <sheetFormatPr defaultRowHeight="14.5" x14ac:dyDescent="0.35"/>
  <sheetData>
    <row r="3" spans="2:16" ht="80" x14ac:dyDescent="0.35">
      <c r="B3" s="36"/>
      <c r="C3" s="36">
        <v>2022</v>
      </c>
      <c r="D3" s="36">
        <v>2050</v>
      </c>
      <c r="E3" s="36" t="s">
        <v>272</v>
      </c>
      <c r="F3" s="36" t="s">
        <v>250</v>
      </c>
      <c r="G3" s="36" t="s">
        <v>251</v>
      </c>
      <c r="H3" s="36" t="s">
        <v>252</v>
      </c>
      <c r="I3" s="36" t="s">
        <v>253</v>
      </c>
      <c r="J3" s="36" t="s">
        <v>254</v>
      </c>
      <c r="K3" s="36" t="s">
        <v>255</v>
      </c>
      <c r="L3" s="36" t="s">
        <v>256</v>
      </c>
      <c r="P3" t="str">
        <f>+E3</f>
        <v>khk-päästöjen muutos 2022-2050</v>
      </c>
    </row>
    <row r="4" spans="2:16" ht="16" x14ac:dyDescent="0.35">
      <c r="B4" s="36" t="s">
        <v>37</v>
      </c>
      <c r="C4" s="37">
        <v>64.823325194754545</v>
      </c>
      <c r="D4" s="37">
        <v>53.342074211114401</v>
      </c>
      <c r="E4" s="37">
        <v>-11.481250983640145</v>
      </c>
      <c r="F4" s="38">
        <v>-17.71160450215411</v>
      </c>
      <c r="G4" s="2">
        <v>57.668545219086695</v>
      </c>
      <c r="H4" s="2"/>
      <c r="I4" s="39">
        <v>-7.1547799756678501</v>
      </c>
      <c r="J4" s="2">
        <v>-11.037354153265204</v>
      </c>
      <c r="K4" s="2">
        <v>61.99501622705899</v>
      </c>
      <c r="L4" s="39">
        <v>-2.8283089676955555</v>
      </c>
      <c r="M4">
        <v>-4.3631038043762995</v>
      </c>
      <c r="O4" t="str">
        <f>+B4</f>
        <v>Uusimaa</v>
      </c>
    </row>
    <row r="5" spans="2:16" ht="32" x14ac:dyDescent="0.35">
      <c r="B5" s="36" t="s">
        <v>41</v>
      </c>
      <c r="C5" s="37">
        <v>129.17748941855427</v>
      </c>
      <c r="D5" s="37">
        <v>103.99804346211937</v>
      </c>
      <c r="E5" s="37">
        <v>-25.179445956434904</v>
      </c>
      <c r="F5" s="38">
        <v>-19.49213138432328</v>
      </c>
      <c r="G5" s="2">
        <v>114.67159622462361</v>
      </c>
      <c r="H5" s="2"/>
      <c r="I5" s="39">
        <v>-14.50589319393066</v>
      </c>
      <c r="J5" s="2">
        <v>-11.229428021262597</v>
      </c>
      <c r="K5" s="2">
        <v>125.34514898712786</v>
      </c>
      <c r="L5" s="39">
        <v>-3.8323404314264167</v>
      </c>
      <c r="M5">
        <v>-2.9667246582019131</v>
      </c>
      <c r="O5" t="str">
        <f t="shared" ref="O5:O22" si="0">+B5</f>
        <v>Varsinais-Suomi</v>
      </c>
    </row>
    <row r="6" spans="2:16" ht="32" x14ac:dyDescent="0.35">
      <c r="B6" s="36" t="s">
        <v>42</v>
      </c>
      <c r="C6" s="37">
        <v>398.53230299742029</v>
      </c>
      <c r="D6" s="37">
        <v>322.24420333017576</v>
      </c>
      <c r="E6" s="37">
        <v>-76.288099667244524</v>
      </c>
      <c r="F6" s="38">
        <v>-19.142262520119566</v>
      </c>
      <c r="G6" s="2">
        <v>346.71095147004127</v>
      </c>
      <c r="H6" s="2"/>
      <c r="I6" s="39">
        <v>-51.821351527379022</v>
      </c>
      <c r="J6" s="2">
        <v>-13.003049222766382</v>
      </c>
      <c r="K6" s="2">
        <v>371.17769960990677</v>
      </c>
      <c r="L6" s="39">
        <v>-27.354603387513521</v>
      </c>
      <c r="M6">
        <v>-6.8638359254132002</v>
      </c>
      <c r="O6" t="str">
        <f t="shared" si="0"/>
        <v>Satakunta</v>
      </c>
    </row>
    <row r="7" spans="2:16" ht="32" x14ac:dyDescent="0.35">
      <c r="B7" s="36" t="s">
        <v>38</v>
      </c>
      <c r="C7" s="37">
        <v>129.76484845156827</v>
      </c>
      <c r="D7" s="37">
        <v>111.14129458502582</v>
      </c>
      <c r="E7" s="37">
        <v>-18.623553866542451</v>
      </c>
      <c r="F7" s="38">
        <v>-14.351770983259202</v>
      </c>
      <c r="G7" s="2">
        <v>118.61229367864776</v>
      </c>
      <c r="H7" s="2"/>
      <c r="I7" s="39">
        <v>-11.15255477292051</v>
      </c>
      <c r="J7" s="2">
        <v>-8.5944343988371728</v>
      </c>
      <c r="K7" s="2">
        <v>126.0832927722697</v>
      </c>
      <c r="L7" s="39">
        <v>-3.6815556792985689</v>
      </c>
      <c r="M7">
        <v>-2.8370978144151451</v>
      </c>
      <c r="O7" t="str">
        <f t="shared" si="0"/>
        <v>Kanta-Häme</v>
      </c>
    </row>
    <row r="8" spans="2:16" ht="32" x14ac:dyDescent="0.35">
      <c r="B8" s="36" t="s">
        <v>40</v>
      </c>
      <c r="C8" s="37">
        <v>206.1551687935299</v>
      </c>
      <c r="D8" s="37">
        <v>171.3245738356996</v>
      </c>
      <c r="E8" s="37">
        <v>-34.830594957830378</v>
      </c>
      <c r="F8" s="38">
        <v>-16.895329455801413</v>
      </c>
      <c r="G8" s="2">
        <v>181.05728166589927</v>
      </c>
      <c r="H8" s="2"/>
      <c r="I8" s="39">
        <v>-25.097887127630628</v>
      </c>
      <c r="J8" s="2">
        <v>-12.174270125997596</v>
      </c>
      <c r="K8" s="2">
        <v>190.78998949609897</v>
      </c>
      <c r="L8" s="39">
        <v>-15.365179297430927</v>
      </c>
      <c r="M8">
        <v>-7.4532107961938028</v>
      </c>
      <c r="O8" t="str">
        <f t="shared" si="0"/>
        <v>Pirkanmaa</v>
      </c>
    </row>
    <row r="9" spans="2:16" ht="32" x14ac:dyDescent="0.35">
      <c r="B9" s="36" t="s">
        <v>39</v>
      </c>
      <c r="C9" s="37">
        <v>61.709938409948968</v>
      </c>
      <c r="D9" s="37">
        <v>51.568972803938202</v>
      </c>
      <c r="E9" s="37">
        <v>-10.140965606010766</v>
      </c>
      <c r="F9" s="38">
        <v>-16.433277794968312</v>
      </c>
      <c r="G9" s="2">
        <v>54.85836996264419</v>
      </c>
      <c r="H9" s="2"/>
      <c r="I9" s="39">
        <v>-6.8515684473047784</v>
      </c>
      <c r="J9" s="2">
        <v>-11.102860615074214</v>
      </c>
      <c r="K9" s="2">
        <v>58.147767121350178</v>
      </c>
      <c r="L9" s="39">
        <v>-3.5621712885987904</v>
      </c>
      <c r="M9">
        <v>-5.7724434351801133</v>
      </c>
      <c r="O9" t="str">
        <f t="shared" si="0"/>
        <v>Päijät-Häme</v>
      </c>
    </row>
    <row r="10" spans="2:16" ht="32" x14ac:dyDescent="0.35">
      <c r="B10" s="36" t="s">
        <v>48</v>
      </c>
      <c r="C10" s="37">
        <v>44.455283368684043</v>
      </c>
      <c r="D10" s="37">
        <v>36.436346483987883</v>
      </c>
      <c r="E10" s="37">
        <v>-8.01893688469616</v>
      </c>
      <c r="F10" s="38">
        <v>-18.038208908021488</v>
      </c>
      <c r="G10" s="2">
        <v>38.008793527492173</v>
      </c>
      <c r="H10" s="2"/>
      <c r="I10" s="39">
        <v>-6.4464898411918696</v>
      </c>
      <c r="J10" s="2">
        <v>-14.501065683754064</v>
      </c>
      <c r="K10" s="2">
        <v>39.581240570996471</v>
      </c>
      <c r="L10" s="39">
        <v>-4.8740427976875722</v>
      </c>
      <c r="M10">
        <v>-10.963922459486625</v>
      </c>
      <c r="O10" t="str">
        <f t="shared" si="0"/>
        <v>Kymenlaakso</v>
      </c>
    </row>
    <row r="11" spans="2:16" ht="32" x14ac:dyDescent="0.35">
      <c r="B11" s="36" t="s">
        <v>31</v>
      </c>
      <c r="C11" s="37">
        <v>122.0403581871754</v>
      </c>
      <c r="D11" s="37">
        <v>99.099553108530444</v>
      </c>
      <c r="E11" s="37">
        <v>-22.940805078644956</v>
      </c>
      <c r="F11" s="38">
        <v>-18.797720212735076</v>
      </c>
      <c r="G11" s="2">
        <v>107.19813612249902</v>
      </c>
      <c r="H11" s="2"/>
      <c r="I11" s="39">
        <v>-14.842222064676378</v>
      </c>
      <c r="J11" s="2">
        <v>-12.161732631030635</v>
      </c>
      <c r="K11" s="2">
        <v>115.2967191364676</v>
      </c>
      <c r="L11" s="39">
        <v>-6.7436390507077988</v>
      </c>
      <c r="M11">
        <v>-5.5257450493261935</v>
      </c>
      <c r="O11" t="str">
        <f t="shared" si="0"/>
        <v>Etelä-Karjala</v>
      </c>
    </row>
    <row r="12" spans="2:16" ht="32" x14ac:dyDescent="0.35">
      <c r="B12" s="36" t="s">
        <v>46</v>
      </c>
      <c r="C12" s="37">
        <v>171.02079033341252</v>
      </c>
      <c r="D12" s="37">
        <v>151.02881283087444</v>
      </c>
      <c r="E12" s="37">
        <v>-19.991977502538077</v>
      </c>
      <c r="F12" s="38">
        <v>-11.689793658164508</v>
      </c>
      <c r="G12" s="2">
        <v>157.43099766322842</v>
      </c>
      <c r="H12" s="2"/>
      <c r="I12" s="39">
        <v>-13.589792670184096</v>
      </c>
      <c r="J12" s="2">
        <v>-7.9462810595660338</v>
      </c>
      <c r="K12" s="2">
        <v>163.83318249558238</v>
      </c>
      <c r="L12" s="39">
        <v>-7.1876078378301429</v>
      </c>
      <c r="M12">
        <v>-4.2027684609675742</v>
      </c>
      <c r="O12" t="str">
        <f t="shared" si="0"/>
        <v>Etelä-Savo</v>
      </c>
    </row>
    <row r="13" spans="2:16" ht="32" x14ac:dyDescent="0.35">
      <c r="B13" s="36" t="s">
        <v>45</v>
      </c>
      <c r="C13" s="37">
        <v>523.0337587699737</v>
      </c>
      <c r="D13" s="37">
        <v>455.091025375676</v>
      </c>
      <c r="E13" s="37">
        <v>-67.942733394297704</v>
      </c>
      <c r="F13" s="38">
        <v>-12.990123917446484</v>
      </c>
      <c r="G13" s="2">
        <v>474.78116655130134</v>
      </c>
      <c r="H13" s="2"/>
      <c r="I13" s="39">
        <v>-48.252592218672362</v>
      </c>
      <c r="J13" s="2">
        <v>-9.2255215671257442</v>
      </c>
      <c r="K13" s="2">
        <v>494.47130772692663</v>
      </c>
      <c r="L13" s="39">
        <v>-28.562451043047076</v>
      </c>
      <c r="M13">
        <v>-5.4609192168050145</v>
      </c>
      <c r="O13" t="str">
        <f t="shared" si="0"/>
        <v>Pohjois-Savo</v>
      </c>
    </row>
    <row r="14" spans="2:16" ht="32" x14ac:dyDescent="0.35">
      <c r="B14" s="36" t="s">
        <v>257</v>
      </c>
      <c r="C14" s="37">
        <v>435.77219421539633</v>
      </c>
      <c r="D14" s="37">
        <v>340.79732662385902</v>
      </c>
      <c r="E14" s="37">
        <v>-94.974867591537304</v>
      </c>
      <c r="F14" s="38">
        <v>-21.7946139869109</v>
      </c>
      <c r="G14" s="2">
        <v>356.48734369073355</v>
      </c>
      <c r="H14" s="2"/>
      <c r="I14" s="39">
        <v>-79.284850524662772</v>
      </c>
      <c r="J14" s="2">
        <v>-18.194104988138214</v>
      </c>
      <c r="K14" s="2">
        <v>372.17736075760814</v>
      </c>
      <c r="L14" s="39">
        <v>-63.594833457788184</v>
      </c>
      <c r="M14">
        <v>-14.593595989365514</v>
      </c>
      <c r="O14" t="str">
        <f t="shared" si="0"/>
        <v>Pohjois-Karjala</v>
      </c>
    </row>
    <row r="15" spans="2:16" ht="32" x14ac:dyDescent="0.35">
      <c r="B15" s="36" t="s">
        <v>44</v>
      </c>
      <c r="C15" s="37">
        <v>260.99407033317539</v>
      </c>
      <c r="D15" s="37">
        <v>230.36316497987511</v>
      </c>
      <c r="E15" s="37">
        <v>-30.630905353300278</v>
      </c>
      <c r="F15" s="38">
        <v>-11.73624569868503</v>
      </c>
      <c r="G15" s="2">
        <v>237.60110088186781</v>
      </c>
      <c r="H15" s="2"/>
      <c r="I15" s="39">
        <v>-23.392969451307579</v>
      </c>
      <c r="J15" s="2">
        <v>-8.9630271758454061</v>
      </c>
      <c r="K15" s="2">
        <v>244.83903678386051</v>
      </c>
      <c r="L15" s="39">
        <v>-16.155033549314879</v>
      </c>
      <c r="M15">
        <v>-6.1898086530057794</v>
      </c>
      <c r="O15" t="str">
        <f t="shared" si="0"/>
        <v>Keski-Suomi</v>
      </c>
    </row>
    <row r="16" spans="2:16" ht="48" x14ac:dyDescent="0.35">
      <c r="B16" s="36" t="s">
        <v>43</v>
      </c>
      <c r="C16" s="37">
        <v>1131.5110431714131</v>
      </c>
      <c r="D16" s="37">
        <v>998.54876632829519</v>
      </c>
      <c r="E16" s="37">
        <v>-132.96227684311793</v>
      </c>
      <c r="F16" s="38">
        <v>-11.750859847593677</v>
      </c>
      <c r="G16" s="2">
        <v>1037.6659038882535</v>
      </c>
      <c r="H16" s="2"/>
      <c r="I16" s="39">
        <v>-93.845139283159597</v>
      </c>
      <c r="J16" s="2">
        <v>-8.2937890751935814</v>
      </c>
      <c r="K16" s="2">
        <v>1076.7830414482116</v>
      </c>
      <c r="L16" s="39">
        <v>-54.728001723201487</v>
      </c>
      <c r="M16">
        <v>-4.8367183027935079</v>
      </c>
      <c r="O16" t="str">
        <f t="shared" si="0"/>
        <v>Etelä-Pohjanmaa</v>
      </c>
    </row>
    <row r="17" spans="2:15" ht="32" x14ac:dyDescent="0.35">
      <c r="B17" s="36" t="s">
        <v>47</v>
      </c>
      <c r="C17" s="37">
        <v>340.2586453795704</v>
      </c>
      <c r="D17" s="37">
        <v>282.73588595753534</v>
      </c>
      <c r="E17" s="37">
        <v>-57.522759422035051</v>
      </c>
      <c r="F17" s="38">
        <v>-16.90559819806089</v>
      </c>
      <c r="G17" s="2">
        <v>302.44057317598646</v>
      </c>
      <c r="H17" s="2"/>
      <c r="I17" s="39">
        <v>-37.818072203583938</v>
      </c>
      <c r="J17" s="2">
        <v>-11.114507365829473</v>
      </c>
      <c r="K17" s="2">
        <v>322.14526039443751</v>
      </c>
      <c r="L17" s="39">
        <v>-18.113384985132882</v>
      </c>
      <c r="M17">
        <v>-5.3234165335980714</v>
      </c>
      <c r="O17" t="str">
        <f t="shared" si="0"/>
        <v>Pohjanmaa</v>
      </c>
    </row>
    <row r="18" spans="2:15" ht="48" x14ac:dyDescent="0.35">
      <c r="B18" s="36" t="s">
        <v>29</v>
      </c>
      <c r="C18" s="37">
        <v>536.39098522653524</v>
      </c>
      <c r="D18" s="37">
        <v>437.36085245622706</v>
      </c>
      <c r="E18" s="37">
        <v>-99.030132770308384</v>
      </c>
      <c r="F18" s="38">
        <v>-18.462303710880743</v>
      </c>
      <c r="G18" s="2">
        <v>467.39699078856256</v>
      </c>
      <c r="H18" s="2"/>
      <c r="I18" s="39">
        <v>-68.993994437972674</v>
      </c>
      <c r="J18" s="2">
        <v>-12.862631240686172</v>
      </c>
      <c r="K18" s="2">
        <v>497.433129120898</v>
      </c>
      <c r="L18" s="39">
        <v>-38.957856105637234</v>
      </c>
      <c r="M18">
        <v>-7.2629587704916538</v>
      </c>
      <c r="O18" t="str">
        <f t="shared" si="0"/>
        <v>Keski-Pohjanmaa</v>
      </c>
    </row>
    <row r="19" spans="2:15" ht="48" x14ac:dyDescent="0.35">
      <c r="B19" s="36" t="s">
        <v>32</v>
      </c>
      <c r="C19" s="37">
        <v>2288.5380847689125</v>
      </c>
      <c r="D19" s="37">
        <v>1890.8164647568578</v>
      </c>
      <c r="E19" s="37">
        <v>-397.7216200120547</v>
      </c>
      <c r="F19" s="38">
        <v>-17.378850833160378</v>
      </c>
      <c r="G19" s="2">
        <v>1993.3550167747521</v>
      </c>
      <c r="H19" s="2"/>
      <c r="I19" s="39">
        <v>-295.18306799416041</v>
      </c>
      <c r="J19" s="2">
        <v>-12.898324478789123</v>
      </c>
      <c r="K19" s="2">
        <v>2095.8935687926464</v>
      </c>
      <c r="L19" s="39">
        <v>-192.64451597626612</v>
      </c>
      <c r="M19">
        <v>-8.4177981244178675</v>
      </c>
      <c r="O19" t="str">
        <f t="shared" si="0"/>
        <v>Pohjois-Pohjanmaa</v>
      </c>
    </row>
    <row r="20" spans="2:15" ht="16" x14ac:dyDescent="0.35">
      <c r="B20" s="36" t="s">
        <v>33</v>
      </c>
      <c r="C20" s="37">
        <v>255.60614321307742</v>
      </c>
      <c r="D20" s="37">
        <v>204.67538281879632</v>
      </c>
      <c r="E20" s="37">
        <v>-50.930760394281094</v>
      </c>
      <c r="F20" s="38">
        <v>-19.925483696933053</v>
      </c>
      <c r="G20" s="2">
        <v>211.64552702305483</v>
      </c>
      <c r="H20" s="2"/>
      <c r="I20" s="39">
        <v>-43.960616190022591</v>
      </c>
      <c r="J20" s="2">
        <v>-17.198575760902706</v>
      </c>
      <c r="K20" s="2">
        <v>218.61567122731333</v>
      </c>
      <c r="L20" s="39">
        <v>-36.990471985764088</v>
      </c>
      <c r="M20">
        <v>-14.471667824872359</v>
      </c>
      <c r="O20" t="str">
        <f t="shared" si="0"/>
        <v>Kainuu</v>
      </c>
    </row>
    <row r="21" spans="2:15" ht="16" x14ac:dyDescent="0.35">
      <c r="B21" s="36" t="s">
        <v>34</v>
      </c>
      <c r="C21" s="37">
        <v>647.13547692717975</v>
      </c>
      <c r="D21" s="37">
        <v>512.70068109260501</v>
      </c>
      <c r="E21" s="37">
        <v>-134.43479583457474</v>
      </c>
      <c r="F21" s="38">
        <v>-20.773825671390643</v>
      </c>
      <c r="G21" s="2">
        <v>525.74264309450155</v>
      </c>
      <c r="H21" s="2"/>
      <c r="I21" s="39">
        <v>-121.39283383267821</v>
      </c>
      <c r="J21" s="2">
        <v>-18.75848847123833</v>
      </c>
      <c r="K21" s="2">
        <v>538.7846050963982</v>
      </c>
      <c r="L21" s="39">
        <v>-108.35087183078156</v>
      </c>
      <c r="M21">
        <v>-16.743151271086003</v>
      </c>
      <c r="O21" t="str">
        <f t="shared" si="0"/>
        <v>Lappi</v>
      </c>
    </row>
    <row r="22" spans="2:15" ht="32" x14ac:dyDescent="0.35">
      <c r="B22" s="36" t="s">
        <v>258</v>
      </c>
      <c r="C22" s="2">
        <v>7746.9199071602816</v>
      </c>
      <c r="D22" s="2">
        <v>6453.2734250411931</v>
      </c>
      <c r="E22" s="2">
        <v>-1293.6464821190896</v>
      </c>
      <c r="F22" s="38">
        <v>-16.698849318467911</v>
      </c>
      <c r="G22" s="2">
        <v>6783.3332314031759</v>
      </c>
      <c r="H22" s="2"/>
      <c r="I22" s="39">
        <v>-963.58667575710592</v>
      </c>
      <c r="J22" s="2">
        <v>-12.438319839430472</v>
      </c>
      <c r="K22" s="2">
        <v>7113.3930377651595</v>
      </c>
      <c r="L22" s="39">
        <v>-633.52686939512284</v>
      </c>
      <c r="M22">
        <v>-8.177790360393038</v>
      </c>
      <c r="O22" t="str">
        <f t="shared" si="0"/>
        <v>Koko maa</v>
      </c>
    </row>
    <row r="26" spans="2:15" x14ac:dyDescent="0.35">
      <c r="B26">
        <v>50</v>
      </c>
    </row>
    <row r="27" spans="2:15" x14ac:dyDescent="0.35">
      <c r="C27" t="s">
        <v>272</v>
      </c>
      <c r="D27" t="s">
        <v>273</v>
      </c>
      <c r="E27" t="s">
        <v>274</v>
      </c>
      <c r="F27" t="s">
        <v>275</v>
      </c>
      <c r="G27" t="s">
        <v>276</v>
      </c>
      <c r="H27" t="s">
        <v>277</v>
      </c>
    </row>
    <row r="28" spans="2:15" x14ac:dyDescent="0.35">
      <c r="B28" t="s">
        <v>37</v>
      </c>
      <c r="C28" s="2">
        <v>-11.481250983640145</v>
      </c>
      <c r="D28" s="2">
        <v>-7.1547799756678501</v>
      </c>
      <c r="E28" s="2">
        <v>-2.8283089676955555</v>
      </c>
      <c r="F28" s="2">
        <f>-$B$26*C28/1000</f>
        <v>0.57406254918200728</v>
      </c>
      <c r="G28" s="2">
        <f t="shared" ref="G28:H43" si="1">-$B$26*D28/1000</f>
        <v>0.35773899878339249</v>
      </c>
      <c r="H28" s="2">
        <f t="shared" si="1"/>
        <v>0.14141544838477779</v>
      </c>
    </row>
    <row r="29" spans="2:15" x14ac:dyDescent="0.35">
      <c r="B29" t="s">
        <v>41</v>
      </c>
      <c r="C29" s="2">
        <v>-25.179445956434904</v>
      </c>
      <c r="D29" s="2">
        <v>-14.50589319393066</v>
      </c>
      <c r="E29" s="2">
        <v>-3.8323404314264167</v>
      </c>
      <c r="F29" s="2">
        <f t="shared" ref="F29:H46" si="2">-$B$26*C29/1000</f>
        <v>1.258972297821745</v>
      </c>
      <c r="G29" s="2">
        <f t="shared" si="1"/>
        <v>0.72529465969653306</v>
      </c>
      <c r="H29" s="2">
        <f t="shared" si="1"/>
        <v>0.19161702157132082</v>
      </c>
    </row>
    <row r="30" spans="2:15" x14ac:dyDescent="0.35">
      <c r="B30" t="s">
        <v>42</v>
      </c>
      <c r="C30" s="2">
        <v>-76.288099667244524</v>
      </c>
      <c r="D30" s="2">
        <v>-51.821351527379022</v>
      </c>
      <c r="E30" s="2">
        <v>-27.354603387513521</v>
      </c>
      <c r="F30" s="2">
        <f t="shared" si="2"/>
        <v>3.814404983362226</v>
      </c>
      <c r="G30" s="2">
        <f t="shared" si="1"/>
        <v>2.591067576368951</v>
      </c>
      <c r="H30" s="2">
        <f t="shared" si="1"/>
        <v>1.367730169375676</v>
      </c>
    </row>
    <row r="31" spans="2:15" x14ac:dyDescent="0.35">
      <c r="B31" t="s">
        <v>38</v>
      </c>
      <c r="C31" s="2">
        <v>-18.623553866542451</v>
      </c>
      <c r="D31" s="2">
        <v>-11.15255477292051</v>
      </c>
      <c r="E31" s="2">
        <v>-3.6815556792985689</v>
      </c>
      <c r="F31" s="2">
        <f t="shared" si="2"/>
        <v>0.93117769332712264</v>
      </c>
      <c r="G31" s="2">
        <f t="shared" si="1"/>
        <v>0.55762773864602544</v>
      </c>
      <c r="H31" s="2">
        <f t="shared" si="1"/>
        <v>0.18407778396492844</v>
      </c>
    </row>
    <row r="32" spans="2:15" x14ac:dyDescent="0.35">
      <c r="B32" t="s">
        <v>40</v>
      </c>
      <c r="C32" s="2">
        <v>-34.830594957830378</v>
      </c>
      <c r="D32" s="2">
        <v>-25.097887127630628</v>
      </c>
      <c r="E32" s="2">
        <v>-15.365179297430927</v>
      </c>
      <c r="F32" s="2">
        <f t="shared" si="2"/>
        <v>1.7415297478915188</v>
      </c>
      <c r="G32" s="2">
        <f t="shared" si="1"/>
        <v>1.2548943563815314</v>
      </c>
      <c r="H32" s="2">
        <f t="shared" si="1"/>
        <v>0.76825896487154632</v>
      </c>
    </row>
    <row r="33" spans="2:8" x14ac:dyDescent="0.35">
      <c r="B33" t="s">
        <v>39</v>
      </c>
      <c r="C33" s="2">
        <v>-10.140965606010766</v>
      </c>
      <c r="D33" s="2">
        <v>-6.8515684473047784</v>
      </c>
      <c r="E33" s="2">
        <v>-3.5621712885987904</v>
      </c>
      <c r="F33" s="2">
        <f t="shared" si="2"/>
        <v>0.50704828030053828</v>
      </c>
      <c r="G33" s="2">
        <f t="shared" si="1"/>
        <v>0.34257842236523889</v>
      </c>
      <c r="H33" s="2">
        <f t="shared" si="1"/>
        <v>0.17810856442993953</v>
      </c>
    </row>
    <row r="34" spans="2:8" x14ac:dyDescent="0.35">
      <c r="B34" t="s">
        <v>48</v>
      </c>
      <c r="C34" s="2">
        <v>-8.01893688469616</v>
      </c>
      <c r="D34" s="2">
        <v>-6.4464898411918696</v>
      </c>
      <c r="E34" s="2">
        <v>-4.8740427976875722</v>
      </c>
      <c r="F34" s="2">
        <f t="shared" si="2"/>
        <v>0.40094684423480798</v>
      </c>
      <c r="G34" s="2">
        <f t="shared" si="1"/>
        <v>0.32232449205959346</v>
      </c>
      <c r="H34" s="2">
        <f t="shared" si="1"/>
        <v>0.24370213988437858</v>
      </c>
    </row>
    <row r="35" spans="2:8" x14ac:dyDescent="0.35">
      <c r="B35" t="s">
        <v>31</v>
      </c>
      <c r="C35" s="2">
        <v>-22.940805078644956</v>
      </c>
      <c r="D35" s="2">
        <v>-14.842222064676378</v>
      </c>
      <c r="E35" s="2">
        <v>-6.7436390507077988</v>
      </c>
      <c r="F35" s="2">
        <f t="shared" si="2"/>
        <v>1.147040253932248</v>
      </c>
      <c r="G35" s="2">
        <f t="shared" si="1"/>
        <v>0.7421111032338189</v>
      </c>
      <c r="H35" s="2">
        <f t="shared" si="1"/>
        <v>0.33718195253538996</v>
      </c>
    </row>
    <row r="36" spans="2:8" x14ac:dyDescent="0.35">
      <c r="B36" t="s">
        <v>46</v>
      </c>
      <c r="C36" s="2">
        <v>-19.991977502538077</v>
      </c>
      <c r="D36" s="2">
        <v>-13.589792670184096</v>
      </c>
      <c r="E36" s="2">
        <v>-7.1876078378301429</v>
      </c>
      <c r="F36" s="2">
        <f t="shared" si="2"/>
        <v>0.99959887512690382</v>
      </c>
      <c r="G36" s="2">
        <f t="shared" si="1"/>
        <v>0.67948963350920488</v>
      </c>
      <c r="H36" s="2">
        <f t="shared" si="1"/>
        <v>0.35938039189150717</v>
      </c>
    </row>
    <row r="37" spans="2:8" x14ac:dyDescent="0.35">
      <c r="B37" t="s">
        <v>45</v>
      </c>
      <c r="C37" s="2">
        <v>-67.942733394297704</v>
      </c>
      <c r="D37" s="2">
        <v>-48.252592218672362</v>
      </c>
      <c r="E37" s="2">
        <v>-28.562451043047076</v>
      </c>
      <c r="F37" s="2">
        <f t="shared" si="2"/>
        <v>3.397136669714885</v>
      </c>
      <c r="G37" s="2">
        <f t="shared" si="1"/>
        <v>2.4126296109336183</v>
      </c>
      <c r="H37" s="2">
        <f t="shared" si="1"/>
        <v>1.4281225521523537</v>
      </c>
    </row>
    <row r="38" spans="2:8" x14ac:dyDescent="0.35">
      <c r="B38" t="s">
        <v>257</v>
      </c>
      <c r="C38" s="2">
        <v>-94.974867591537304</v>
      </c>
      <c r="D38" s="2">
        <v>-79.284850524662772</v>
      </c>
      <c r="E38" s="2">
        <v>-63.594833457788184</v>
      </c>
      <c r="F38" s="2">
        <f t="shared" si="2"/>
        <v>4.7487433795768643</v>
      </c>
      <c r="G38" s="2">
        <f t="shared" si="1"/>
        <v>3.9642425262331384</v>
      </c>
      <c r="H38" s="2">
        <f t="shared" si="1"/>
        <v>3.179741672889409</v>
      </c>
    </row>
    <row r="39" spans="2:8" x14ac:dyDescent="0.35">
      <c r="B39" t="s">
        <v>44</v>
      </c>
      <c r="C39" s="2">
        <v>-30.630905353300278</v>
      </c>
      <c r="D39" s="2">
        <v>-23.392969451307579</v>
      </c>
      <c r="E39" s="2">
        <v>-16.155033549314879</v>
      </c>
      <c r="F39" s="2">
        <f t="shared" si="2"/>
        <v>1.5315452676650139</v>
      </c>
      <c r="G39" s="2">
        <f t="shared" si="1"/>
        <v>1.1696484725653791</v>
      </c>
      <c r="H39" s="2">
        <f t="shared" si="1"/>
        <v>0.80775167746574406</v>
      </c>
    </row>
    <row r="40" spans="2:8" x14ac:dyDescent="0.35">
      <c r="B40" t="s">
        <v>43</v>
      </c>
      <c r="C40" s="2">
        <v>-132.96227684311793</v>
      </c>
      <c r="D40" s="2">
        <v>-93.845139283159597</v>
      </c>
      <c r="E40" s="2">
        <v>-54.728001723201487</v>
      </c>
      <c r="F40" s="2">
        <f t="shared" si="2"/>
        <v>6.6481138421558974</v>
      </c>
      <c r="G40" s="2">
        <f t="shared" si="1"/>
        <v>4.6922569641579797</v>
      </c>
      <c r="H40" s="2">
        <f t="shared" si="1"/>
        <v>2.7364000861600744</v>
      </c>
    </row>
    <row r="41" spans="2:8" x14ac:dyDescent="0.35">
      <c r="B41" t="s">
        <v>47</v>
      </c>
      <c r="C41" s="2">
        <v>-57.522759422035051</v>
      </c>
      <c r="D41" s="2">
        <v>-37.818072203583938</v>
      </c>
      <c r="E41" s="2">
        <v>-18.113384985132882</v>
      </c>
      <c r="F41" s="2">
        <f t="shared" si="2"/>
        <v>2.8761379711017527</v>
      </c>
      <c r="G41" s="2">
        <f t="shared" si="1"/>
        <v>1.8909036101791969</v>
      </c>
      <c r="H41" s="2">
        <f t="shared" si="1"/>
        <v>0.90566924925664405</v>
      </c>
    </row>
    <row r="42" spans="2:8" x14ac:dyDescent="0.35">
      <c r="B42" t="s">
        <v>29</v>
      </c>
      <c r="C42" s="2">
        <v>-99.030132770308384</v>
      </c>
      <c r="D42" s="2">
        <v>-68.993994437972674</v>
      </c>
      <c r="E42" s="2">
        <v>-38.957856105637234</v>
      </c>
      <c r="F42" s="2">
        <f t="shared" si="2"/>
        <v>4.9515066385154194</v>
      </c>
      <c r="G42" s="2">
        <f t="shared" si="1"/>
        <v>3.4496997218986336</v>
      </c>
      <c r="H42" s="2">
        <f t="shared" si="1"/>
        <v>1.9478928052818616</v>
      </c>
    </row>
    <row r="43" spans="2:8" x14ac:dyDescent="0.35">
      <c r="B43" t="s">
        <v>32</v>
      </c>
      <c r="C43" s="2">
        <v>-397.7216200120547</v>
      </c>
      <c r="D43" s="2">
        <v>-295.18306799416041</v>
      </c>
      <c r="E43" s="2">
        <v>-192.64451597626612</v>
      </c>
      <c r="F43" s="2">
        <f t="shared" si="2"/>
        <v>19.886081000602736</v>
      </c>
      <c r="G43" s="2">
        <f t="shared" si="1"/>
        <v>14.759153399708021</v>
      </c>
      <c r="H43" s="2">
        <f t="shared" si="1"/>
        <v>9.6322257988133053</v>
      </c>
    </row>
    <row r="44" spans="2:8" x14ac:dyDescent="0.35">
      <c r="B44" t="s">
        <v>33</v>
      </c>
      <c r="C44" s="2">
        <v>-50.930760394281094</v>
      </c>
      <c r="D44" s="2">
        <v>-43.960616190022591</v>
      </c>
      <c r="E44" s="2">
        <v>-36.990471985764088</v>
      </c>
      <c r="F44" s="2">
        <f t="shared" si="2"/>
        <v>2.5465380197140548</v>
      </c>
      <c r="G44" s="2">
        <f t="shared" si="2"/>
        <v>2.1980308095011298</v>
      </c>
      <c r="H44" s="2">
        <f t="shared" si="2"/>
        <v>1.8495235992882044</v>
      </c>
    </row>
    <row r="45" spans="2:8" x14ac:dyDescent="0.35">
      <c r="B45" t="s">
        <v>34</v>
      </c>
      <c r="C45" s="2">
        <v>-134.43479583457474</v>
      </c>
      <c r="D45" s="2">
        <v>-121.39283383267821</v>
      </c>
      <c r="E45" s="2">
        <v>-108.35087183078156</v>
      </c>
      <c r="F45" s="2">
        <f t="shared" si="2"/>
        <v>6.7217397917287371</v>
      </c>
      <c r="G45" s="2">
        <f t="shared" si="2"/>
        <v>6.06964169163391</v>
      </c>
      <c r="H45" s="2">
        <f t="shared" si="2"/>
        <v>5.4175435915390784</v>
      </c>
    </row>
    <row r="46" spans="2:8" x14ac:dyDescent="0.35">
      <c r="B46" t="s">
        <v>258</v>
      </c>
      <c r="C46" s="2">
        <v>-1293.6464821190896</v>
      </c>
      <c r="D46" s="2">
        <v>-963.58667575710592</v>
      </c>
      <c r="E46" s="2">
        <v>-633.52686939512284</v>
      </c>
      <c r="F46" s="2">
        <f t="shared" si="2"/>
        <v>64.682324105954478</v>
      </c>
      <c r="G46" s="2">
        <f t="shared" si="2"/>
        <v>48.179333787855299</v>
      </c>
      <c r="H46" s="2">
        <f t="shared" si="2"/>
        <v>31.676343469756141</v>
      </c>
    </row>
    <row r="49" spans="2:21" x14ac:dyDescent="0.35">
      <c r="B49">
        <v>79</v>
      </c>
      <c r="O49">
        <v>20</v>
      </c>
    </row>
    <row r="50" spans="2:21" x14ac:dyDescent="0.35">
      <c r="C50" t="s">
        <v>272</v>
      </c>
      <c r="D50" t="s">
        <v>273</v>
      </c>
      <c r="E50" t="s">
        <v>274</v>
      </c>
      <c r="F50" t="s">
        <v>275</v>
      </c>
      <c r="G50" t="s">
        <v>276</v>
      </c>
      <c r="H50" t="s">
        <v>277</v>
      </c>
      <c r="P50" t="s">
        <v>272</v>
      </c>
      <c r="Q50" t="s">
        <v>273</v>
      </c>
      <c r="R50" t="s">
        <v>274</v>
      </c>
      <c r="S50" t="s">
        <v>275</v>
      </c>
      <c r="T50" t="s">
        <v>276</v>
      </c>
      <c r="U50" t="s">
        <v>277</v>
      </c>
    </row>
    <row r="51" spans="2:21" x14ac:dyDescent="0.35">
      <c r="B51" t="s">
        <v>37</v>
      </c>
      <c r="C51" s="2">
        <v>-11.481250983640145</v>
      </c>
      <c r="D51" s="2">
        <v>-7.1547799756678501</v>
      </c>
      <c r="E51" s="2">
        <v>-2.8283089676955555</v>
      </c>
      <c r="F51" s="2">
        <f>-$B$49*C51/1000</f>
        <v>0.90701882770757136</v>
      </c>
      <c r="G51" s="2">
        <f t="shared" ref="G51:H66" si="3">-$B$49*D51/1000</f>
        <v>0.56522761807776012</v>
      </c>
      <c r="H51" s="2">
        <f t="shared" si="3"/>
        <v>0.22343640844794888</v>
      </c>
      <c r="O51" t="s">
        <v>37</v>
      </c>
      <c r="P51" s="2">
        <v>-11.481250983640145</v>
      </c>
      <c r="Q51" s="2">
        <v>-7.1547799756678501</v>
      </c>
      <c r="R51" s="2">
        <v>-2.8283089676955555</v>
      </c>
      <c r="S51" s="2">
        <f>-$O$49*P51/1000</f>
        <v>0.22962501967280288</v>
      </c>
      <c r="T51" s="2">
        <f t="shared" ref="T51:U66" si="4">-$O$49*Q51/1000</f>
        <v>0.14309559951335701</v>
      </c>
      <c r="U51" s="2">
        <f t="shared" si="4"/>
        <v>5.656617935391111E-2</v>
      </c>
    </row>
    <row r="52" spans="2:21" x14ac:dyDescent="0.35">
      <c r="B52" t="s">
        <v>41</v>
      </c>
      <c r="C52" s="2">
        <v>-25.179445956434904</v>
      </c>
      <c r="D52" s="2">
        <v>-14.50589319393066</v>
      </c>
      <c r="E52" s="2">
        <v>-3.8323404314264167</v>
      </c>
      <c r="F52" s="2">
        <f t="shared" ref="F52:H69" si="5">-$B$49*C52/1000</f>
        <v>1.9891762305583576</v>
      </c>
      <c r="G52" s="2">
        <f t="shared" si="3"/>
        <v>1.1459655623205223</v>
      </c>
      <c r="H52" s="2">
        <f t="shared" si="3"/>
        <v>0.30275489408268691</v>
      </c>
      <c r="O52" t="s">
        <v>41</v>
      </c>
      <c r="P52" s="2">
        <v>-25.179445956434904</v>
      </c>
      <c r="Q52" s="2">
        <v>-14.50589319393066</v>
      </c>
      <c r="R52" s="2">
        <v>-3.8323404314264167</v>
      </c>
      <c r="S52" s="2">
        <f t="shared" ref="S52:U69" si="6">-$O$49*P52/1000</f>
        <v>0.50358891912869808</v>
      </c>
      <c r="T52" s="2">
        <f t="shared" si="4"/>
        <v>0.29011786387861321</v>
      </c>
      <c r="U52" s="2">
        <f t="shared" si="4"/>
        <v>7.6646808628528337E-2</v>
      </c>
    </row>
    <row r="53" spans="2:21" x14ac:dyDescent="0.35">
      <c r="B53" t="s">
        <v>42</v>
      </c>
      <c r="C53" s="2">
        <v>-76.288099667244524</v>
      </c>
      <c r="D53" s="2">
        <v>-51.821351527379022</v>
      </c>
      <c r="E53" s="2">
        <v>-27.354603387513521</v>
      </c>
      <c r="F53" s="2">
        <f t="shared" si="5"/>
        <v>6.0267598737123169</v>
      </c>
      <c r="G53" s="2">
        <f t="shared" si="3"/>
        <v>4.0938867706629427</v>
      </c>
      <c r="H53" s="2">
        <f t="shared" si="3"/>
        <v>2.1610136676135681</v>
      </c>
      <c r="O53" t="s">
        <v>42</v>
      </c>
      <c r="P53" s="2">
        <v>-76.288099667244524</v>
      </c>
      <c r="Q53" s="2">
        <v>-51.821351527379022</v>
      </c>
      <c r="R53" s="2">
        <v>-27.354603387513521</v>
      </c>
      <c r="S53" s="2">
        <f t="shared" si="6"/>
        <v>1.5257619933448905</v>
      </c>
      <c r="T53" s="2">
        <f t="shared" si="4"/>
        <v>1.0364270305475805</v>
      </c>
      <c r="U53" s="2">
        <f t="shared" si="4"/>
        <v>0.54709206775027042</v>
      </c>
    </row>
    <row r="54" spans="2:21" x14ac:dyDescent="0.35">
      <c r="B54" t="s">
        <v>38</v>
      </c>
      <c r="C54" s="2">
        <v>-18.623553866542451</v>
      </c>
      <c r="D54" s="2">
        <v>-11.15255477292051</v>
      </c>
      <c r="E54" s="2">
        <v>-3.6815556792985689</v>
      </c>
      <c r="F54" s="2">
        <f t="shared" si="5"/>
        <v>1.4712607554568538</v>
      </c>
      <c r="G54" s="2">
        <f t="shared" si="3"/>
        <v>0.88105182706072027</v>
      </c>
      <c r="H54" s="2">
        <f t="shared" si="3"/>
        <v>0.2908428986645869</v>
      </c>
      <c r="O54" t="s">
        <v>38</v>
      </c>
      <c r="P54" s="2">
        <v>-18.623553866542451</v>
      </c>
      <c r="Q54" s="2">
        <v>-11.15255477292051</v>
      </c>
      <c r="R54" s="2">
        <v>-3.6815556792985689</v>
      </c>
      <c r="S54" s="2">
        <f t="shared" si="6"/>
        <v>0.37247107733084905</v>
      </c>
      <c r="T54" s="2">
        <f t="shared" si="4"/>
        <v>0.2230510954584102</v>
      </c>
      <c r="U54" s="2">
        <f t="shared" si="4"/>
        <v>7.3631113585971381E-2</v>
      </c>
    </row>
    <row r="55" spans="2:21" x14ac:dyDescent="0.35">
      <c r="B55" t="s">
        <v>40</v>
      </c>
      <c r="C55" s="2">
        <v>-34.830594957830378</v>
      </c>
      <c r="D55" s="2">
        <v>-25.097887127630628</v>
      </c>
      <c r="E55" s="2">
        <v>-15.365179297430927</v>
      </c>
      <c r="F55" s="2">
        <f t="shared" si="5"/>
        <v>2.7516170016685999</v>
      </c>
      <c r="G55" s="2">
        <f t="shared" si="3"/>
        <v>1.9827330830828196</v>
      </c>
      <c r="H55" s="2">
        <f t="shared" si="3"/>
        <v>1.2138491644970431</v>
      </c>
      <c r="O55" t="s">
        <v>40</v>
      </c>
      <c r="P55" s="2">
        <v>-34.830594957830378</v>
      </c>
      <c r="Q55" s="2">
        <v>-25.097887127630628</v>
      </c>
      <c r="R55" s="2">
        <v>-15.365179297430927</v>
      </c>
      <c r="S55" s="2">
        <f t="shared" si="6"/>
        <v>0.69661189915660759</v>
      </c>
      <c r="T55" s="2">
        <f t="shared" si="4"/>
        <v>0.50195774255261261</v>
      </c>
      <c r="U55" s="2">
        <f t="shared" si="4"/>
        <v>0.30730358594861856</v>
      </c>
    </row>
    <row r="56" spans="2:21" x14ac:dyDescent="0.35">
      <c r="B56" t="s">
        <v>39</v>
      </c>
      <c r="C56" s="2">
        <v>-10.140965606010766</v>
      </c>
      <c r="D56" s="2">
        <v>-6.8515684473047784</v>
      </c>
      <c r="E56" s="2">
        <v>-3.5621712885987904</v>
      </c>
      <c r="F56" s="2">
        <f t="shared" si="5"/>
        <v>0.8011362828748505</v>
      </c>
      <c r="G56" s="2">
        <f t="shared" si="3"/>
        <v>0.54127390733707748</v>
      </c>
      <c r="H56" s="2">
        <f t="shared" si="3"/>
        <v>0.28141153179930445</v>
      </c>
      <c r="O56" t="s">
        <v>39</v>
      </c>
      <c r="P56" s="2">
        <v>-10.140965606010766</v>
      </c>
      <c r="Q56" s="2">
        <v>-6.8515684473047784</v>
      </c>
      <c r="R56" s="2">
        <v>-3.5621712885987904</v>
      </c>
      <c r="S56" s="2">
        <f t="shared" si="6"/>
        <v>0.20281931212021534</v>
      </c>
      <c r="T56" s="2">
        <f t="shared" si="4"/>
        <v>0.13703136894609558</v>
      </c>
      <c r="U56" s="2">
        <f t="shared" si="4"/>
        <v>7.1243425771975802E-2</v>
      </c>
    </row>
    <row r="57" spans="2:21" x14ac:dyDescent="0.35">
      <c r="B57" t="s">
        <v>48</v>
      </c>
      <c r="C57" s="2">
        <v>-8.01893688469616</v>
      </c>
      <c r="D57" s="2">
        <v>-6.4464898411918696</v>
      </c>
      <c r="E57" s="2">
        <v>-4.8740427976875722</v>
      </c>
      <c r="F57" s="2">
        <f t="shared" si="5"/>
        <v>0.63349601389099663</v>
      </c>
      <c r="G57" s="2">
        <f t="shared" si="3"/>
        <v>0.50927269745415771</v>
      </c>
      <c r="H57" s="2">
        <f t="shared" si="3"/>
        <v>0.38504938101731817</v>
      </c>
      <c r="O57" t="s">
        <v>48</v>
      </c>
      <c r="P57" s="2">
        <v>-8.01893688469616</v>
      </c>
      <c r="Q57" s="2">
        <v>-6.4464898411918696</v>
      </c>
      <c r="R57" s="2">
        <v>-4.8740427976875722</v>
      </c>
      <c r="S57" s="2">
        <f t="shared" si="6"/>
        <v>0.16037873769392319</v>
      </c>
      <c r="T57" s="2">
        <f t="shared" si="4"/>
        <v>0.1289297968238374</v>
      </c>
      <c r="U57" s="2">
        <f t="shared" si="4"/>
        <v>9.7480855953751444E-2</v>
      </c>
    </row>
    <row r="58" spans="2:21" x14ac:dyDescent="0.35">
      <c r="B58" t="s">
        <v>31</v>
      </c>
      <c r="C58" s="2">
        <v>-22.940805078644956</v>
      </c>
      <c r="D58" s="2">
        <v>-14.842222064676378</v>
      </c>
      <c r="E58" s="2">
        <v>-6.7436390507077988</v>
      </c>
      <c r="F58" s="2">
        <f t="shared" si="5"/>
        <v>1.8123236012129516</v>
      </c>
      <c r="G58" s="2">
        <f t="shared" si="3"/>
        <v>1.1725355431094338</v>
      </c>
      <c r="H58" s="2">
        <f t="shared" si="3"/>
        <v>0.53274748500591618</v>
      </c>
      <c r="O58" t="s">
        <v>31</v>
      </c>
      <c r="P58" s="2">
        <v>-22.940805078644956</v>
      </c>
      <c r="Q58" s="2">
        <v>-14.842222064676378</v>
      </c>
      <c r="R58" s="2">
        <v>-6.7436390507077988</v>
      </c>
      <c r="S58" s="2">
        <f t="shared" si="6"/>
        <v>0.45881610157289915</v>
      </c>
      <c r="T58" s="2">
        <f t="shared" si="4"/>
        <v>0.29684444129352755</v>
      </c>
      <c r="U58" s="2">
        <f t="shared" si="4"/>
        <v>0.13487278101415598</v>
      </c>
    </row>
    <row r="59" spans="2:21" x14ac:dyDescent="0.35">
      <c r="B59" t="s">
        <v>46</v>
      </c>
      <c r="C59" s="2">
        <v>-19.991977502538077</v>
      </c>
      <c r="D59" s="2">
        <v>-13.589792670184096</v>
      </c>
      <c r="E59" s="2">
        <v>-7.1876078378301429</v>
      </c>
      <c r="F59" s="2">
        <f t="shared" si="5"/>
        <v>1.5793662227005081</v>
      </c>
      <c r="G59" s="2">
        <f t="shared" si="3"/>
        <v>1.0735936209445436</v>
      </c>
      <c r="H59" s="2">
        <f t="shared" si="3"/>
        <v>0.5678210191885813</v>
      </c>
      <c r="O59" t="s">
        <v>46</v>
      </c>
      <c r="P59" s="2">
        <v>-19.991977502538077</v>
      </c>
      <c r="Q59" s="2">
        <v>-13.589792670184096</v>
      </c>
      <c r="R59" s="2">
        <v>-7.1876078378301429</v>
      </c>
      <c r="S59" s="2">
        <f t="shared" si="6"/>
        <v>0.39983955005076155</v>
      </c>
      <c r="T59" s="2">
        <f t="shared" si="4"/>
        <v>0.2717958534036819</v>
      </c>
      <c r="U59" s="2">
        <f t="shared" si="4"/>
        <v>0.14375215675660286</v>
      </c>
    </row>
    <row r="60" spans="2:21" x14ac:dyDescent="0.35">
      <c r="B60" t="s">
        <v>45</v>
      </c>
      <c r="C60" s="2">
        <v>-67.942733394297704</v>
      </c>
      <c r="D60" s="2">
        <v>-48.252592218672362</v>
      </c>
      <c r="E60" s="2">
        <v>-28.562451043047076</v>
      </c>
      <c r="F60" s="2">
        <f t="shared" si="5"/>
        <v>5.3674759381495187</v>
      </c>
      <c r="G60" s="2">
        <f t="shared" si="3"/>
        <v>3.8119547852751166</v>
      </c>
      <c r="H60" s="2">
        <f t="shared" si="3"/>
        <v>2.2564336324007188</v>
      </c>
      <c r="O60" t="s">
        <v>45</v>
      </c>
      <c r="P60" s="2">
        <v>-67.942733394297704</v>
      </c>
      <c r="Q60" s="2">
        <v>-48.252592218672362</v>
      </c>
      <c r="R60" s="2">
        <v>-28.562451043047076</v>
      </c>
      <c r="S60" s="2">
        <f t="shared" si="6"/>
        <v>1.3588546678859541</v>
      </c>
      <c r="T60" s="2">
        <f t="shared" si="4"/>
        <v>0.96505184437344727</v>
      </c>
      <c r="U60" s="2">
        <f t="shared" si="4"/>
        <v>0.57124902086094154</v>
      </c>
    </row>
    <row r="61" spans="2:21" x14ac:dyDescent="0.35">
      <c r="B61" t="s">
        <v>257</v>
      </c>
      <c r="C61" s="2">
        <v>-94.974867591537304</v>
      </c>
      <c r="D61" s="2">
        <v>-79.284850524662772</v>
      </c>
      <c r="E61" s="2">
        <v>-63.594833457788184</v>
      </c>
      <c r="F61" s="2">
        <f t="shared" si="5"/>
        <v>7.5030145397314474</v>
      </c>
      <c r="G61" s="2">
        <f t="shared" si="3"/>
        <v>6.2635031914483585</v>
      </c>
      <c r="H61" s="2">
        <f t="shared" si="3"/>
        <v>5.023991843165267</v>
      </c>
      <c r="O61" t="s">
        <v>257</v>
      </c>
      <c r="P61" s="2">
        <v>-94.974867591537304</v>
      </c>
      <c r="Q61" s="2">
        <v>-79.284850524662772</v>
      </c>
      <c r="R61" s="2">
        <v>-63.594833457788184</v>
      </c>
      <c r="S61" s="2">
        <f t="shared" si="6"/>
        <v>1.8994973518307461</v>
      </c>
      <c r="T61" s="2">
        <f t="shared" si="4"/>
        <v>1.5856970104932555</v>
      </c>
      <c r="U61" s="2">
        <f t="shared" si="4"/>
        <v>1.2718966691557636</v>
      </c>
    </row>
    <row r="62" spans="2:21" x14ac:dyDescent="0.35">
      <c r="B62" t="s">
        <v>44</v>
      </c>
      <c r="C62" s="2">
        <v>-30.630905353300278</v>
      </c>
      <c r="D62" s="2">
        <v>-23.392969451307579</v>
      </c>
      <c r="E62" s="2">
        <v>-16.155033549314879</v>
      </c>
      <c r="F62" s="2">
        <f t="shared" si="5"/>
        <v>2.4198415229107217</v>
      </c>
      <c r="G62" s="2">
        <f t="shared" si="3"/>
        <v>1.8480445866532986</v>
      </c>
      <c r="H62" s="2">
        <f t="shared" si="3"/>
        <v>1.2762476503958755</v>
      </c>
      <c r="O62" t="s">
        <v>44</v>
      </c>
      <c r="P62" s="2">
        <v>-30.630905353300278</v>
      </c>
      <c r="Q62" s="2">
        <v>-23.392969451307579</v>
      </c>
      <c r="R62" s="2">
        <v>-16.155033549314879</v>
      </c>
      <c r="S62" s="2">
        <f t="shared" si="6"/>
        <v>0.61261810706600561</v>
      </c>
      <c r="T62" s="2">
        <f t="shared" si="4"/>
        <v>0.4678593890261516</v>
      </c>
      <c r="U62" s="2">
        <f t="shared" si="4"/>
        <v>0.32310067098629758</v>
      </c>
    </row>
    <row r="63" spans="2:21" x14ac:dyDescent="0.35">
      <c r="B63" t="s">
        <v>43</v>
      </c>
      <c r="C63" s="2">
        <v>-132.96227684311793</v>
      </c>
      <c r="D63" s="2">
        <v>-93.845139283159597</v>
      </c>
      <c r="E63" s="2">
        <v>-54.728001723201487</v>
      </c>
      <c r="F63" s="2">
        <f t="shared" si="5"/>
        <v>10.504019870606317</v>
      </c>
      <c r="G63" s="2">
        <f t="shared" si="3"/>
        <v>7.4137660033696084</v>
      </c>
      <c r="H63" s="2">
        <f t="shared" si="3"/>
        <v>4.3235121361329174</v>
      </c>
      <c r="O63" t="s">
        <v>43</v>
      </c>
      <c r="P63" s="2">
        <v>-132.96227684311793</v>
      </c>
      <c r="Q63" s="2">
        <v>-93.845139283159597</v>
      </c>
      <c r="R63" s="2">
        <v>-54.728001723201487</v>
      </c>
      <c r="S63" s="2">
        <f t="shared" si="6"/>
        <v>2.6592455368623589</v>
      </c>
      <c r="T63" s="2">
        <f t="shared" si="4"/>
        <v>1.8769027856631919</v>
      </c>
      <c r="U63" s="2">
        <f t="shared" si="4"/>
        <v>1.0945600344640298</v>
      </c>
    </row>
    <row r="64" spans="2:21" x14ac:dyDescent="0.35">
      <c r="B64" t="s">
        <v>47</v>
      </c>
      <c r="C64" s="2">
        <v>-57.522759422035051</v>
      </c>
      <c r="D64" s="2">
        <v>-37.818072203583938</v>
      </c>
      <c r="E64" s="2">
        <v>-18.113384985132882</v>
      </c>
      <c r="F64" s="2">
        <f t="shared" si="5"/>
        <v>4.5442979943407691</v>
      </c>
      <c r="G64" s="2">
        <f t="shared" si="3"/>
        <v>2.9876277040831312</v>
      </c>
      <c r="H64" s="2">
        <f t="shared" si="3"/>
        <v>1.4309574138254977</v>
      </c>
      <c r="O64" t="s">
        <v>47</v>
      </c>
      <c r="P64" s="2">
        <v>-57.522759422035051</v>
      </c>
      <c r="Q64" s="2">
        <v>-37.818072203583938</v>
      </c>
      <c r="R64" s="2">
        <v>-18.113384985132882</v>
      </c>
      <c r="S64" s="2">
        <f t="shared" si="6"/>
        <v>1.150455188440701</v>
      </c>
      <c r="T64" s="2">
        <f t="shared" si="4"/>
        <v>0.75636144407167871</v>
      </c>
      <c r="U64" s="2">
        <f t="shared" si="4"/>
        <v>0.36226769970265765</v>
      </c>
    </row>
    <row r="65" spans="2:21" x14ac:dyDescent="0.35">
      <c r="B65" t="s">
        <v>29</v>
      </c>
      <c r="C65" s="2">
        <v>-99.030132770308384</v>
      </c>
      <c r="D65" s="2">
        <v>-68.993994437972674</v>
      </c>
      <c r="E65" s="2">
        <v>-38.957856105637234</v>
      </c>
      <c r="F65" s="2">
        <f t="shared" si="5"/>
        <v>7.8233804888543625</v>
      </c>
      <c r="G65" s="2">
        <f t="shared" si="3"/>
        <v>5.4505255605998411</v>
      </c>
      <c r="H65" s="2">
        <f t="shared" si="3"/>
        <v>3.0776706323453413</v>
      </c>
      <c r="O65" t="s">
        <v>29</v>
      </c>
      <c r="P65" s="2">
        <v>-99.030132770308384</v>
      </c>
      <c r="Q65" s="2">
        <v>-68.993994437972674</v>
      </c>
      <c r="R65" s="2">
        <v>-38.957856105637234</v>
      </c>
      <c r="S65" s="2">
        <f t="shared" si="6"/>
        <v>1.9806026554061678</v>
      </c>
      <c r="T65" s="2">
        <f t="shared" si="4"/>
        <v>1.3798798887594534</v>
      </c>
      <c r="U65" s="2">
        <f t="shared" si="4"/>
        <v>0.77915712211274468</v>
      </c>
    </row>
    <row r="66" spans="2:21" x14ac:dyDescent="0.35">
      <c r="B66" t="s">
        <v>32</v>
      </c>
      <c r="C66" s="2">
        <v>-397.7216200120547</v>
      </c>
      <c r="D66" s="2">
        <v>-295.18306799416041</v>
      </c>
      <c r="E66" s="2">
        <v>-192.64451597626612</v>
      </c>
      <c r="F66" s="2">
        <f t="shared" si="5"/>
        <v>31.420007980952324</v>
      </c>
      <c r="G66" s="2">
        <f t="shared" si="3"/>
        <v>23.319462371538673</v>
      </c>
      <c r="H66" s="2">
        <f t="shared" si="3"/>
        <v>15.218916762125023</v>
      </c>
      <c r="O66" t="s">
        <v>32</v>
      </c>
      <c r="P66" s="2">
        <v>-397.7216200120547</v>
      </c>
      <c r="Q66" s="2">
        <v>-295.18306799416041</v>
      </c>
      <c r="R66" s="2">
        <v>-192.64451597626612</v>
      </c>
      <c r="S66" s="2">
        <f t="shared" si="6"/>
        <v>7.9544324002410942</v>
      </c>
      <c r="T66" s="2">
        <f t="shared" si="4"/>
        <v>5.9036613598832082</v>
      </c>
      <c r="U66" s="2">
        <f t="shared" si="4"/>
        <v>3.8528903195253226</v>
      </c>
    </row>
    <row r="67" spans="2:21" x14ac:dyDescent="0.35">
      <c r="B67" t="s">
        <v>33</v>
      </c>
      <c r="C67" s="2">
        <v>-50.930760394281094</v>
      </c>
      <c r="D67" s="2">
        <v>-43.960616190022591</v>
      </c>
      <c r="E67" s="2">
        <v>-36.990471985764088</v>
      </c>
      <c r="F67" s="2">
        <f t="shared" si="5"/>
        <v>4.0235300711482065</v>
      </c>
      <c r="G67" s="2">
        <f t="shared" si="5"/>
        <v>3.4728886790117848</v>
      </c>
      <c r="H67" s="2">
        <f t="shared" si="5"/>
        <v>2.9222472868753631</v>
      </c>
      <c r="O67" t="s">
        <v>33</v>
      </c>
      <c r="P67" s="2">
        <v>-50.930760394281094</v>
      </c>
      <c r="Q67" s="2">
        <v>-43.960616190022591</v>
      </c>
      <c r="R67" s="2">
        <v>-36.990471985764088</v>
      </c>
      <c r="S67" s="2">
        <f t="shared" si="6"/>
        <v>1.0186152078856219</v>
      </c>
      <c r="T67" s="2">
        <f t="shared" si="6"/>
        <v>0.87921232380045178</v>
      </c>
      <c r="U67" s="2">
        <f t="shared" si="6"/>
        <v>0.73980943971528179</v>
      </c>
    </row>
    <row r="68" spans="2:21" x14ac:dyDescent="0.35">
      <c r="B68" t="s">
        <v>34</v>
      </c>
      <c r="C68" s="2">
        <v>-134.43479583457474</v>
      </c>
      <c r="D68" s="2">
        <v>-121.39283383267821</v>
      </c>
      <c r="E68" s="2">
        <v>-108.35087183078156</v>
      </c>
      <c r="F68" s="2">
        <f t="shared" si="5"/>
        <v>10.620348870931405</v>
      </c>
      <c r="G68" s="2">
        <f t="shared" si="5"/>
        <v>9.5900338727815786</v>
      </c>
      <c r="H68" s="2">
        <f t="shared" si="5"/>
        <v>8.5597188746317432</v>
      </c>
      <c r="O68" t="s">
        <v>34</v>
      </c>
      <c r="P68" s="2">
        <v>-134.43479583457474</v>
      </c>
      <c r="Q68" s="2">
        <v>-121.39283383267821</v>
      </c>
      <c r="R68" s="2">
        <v>-108.35087183078156</v>
      </c>
      <c r="S68" s="2">
        <f t="shared" si="6"/>
        <v>2.6886959166914948</v>
      </c>
      <c r="T68" s="2">
        <f t="shared" si="6"/>
        <v>2.4278566766535641</v>
      </c>
      <c r="U68" s="2">
        <f t="shared" si="6"/>
        <v>2.1670174366156312</v>
      </c>
    </row>
    <row r="69" spans="2:21" x14ac:dyDescent="0.35">
      <c r="B69" t="s">
        <v>258</v>
      </c>
      <c r="C69" s="2">
        <v>-1293.6464821190896</v>
      </c>
      <c r="D69" s="2">
        <v>-963.58667575710592</v>
      </c>
      <c r="E69" s="2">
        <v>-633.52686939512284</v>
      </c>
      <c r="F69" s="2">
        <f t="shared" si="5"/>
        <v>102.19807208740808</v>
      </c>
      <c r="G69" s="2">
        <f t="shared" si="5"/>
        <v>76.123347384811368</v>
      </c>
      <c r="H69" s="2">
        <f t="shared" si="5"/>
        <v>50.048622682214706</v>
      </c>
      <c r="O69" t="s">
        <v>258</v>
      </c>
      <c r="P69" s="2">
        <v>-1293.6464821190896</v>
      </c>
      <c r="Q69" s="2">
        <v>-963.58667575710592</v>
      </c>
      <c r="R69" s="2">
        <v>-633.52686939512284</v>
      </c>
      <c r="S69" s="2">
        <f t="shared" si="6"/>
        <v>25.872929642381791</v>
      </c>
      <c r="T69" s="2">
        <f t="shared" si="6"/>
        <v>19.271733515142117</v>
      </c>
      <c r="U69" s="2">
        <f t="shared" si="6"/>
        <v>12.670537387902458</v>
      </c>
    </row>
    <row r="71" spans="2:21" x14ac:dyDescent="0.35">
      <c r="P71" t="s">
        <v>272</v>
      </c>
      <c r="Q71" t="s">
        <v>278</v>
      </c>
      <c r="R71" t="s">
        <v>279</v>
      </c>
      <c r="S71" t="s">
        <v>280</v>
      </c>
    </row>
    <row r="72" spans="2:21" x14ac:dyDescent="0.35">
      <c r="C72" t="s">
        <v>272</v>
      </c>
      <c r="D72" t="str">
        <f>+F50</f>
        <v>khk-päästövähennyksen arvo</v>
      </c>
      <c r="E72" t="str">
        <f t="shared" ref="E72:F87" si="7">+G50</f>
        <v>khk-päästövähennyksen arvo, hs1</v>
      </c>
      <c r="F72" t="str">
        <f t="shared" si="7"/>
        <v>khk-päästövähennyksen arvo, hs2</v>
      </c>
      <c r="O72" t="s">
        <v>37</v>
      </c>
      <c r="P72" s="2">
        <v>-11.481250983640145</v>
      </c>
      <c r="Q72" s="2">
        <f>+F28</f>
        <v>0.57406254918200728</v>
      </c>
      <c r="R72" s="2">
        <f>+F51</f>
        <v>0.90701882770757136</v>
      </c>
      <c r="S72" s="2">
        <f>+S51</f>
        <v>0.22962501967280288</v>
      </c>
    </row>
    <row r="73" spans="2:21" x14ac:dyDescent="0.35">
      <c r="B73" t="s">
        <v>37</v>
      </c>
      <c r="C73" s="2">
        <f>+C51</f>
        <v>-11.481250983640145</v>
      </c>
      <c r="D73" s="2">
        <f t="shared" ref="D73:F88" si="8">+F51</f>
        <v>0.90701882770757136</v>
      </c>
      <c r="E73" s="2">
        <f t="shared" si="7"/>
        <v>0.56522761807776012</v>
      </c>
      <c r="F73" s="2">
        <f t="shared" si="7"/>
        <v>0.22343640844794888</v>
      </c>
      <c r="O73" t="s">
        <v>41</v>
      </c>
      <c r="P73" s="2">
        <v>-25.179445956434904</v>
      </c>
      <c r="Q73" s="2">
        <f t="shared" ref="Q73:Q90" si="9">+F29</f>
        <v>1.258972297821745</v>
      </c>
      <c r="R73" s="2">
        <f t="shared" ref="R73:R90" si="10">+F52</f>
        <v>1.9891762305583576</v>
      </c>
      <c r="S73" s="2">
        <f t="shared" ref="S73:S90" si="11">+S52</f>
        <v>0.50358891912869808</v>
      </c>
    </row>
    <row r="74" spans="2:21" x14ac:dyDescent="0.35">
      <c r="B74" t="s">
        <v>41</v>
      </c>
      <c r="C74" s="2">
        <f t="shared" ref="C74:C91" si="12">+C52</f>
        <v>-25.179445956434904</v>
      </c>
      <c r="D74" s="2">
        <f t="shared" si="8"/>
        <v>1.9891762305583576</v>
      </c>
      <c r="E74" s="2">
        <f t="shared" si="7"/>
        <v>1.1459655623205223</v>
      </c>
      <c r="F74" s="2">
        <f t="shared" si="7"/>
        <v>0.30275489408268691</v>
      </c>
      <c r="O74" t="s">
        <v>42</v>
      </c>
      <c r="P74" s="2">
        <v>-76.288099667244524</v>
      </c>
      <c r="Q74" s="2">
        <f t="shared" si="9"/>
        <v>3.814404983362226</v>
      </c>
      <c r="R74" s="2">
        <f t="shared" si="10"/>
        <v>6.0267598737123169</v>
      </c>
      <c r="S74" s="2">
        <f t="shared" si="11"/>
        <v>1.5257619933448905</v>
      </c>
    </row>
    <row r="75" spans="2:21" x14ac:dyDescent="0.35">
      <c r="B75" t="s">
        <v>42</v>
      </c>
      <c r="C75" s="2">
        <f t="shared" si="12"/>
        <v>-76.288099667244524</v>
      </c>
      <c r="D75" s="2">
        <f t="shared" si="8"/>
        <v>6.0267598737123169</v>
      </c>
      <c r="E75" s="2">
        <f t="shared" si="7"/>
        <v>4.0938867706629427</v>
      </c>
      <c r="F75" s="2">
        <f t="shared" si="7"/>
        <v>2.1610136676135681</v>
      </c>
      <c r="O75" t="s">
        <v>38</v>
      </c>
      <c r="P75" s="2">
        <v>-18.623553866542451</v>
      </c>
      <c r="Q75" s="2">
        <f t="shared" si="9"/>
        <v>0.93117769332712264</v>
      </c>
      <c r="R75" s="2">
        <f t="shared" si="10"/>
        <v>1.4712607554568538</v>
      </c>
      <c r="S75" s="2">
        <f t="shared" si="11"/>
        <v>0.37247107733084905</v>
      </c>
    </row>
    <row r="76" spans="2:21" x14ac:dyDescent="0.35">
      <c r="B76" t="s">
        <v>38</v>
      </c>
      <c r="C76" s="2">
        <f t="shared" si="12"/>
        <v>-18.623553866542451</v>
      </c>
      <c r="D76" s="2">
        <f t="shared" si="8"/>
        <v>1.4712607554568538</v>
      </c>
      <c r="E76" s="2">
        <f t="shared" si="7"/>
        <v>0.88105182706072027</v>
      </c>
      <c r="F76" s="2">
        <f t="shared" si="7"/>
        <v>0.2908428986645869</v>
      </c>
      <c r="O76" t="s">
        <v>40</v>
      </c>
      <c r="P76" s="2">
        <v>-34.830594957830378</v>
      </c>
      <c r="Q76" s="2">
        <f t="shared" si="9"/>
        <v>1.7415297478915188</v>
      </c>
      <c r="R76" s="2">
        <f t="shared" si="10"/>
        <v>2.7516170016685999</v>
      </c>
      <c r="S76" s="2">
        <f t="shared" si="11"/>
        <v>0.69661189915660759</v>
      </c>
    </row>
    <row r="77" spans="2:21" x14ac:dyDescent="0.35">
      <c r="B77" t="s">
        <v>40</v>
      </c>
      <c r="C77" s="2">
        <f t="shared" si="12"/>
        <v>-34.830594957830378</v>
      </c>
      <c r="D77" s="2">
        <f t="shared" si="8"/>
        <v>2.7516170016685999</v>
      </c>
      <c r="E77" s="2">
        <f t="shared" si="7"/>
        <v>1.9827330830828196</v>
      </c>
      <c r="F77" s="2">
        <f t="shared" si="7"/>
        <v>1.2138491644970431</v>
      </c>
      <c r="O77" t="s">
        <v>39</v>
      </c>
      <c r="P77" s="2">
        <v>-10.140965606010766</v>
      </c>
      <c r="Q77" s="2">
        <f t="shared" si="9"/>
        <v>0.50704828030053828</v>
      </c>
      <c r="R77" s="2">
        <f t="shared" si="10"/>
        <v>0.8011362828748505</v>
      </c>
      <c r="S77" s="2">
        <f t="shared" si="11"/>
        <v>0.20281931212021534</v>
      </c>
    </row>
    <row r="78" spans="2:21" x14ac:dyDescent="0.35">
      <c r="B78" t="s">
        <v>39</v>
      </c>
      <c r="C78" s="2">
        <f t="shared" si="12"/>
        <v>-10.140965606010766</v>
      </c>
      <c r="D78" s="2">
        <f t="shared" si="8"/>
        <v>0.8011362828748505</v>
      </c>
      <c r="E78" s="2">
        <f t="shared" si="7"/>
        <v>0.54127390733707748</v>
      </c>
      <c r="F78" s="2">
        <f t="shared" si="7"/>
        <v>0.28141153179930445</v>
      </c>
      <c r="O78" t="s">
        <v>48</v>
      </c>
      <c r="P78" s="2">
        <v>-8.01893688469616</v>
      </c>
      <c r="Q78" s="2">
        <f t="shared" si="9"/>
        <v>0.40094684423480798</v>
      </c>
      <c r="R78" s="2">
        <f t="shared" si="10"/>
        <v>0.63349601389099663</v>
      </c>
      <c r="S78" s="2">
        <f t="shared" si="11"/>
        <v>0.16037873769392319</v>
      </c>
    </row>
    <row r="79" spans="2:21" x14ac:dyDescent="0.35">
      <c r="B79" t="s">
        <v>48</v>
      </c>
      <c r="C79" s="2">
        <f t="shared" si="12"/>
        <v>-8.01893688469616</v>
      </c>
      <c r="D79" s="2">
        <f t="shared" si="8"/>
        <v>0.63349601389099663</v>
      </c>
      <c r="E79" s="2">
        <f t="shared" si="7"/>
        <v>0.50927269745415771</v>
      </c>
      <c r="F79" s="2">
        <f t="shared" si="7"/>
        <v>0.38504938101731817</v>
      </c>
      <c r="O79" t="s">
        <v>31</v>
      </c>
      <c r="P79" s="2">
        <v>-22.940805078644956</v>
      </c>
      <c r="Q79" s="2">
        <f t="shared" si="9"/>
        <v>1.147040253932248</v>
      </c>
      <c r="R79" s="2">
        <f t="shared" si="10"/>
        <v>1.8123236012129516</v>
      </c>
      <c r="S79" s="2">
        <f t="shared" si="11"/>
        <v>0.45881610157289915</v>
      </c>
    </row>
    <row r="80" spans="2:21" x14ac:dyDescent="0.35">
      <c r="B80" t="s">
        <v>31</v>
      </c>
      <c r="C80" s="2">
        <f t="shared" si="12"/>
        <v>-22.940805078644956</v>
      </c>
      <c r="D80" s="2">
        <f t="shared" si="8"/>
        <v>1.8123236012129516</v>
      </c>
      <c r="E80" s="2">
        <f t="shared" si="7"/>
        <v>1.1725355431094338</v>
      </c>
      <c r="F80" s="2">
        <f t="shared" si="7"/>
        <v>0.53274748500591618</v>
      </c>
      <c r="O80" t="s">
        <v>46</v>
      </c>
      <c r="P80" s="2">
        <v>-19.991977502538077</v>
      </c>
      <c r="Q80" s="2">
        <f t="shared" si="9"/>
        <v>0.99959887512690382</v>
      </c>
      <c r="R80" s="2">
        <f t="shared" si="10"/>
        <v>1.5793662227005081</v>
      </c>
      <c r="S80" s="2">
        <f t="shared" si="11"/>
        <v>0.39983955005076155</v>
      </c>
    </row>
    <row r="81" spans="2:19" x14ac:dyDescent="0.35">
      <c r="B81" t="s">
        <v>46</v>
      </c>
      <c r="C81" s="2">
        <f t="shared" si="12"/>
        <v>-19.991977502538077</v>
      </c>
      <c r="D81" s="2">
        <f t="shared" si="8"/>
        <v>1.5793662227005081</v>
      </c>
      <c r="E81" s="2">
        <f t="shared" si="7"/>
        <v>1.0735936209445436</v>
      </c>
      <c r="F81" s="2">
        <f t="shared" si="7"/>
        <v>0.5678210191885813</v>
      </c>
      <c r="O81" t="s">
        <v>45</v>
      </c>
      <c r="P81" s="2">
        <v>-67.942733394297704</v>
      </c>
      <c r="Q81" s="2">
        <f t="shared" si="9"/>
        <v>3.397136669714885</v>
      </c>
      <c r="R81" s="2">
        <f t="shared" si="10"/>
        <v>5.3674759381495187</v>
      </c>
      <c r="S81" s="2">
        <f t="shared" si="11"/>
        <v>1.3588546678859541</v>
      </c>
    </row>
    <row r="82" spans="2:19" x14ac:dyDescent="0.35">
      <c r="B82" t="s">
        <v>45</v>
      </c>
      <c r="C82" s="2">
        <f t="shared" si="12"/>
        <v>-67.942733394297704</v>
      </c>
      <c r="D82" s="2">
        <f t="shared" si="8"/>
        <v>5.3674759381495187</v>
      </c>
      <c r="E82" s="2">
        <f t="shared" si="7"/>
        <v>3.8119547852751166</v>
      </c>
      <c r="F82" s="2">
        <f t="shared" si="7"/>
        <v>2.2564336324007188</v>
      </c>
      <c r="O82" t="s">
        <v>257</v>
      </c>
      <c r="P82" s="2">
        <v>-94.974867591537304</v>
      </c>
      <c r="Q82" s="2">
        <f t="shared" si="9"/>
        <v>4.7487433795768643</v>
      </c>
      <c r="R82" s="2">
        <f t="shared" si="10"/>
        <v>7.5030145397314474</v>
      </c>
      <c r="S82" s="2">
        <f t="shared" si="11"/>
        <v>1.8994973518307461</v>
      </c>
    </row>
    <row r="83" spans="2:19" x14ac:dyDescent="0.35">
      <c r="B83" t="s">
        <v>257</v>
      </c>
      <c r="C83" s="2">
        <f t="shared" si="12"/>
        <v>-94.974867591537304</v>
      </c>
      <c r="D83" s="2">
        <f t="shared" si="8"/>
        <v>7.5030145397314474</v>
      </c>
      <c r="E83" s="2">
        <f t="shared" si="7"/>
        <v>6.2635031914483585</v>
      </c>
      <c r="F83" s="2">
        <f t="shared" si="7"/>
        <v>5.023991843165267</v>
      </c>
      <c r="O83" t="s">
        <v>44</v>
      </c>
      <c r="P83" s="2">
        <v>-30.630905353300278</v>
      </c>
      <c r="Q83" s="2">
        <f t="shared" si="9"/>
        <v>1.5315452676650139</v>
      </c>
      <c r="R83" s="2">
        <f t="shared" si="10"/>
        <v>2.4198415229107217</v>
      </c>
      <c r="S83" s="2">
        <f t="shared" si="11"/>
        <v>0.61261810706600561</v>
      </c>
    </row>
    <row r="84" spans="2:19" x14ac:dyDescent="0.35">
      <c r="B84" t="s">
        <v>44</v>
      </c>
      <c r="C84" s="2">
        <f t="shared" si="12"/>
        <v>-30.630905353300278</v>
      </c>
      <c r="D84" s="2">
        <f t="shared" si="8"/>
        <v>2.4198415229107217</v>
      </c>
      <c r="E84" s="2">
        <f t="shared" si="7"/>
        <v>1.8480445866532986</v>
      </c>
      <c r="F84" s="2">
        <f t="shared" si="7"/>
        <v>1.2762476503958755</v>
      </c>
      <c r="O84" t="s">
        <v>43</v>
      </c>
      <c r="P84" s="2">
        <v>-132.96227684311793</v>
      </c>
      <c r="Q84" s="2">
        <f t="shared" si="9"/>
        <v>6.6481138421558974</v>
      </c>
      <c r="R84" s="2">
        <f t="shared" si="10"/>
        <v>10.504019870606317</v>
      </c>
      <c r="S84" s="2">
        <f t="shared" si="11"/>
        <v>2.6592455368623589</v>
      </c>
    </row>
    <row r="85" spans="2:19" x14ac:dyDescent="0.35">
      <c r="B85" t="s">
        <v>43</v>
      </c>
      <c r="C85" s="2">
        <f t="shared" si="12"/>
        <v>-132.96227684311793</v>
      </c>
      <c r="D85" s="2">
        <f t="shared" si="8"/>
        <v>10.504019870606317</v>
      </c>
      <c r="E85" s="2">
        <f t="shared" si="7"/>
        <v>7.4137660033696084</v>
      </c>
      <c r="F85" s="2">
        <f t="shared" si="7"/>
        <v>4.3235121361329174</v>
      </c>
      <c r="O85" t="s">
        <v>47</v>
      </c>
      <c r="P85" s="2">
        <v>-57.522759422035051</v>
      </c>
      <c r="Q85" s="2">
        <f t="shared" si="9"/>
        <v>2.8761379711017527</v>
      </c>
      <c r="R85" s="2">
        <f t="shared" si="10"/>
        <v>4.5442979943407691</v>
      </c>
      <c r="S85" s="2">
        <f t="shared" si="11"/>
        <v>1.150455188440701</v>
      </c>
    </row>
    <row r="86" spans="2:19" x14ac:dyDescent="0.35">
      <c r="B86" t="s">
        <v>47</v>
      </c>
      <c r="C86" s="2">
        <f t="shared" si="12"/>
        <v>-57.522759422035051</v>
      </c>
      <c r="D86" s="2">
        <f t="shared" si="8"/>
        <v>4.5442979943407691</v>
      </c>
      <c r="E86" s="2">
        <f t="shared" si="7"/>
        <v>2.9876277040831312</v>
      </c>
      <c r="F86" s="2">
        <f t="shared" si="7"/>
        <v>1.4309574138254977</v>
      </c>
      <c r="O86" t="s">
        <v>29</v>
      </c>
      <c r="P86" s="2">
        <v>-99.030132770308384</v>
      </c>
      <c r="Q86" s="2">
        <f t="shared" si="9"/>
        <v>4.9515066385154194</v>
      </c>
      <c r="R86" s="2">
        <f t="shared" si="10"/>
        <v>7.8233804888543625</v>
      </c>
      <c r="S86" s="2">
        <f t="shared" si="11"/>
        <v>1.9806026554061678</v>
      </c>
    </row>
    <row r="87" spans="2:19" x14ac:dyDescent="0.35">
      <c r="B87" t="s">
        <v>29</v>
      </c>
      <c r="C87" s="2">
        <f t="shared" si="12"/>
        <v>-99.030132770308384</v>
      </c>
      <c r="D87" s="2">
        <f t="shared" si="8"/>
        <v>7.8233804888543625</v>
      </c>
      <c r="E87" s="2">
        <f t="shared" si="7"/>
        <v>5.4505255605998411</v>
      </c>
      <c r="F87" s="2">
        <f t="shared" si="7"/>
        <v>3.0776706323453413</v>
      </c>
      <c r="O87" t="s">
        <v>32</v>
      </c>
      <c r="P87" s="2">
        <v>-397.7216200120547</v>
      </c>
      <c r="Q87" s="2">
        <f t="shared" si="9"/>
        <v>19.886081000602736</v>
      </c>
      <c r="R87" s="2">
        <f t="shared" si="10"/>
        <v>31.420007980952324</v>
      </c>
      <c r="S87" s="2">
        <f t="shared" si="11"/>
        <v>7.9544324002410942</v>
      </c>
    </row>
    <row r="88" spans="2:19" x14ac:dyDescent="0.35">
      <c r="B88" t="s">
        <v>32</v>
      </c>
      <c r="C88" s="2">
        <f t="shared" si="12"/>
        <v>-397.7216200120547</v>
      </c>
      <c r="D88" s="2">
        <f t="shared" si="8"/>
        <v>31.420007980952324</v>
      </c>
      <c r="E88" s="2">
        <f t="shared" si="8"/>
        <v>23.319462371538673</v>
      </c>
      <c r="F88" s="2">
        <f t="shared" si="8"/>
        <v>15.218916762125023</v>
      </c>
      <c r="O88" t="s">
        <v>33</v>
      </c>
      <c r="P88" s="2">
        <v>-50.930760394281094</v>
      </c>
      <c r="Q88" s="2">
        <f t="shared" si="9"/>
        <v>2.5465380197140548</v>
      </c>
      <c r="R88" s="2">
        <f t="shared" si="10"/>
        <v>4.0235300711482065</v>
      </c>
      <c r="S88" s="2">
        <f t="shared" si="11"/>
        <v>1.0186152078856219</v>
      </c>
    </row>
    <row r="89" spans="2:19" x14ac:dyDescent="0.35">
      <c r="B89" t="s">
        <v>33</v>
      </c>
      <c r="C89" s="2">
        <f t="shared" si="12"/>
        <v>-50.930760394281094</v>
      </c>
      <c r="D89" s="2">
        <f t="shared" ref="D89:F91" si="13">+F67</f>
        <v>4.0235300711482065</v>
      </c>
      <c r="E89" s="2">
        <f t="shared" si="13"/>
        <v>3.4728886790117848</v>
      </c>
      <c r="F89" s="2">
        <f t="shared" si="13"/>
        <v>2.9222472868753631</v>
      </c>
      <c r="O89" t="s">
        <v>34</v>
      </c>
      <c r="P89" s="2">
        <v>-134.43479583457474</v>
      </c>
      <c r="Q89" s="2">
        <f t="shared" si="9"/>
        <v>6.7217397917287371</v>
      </c>
      <c r="R89" s="2">
        <f t="shared" si="10"/>
        <v>10.620348870931405</v>
      </c>
      <c r="S89" s="2">
        <f t="shared" si="11"/>
        <v>2.6886959166914948</v>
      </c>
    </row>
    <row r="90" spans="2:19" x14ac:dyDescent="0.35">
      <c r="B90" t="s">
        <v>34</v>
      </c>
      <c r="C90" s="2">
        <f t="shared" si="12"/>
        <v>-134.43479583457474</v>
      </c>
      <c r="D90" s="2">
        <f t="shared" si="13"/>
        <v>10.620348870931405</v>
      </c>
      <c r="E90" s="2">
        <f t="shared" si="13"/>
        <v>9.5900338727815786</v>
      </c>
      <c r="F90" s="2">
        <f t="shared" si="13"/>
        <v>8.5597188746317432</v>
      </c>
      <c r="O90" t="s">
        <v>258</v>
      </c>
      <c r="P90" s="2">
        <v>-1293.6464821190896</v>
      </c>
      <c r="Q90" s="2">
        <f t="shared" si="9"/>
        <v>64.682324105954478</v>
      </c>
      <c r="R90" s="2">
        <f t="shared" si="10"/>
        <v>102.19807208740808</v>
      </c>
      <c r="S90" s="2">
        <f t="shared" si="11"/>
        <v>25.872929642381791</v>
      </c>
    </row>
    <row r="91" spans="2:19" x14ac:dyDescent="0.35">
      <c r="B91" t="s">
        <v>258</v>
      </c>
      <c r="C91" s="2">
        <f t="shared" si="12"/>
        <v>-1293.6464821190896</v>
      </c>
      <c r="D91" s="2">
        <f t="shared" si="13"/>
        <v>102.19807208740808</v>
      </c>
      <c r="E91" s="2">
        <f t="shared" si="13"/>
        <v>76.123347384811368</v>
      </c>
      <c r="F91" s="2">
        <f t="shared" si="13"/>
        <v>50.048622682214706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DF27-78F4-46DD-9659-8F58B42A58C5}">
  <dimension ref="B3:M27"/>
  <sheetViews>
    <sheetView zoomScale="40" zoomScaleNormal="40" workbookViewId="0">
      <selection activeCell="L4" sqref="L4:L22"/>
    </sheetView>
  </sheetViews>
  <sheetFormatPr defaultRowHeight="14.5" x14ac:dyDescent="0.35"/>
  <cols>
    <col min="2" max="2" width="19.1796875" customWidth="1"/>
    <col min="5" max="5" width="8.90625" customWidth="1"/>
  </cols>
  <sheetData>
    <row r="3" spans="2:13" ht="64" x14ac:dyDescent="0.35">
      <c r="B3" s="36"/>
      <c r="C3" s="36">
        <v>2022</v>
      </c>
      <c r="D3" s="36">
        <v>2050</v>
      </c>
      <c r="E3" s="36" t="s">
        <v>249</v>
      </c>
      <c r="F3" s="36" t="s">
        <v>250</v>
      </c>
      <c r="G3" s="36" t="s">
        <v>251</v>
      </c>
      <c r="H3" s="36"/>
      <c r="I3" s="36" t="s">
        <v>252</v>
      </c>
      <c r="J3" s="36" t="s">
        <v>253</v>
      </c>
      <c r="K3" s="36" t="s">
        <v>254</v>
      </c>
      <c r="L3" s="36" t="s">
        <v>255</v>
      </c>
      <c r="M3" s="36" t="s">
        <v>256</v>
      </c>
    </row>
    <row r="4" spans="2:13" ht="16" x14ac:dyDescent="0.35">
      <c r="B4" s="36" t="s">
        <v>37</v>
      </c>
      <c r="C4" s="37">
        <f>+Koko_maa!M483</f>
        <v>64.823325194754545</v>
      </c>
      <c r="D4" s="37">
        <f>+Koko_maa!M484</f>
        <v>53.342074211114401</v>
      </c>
      <c r="E4" s="37">
        <f>+Koko_maa!M485</f>
        <v>-11.481250983640145</v>
      </c>
      <c r="F4" s="38">
        <f>100*E4/C4</f>
        <v>-17.71160450215411</v>
      </c>
      <c r="G4" s="2">
        <f>+Koko_maa!N484</f>
        <v>57.668545219086695</v>
      </c>
      <c r="H4" s="2"/>
      <c r="I4" s="2">
        <f>+Koko_maa!N485</f>
        <v>-7.1547799756678501</v>
      </c>
      <c r="J4" s="39">
        <f>100*I4/C4</f>
        <v>-11.037354153265204</v>
      </c>
      <c r="K4" s="2">
        <f>+Koko_maa!O484</f>
        <v>61.99501622705899</v>
      </c>
      <c r="L4" s="2">
        <f>+Koko_maa!O485</f>
        <v>-2.8283089676955555</v>
      </c>
      <c r="M4" s="39">
        <f>100*L4/C4</f>
        <v>-4.3631038043762995</v>
      </c>
    </row>
    <row r="5" spans="2:13" ht="16" x14ac:dyDescent="0.35">
      <c r="B5" s="36" t="s">
        <v>41</v>
      </c>
      <c r="C5" s="37">
        <f>+Koko_maa!M294</f>
        <v>129.17748941855427</v>
      </c>
      <c r="D5" s="37">
        <f>+Koko_maa!M295</f>
        <v>103.99804346211937</v>
      </c>
      <c r="E5" s="37">
        <f>+Koko_maa!M296</f>
        <v>-25.179445956434904</v>
      </c>
      <c r="F5" s="38">
        <f t="shared" ref="F5:F22" si="0">100*E5/C5</f>
        <v>-19.49213138432328</v>
      </c>
      <c r="G5" s="2">
        <f>+Koko_maa!N295</f>
        <v>114.67159622462361</v>
      </c>
      <c r="H5" s="2"/>
      <c r="I5" s="2">
        <f>+Koko_maa!N296</f>
        <v>-14.50589319393066</v>
      </c>
      <c r="J5" s="39">
        <f t="shared" ref="J5:J22" si="1">100*I5/C5</f>
        <v>-11.229428021262597</v>
      </c>
      <c r="K5" s="2">
        <f>+Koko_maa!O295</f>
        <v>125.34514898712786</v>
      </c>
      <c r="L5" s="2">
        <f>+Koko_maa!O296</f>
        <v>-3.8323404314264167</v>
      </c>
      <c r="M5" s="39">
        <f t="shared" ref="M5:M22" si="2">100*L5/C5</f>
        <v>-2.9667246582019131</v>
      </c>
    </row>
    <row r="6" spans="2:13" ht="16" x14ac:dyDescent="0.35">
      <c r="B6" s="36" t="s">
        <v>42</v>
      </c>
      <c r="C6" s="37">
        <f>+Koko_maa!M321</f>
        <v>398.53230299742029</v>
      </c>
      <c r="D6" s="37">
        <f>+Koko_maa!M322</f>
        <v>322.24420333017576</v>
      </c>
      <c r="E6" s="37">
        <f>+Koko_maa!M323</f>
        <v>-76.288099667244524</v>
      </c>
      <c r="F6" s="38">
        <f t="shared" si="0"/>
        <v>-19.142262520119566</v>
      </c>
      <c r="G6" s="2">
        <f>+Koko_maa!N322</f>
        <v>346.71095147004127</v>
      </c>
      <c r="H6" s="2"/>
      <c r="I6" s="2">
        <f>+Koko_maa!N323</f>
        <v>-51.821351527379022</v>
      </c>
      <c r="J6" s="39">
        <f t="shared" si="1"/>
        <v>-13.003049222766382</v>
      </c>
      <c r="K6" s="2">
        <f>+Koko_maa!O322</f>
        <v>371.17769960990677</v>
      </c>
      <c r="L6" s="2">
        <f>+Koko_maa!O323</f>
        <v>-27.354603387513521</v>
      </c>
      <c r="M6" s="39">
        <f t="shared" si="2"/>
        <v>-6.8638359254132002</v>
      </c>
    </row>
    <row r="7" spans="2:13" ht="16" x14ac:dyDescent="0.35">
      <c r="B7" s="36" t="s">
        <v>38</v>
      </c>
      <c r="C7" s="37">
        <f>+Koko_maa!M213</f>
        <v>129.76484845156827</v>
      </c>
      <c r="D7" s="37">
        <f>+Koko_maa!M214</f>
        <v>111.14129458502582</v>
      </c>
      <c r="E7" s="37">
        <f>+Koko_maa!M215</f>
        <v>-18.623553866542451</v>
      </c>
      <c r="F7" s="38">
        <f t="shared" si="0"/>
        <v>-14.351770983259202</v>
      </c>
      <c r="G7" s="2">
        <f>+Koko_maa!N214</f>
        <v>118.61229367864776</v>
      </c>
      <c r="H7" s="2"/>
      <c r="I7" s="2">
        <f>+Koko_maa!N215</f>
        <v>-11.15255477292051</v>
      </c>
      <c r="J7" s="39">
        <f t="shared" si="1"/>
        <v>-8.5944343988371728</v>
      </c>
      <c r="K7" s="2">
        <f>+Koko_maa!O214</f>
        <v>126.0832927722697</v>
      </c>
      <c r="L7" s="2">
        <f>+Koko_maa!O215</f>
        <v>-3.6815556792985689</v>
      </c>
      <c r="M7" s="39">
        <f t="shared" si="2"/>
        <v>-2.8370978144151451</v>
      </c>
    </row>
    <row r="8" spans="2:13" ht="16" x14ac:dyDescent="0.35">
      <c r="B8" s="36" t="s">
        <v>40</v>
      </c>
      <c r="C8" s="37">
        <f>+Koko_maa!M267</f>
        <v>206.1551687935299</v>
      </c>
      <c r="D8" s="37">
        <f>+Koko_maa!M268</f>
        <v>171.3245738356996</v>
      </c>
      <c r="E8" s="37">
        <f>+Koko_maa!M269</f>
        <v>-34.830594957830378</v>
      </c>
      <c r="F8" s="38">
        <f t="shared" si="0"/>
        <v>-16.895329455801413</v>
      </c>
      <c r="G8" s="2">
        <f>+Koko_maa!N268</f>
        <v>181.05728166589927</v>
      </c>
      <c r="H8" s="2"/>
      <c r="I8" s="2">
        <f>+Koko_maa!N269</f>
        <v>-25.097887127630628</v>
      </c>
      <c r="J8" s="39">
        <f t="shared" si="1"/>
        <v>-12.174270125997596</v>
      </c>
      <c r="K8" s="2">
        <f>+Koko_maa!O268</f>
        <v>190.78998949609897</v>
      </c>
      <c r="L8" s="2">
        <f>+Koko_maa!O269</f>
        <v>-15.365179297430927</v>
      </c>
      <c r="M8" s="39">
        <f t="shared" si="2"/>
        <v>-7.4532107961938028</v>
      </c>
    </row>
    <row r="9" spans="2:13" ht="16" x14ac:dyDescent="0.35">
      <c r="B9" s="36" t="s">
        <v>39</v>
      </c>
      <c r="C9" s="37">
        <f>+Koko_maa!M240</f>
        <v>61.709938409948968</v>
      </c>
      <c r="D9" s="37">
        <f>+Koko_maa!M241</f>
        <v>51.568972803938202</v>
      </c>
      <c r="E9" s="37">
        <f>+Koko_maa!M242</f>
        <v>-10.140965606010766</v>
      </c>
      <c r="F9" s="38">
        <f t="shared" si="0"/>
        <v>-16.433277794968312</v>
      </c>
      <c r="G9" s="2">
        <f>+Koko_maa!N241</f>
        <v>54.85836996264419</v>
      </c>
      <c r="H9" s="2"/>
      <c r="I9" s="2">
        <f>+Koko_maa!N242</f>
        <v>-6.8515684473047784</v>
      </c>
      <c r="J9" s="39">
        <f t="shared" si="1"/>
        <v>-11.102860615074214</v>
      </c>
      <c r="K9" s="2">
        <f>+Koko_maa!O241</f>
        <v>58.147767121350178</v>
      </c>
      <c r="L9" s="2">
        <f>+Koko_maa!O242</f>
        <v>-3.5621712885987904</v>
      </c>
      <c r="M9" s="39">
        <f t="shared" si="2"/>
        <v>-5.7724434351801133</v>
      </c>
    </row>
    <row r="10" spans="2:13" ht="16" x14ac:dyDescent="0.35">
      <c r="B10" s="36" t="s">
        <v>48</v>
      </c>
      <c r="C10" s="37">
        <f>+Koko_maa!M186</f>
        <v>44.455283368684043</v>
      </c>
      <c r="D10" s="37">
        <f>+Koko_maa!M187</f>
        <v>36.436346483987883</v>
      </c>
      <c r="E10" s="37">
        <f>+Koko_maa!M188</f>
        <v>-8.01893688469616</v>
      </c>
      <c r="F10" s="38">
        <f t="shared" si="0"/>
        <v>-18.038208908021488</v>
      </c>
      <c r="G10" s="2">
        <f>+Koko_maa!N187</f>
        <v>38.008793527492173</v>
      </c>
      <c r="H10" s="2"/>
      <c r="I10" s="2">
        <f>+Koko_maa!N188</f>
        <v>-6.4464898411918696</v>
      </c>
      <c r="J10" s="39">
        <f t="shared" si="1"/>
        <v>-14.501065683754064</v>
      </c>
      <c r="K10" s="2">
        <f>+Koko_maa!O187</f>
        <v>39.581240570996471</v>
      </c>
      <c r="L10" s="2">
        <f>+Koko_maa!O188</f>
        <v>-4.8740427976875722</v>
      </c>
      <c r="M10" s="39">
        <f t="shared" si="2"/>
        <v>-10.963922459486625</v>
      </c>
    </row>
    <row r="11" spans="2:13" ht="16" x14ac:dyDescent="0.35">
      <c r="B11" s="36" t="s">
        <v>31</v>
      </c>
      <c r="C11" s="37">
        <f>+Koko_maa!M159</f>
        <v>122.0403581871754</v>
      </c>
      <c r="D11" s="37">
        <f>+Koko_maa!M160</f>
        <v>99.099553108530444</v>
      </c>
      <c r="E11" s="37">
        <f>+Koko_maa!M161</f>
        <v>-22.940805078644956</v>
      </c>
      <c r="F11" s="38">
        <f t="shared" si="0"/>
        <v>-18.797720212735076</v>
      </c>
      <c r="G11" s="2">
        <f>+Koko_maa!N160</f>
        <v>107.19813612249902</v>
      </c>
      <c r="H11" s="2"/>
      <c r="I11" s="2">
        <f>+Koko_maa!N161</f>
        <v>-14.842222064676378</v>
      </c>
      <c r="J11" s="39">
        <f t="shared" si="1"/>
        <v>-12.161732631030635</v>
      </c>
      <c r="K11" s="2">
        <f>+Koko_maa!O160</f>
        <v>115.2967191364676</v>
      </c>
      <c r="L11" s="2">
        <f>+Koko_maa!O161</f>
        <v>-6.7436390507077988</v>
      </c>
      <c r="M11" s="39">
        <f t="shared" si="2"/>
        <v>-5.5257450493261935</v>
      </c>
    </row>
    <row r="12" spans="2:13" ht="16" x14ac:dyDescent="0.35">
      <c r="B12" s="36" t="s">
        <v>46</v>
      </c>
      <c r="C12" s="37">
        <f>+Koko_maa!M402</f>
        <v>171.02079033341252</v>
      </c>
      <c r="D12" s="37">
        <f>+Koko_maa!M403</f>
        <v>151.02881283087444</v>
      </c>
      <c r="E12" s="37">
        <f>+Koko_maa!M404</f>
        <v>-19.991977502538077</v>
      </c>
      <c r="F12" s="38">
        <f t="shared" si="0"/>
        <v>-11.689793658164508</v>
      </c>
      <c r="G12" s="2">
        <f>+Koko_maa!N403</f>
        <v>157.43099766322842</v>
      </c>
      <c r="H12" s="2"/>
      <c r="I12" s="2">
        <f>+Koko_maa!N404</f>
        <v>-13.589792670184096</v>
      </c>
      <c r="J12" s="39">
        <f t="shared" si="1"/>
        <v>-7.9462810595660338</v>
      </c>
      <c r="K12" s="2">
        <f>+Koko_maa!O403</f>
        <v>163.83318249558238</v>
      </c>
      <c r="L12" s="2">
        <f>+Koko_maa!O404</f>
        <v>-7.1876078378301429</v>
      </c>
      <c r="M12" s="39">
        <f t="shared" si="2"/>
        <v>-4.2027684609675742</v>
      </c>
    </row>
    <row r="13" spans="2:13" ht="16" x14ac:dyDescent="0.35">
      <c r="B13" s="36" t="s">
        <v>45</v>
      </c>
      <c r="C13" s="37">
        <f>+Koko_maa!M429</f>
        <v>523.0337587699737</v>
      </c>
      <c r="D13" s="37">
        <f>+Koko_maa!M430</f>
        <v>455.091025375676</v>
      </c>
      <c r="E13" s="37">
        <f>+Koko_maa!M431</f>
        <v>-67.942733394297704</v>
      </c>
      <c r="F13" s="38">
        <f t="shared" si="0"/>
        <v>-12.990123917446484</v>
      </c>
      <c r="G13" s="2">
        <f>+Koko_maa!N430</f>
        <v>474.78116655130134</v>
      </c>
      <c r="H13" s="2"/>
      <c r="I13" s="2">
        <f>+Koko_maa!N431</f>
        <v>-48.252592218672362</v>
      </c>
      <c r="J13" s="39">
        <f t="shared" si="1"/>
        <v>-9.2255215671257442</v>
      </c>
      <c r="K13" s="2">
        <f>+Koko_maa!O430</f>
        <v>494.47130772692663</v>
      </c>
      <c r="L13" s="2">
        <f>+Koko_maa!O431</f>
        <v>-28.562451043047076</v>
      </c>
      <c r="M13" s="39">
        <f t="shared" si="2"/>
        <v>-5.4609192168050145</v>
      </c>
    </row>
    <row r="14" spans="2:13" ht="16" x14ac:dyDescent="0.35">
      <c r="B14" s="36" t="s">
        <v>257</v>
      </c>
      <c r="C14" s="37">
        <f>+Koko_maa!M132</f>
        <v>435.77219421539633</v>
      </c>
      <c r="D14" s="37">
        <f>+Koko_maa!M133</f>
        <v>340.79732662385902</v>
      </c>
      <c r="E14" s="37">
        <f>+Koko_maa!M134</f>
        <v>-94.974867591537304</v>
      </c>
      <c r="F14" s="38">
        <f t="shared" si="0"/>
        <v>-21.7946139869109</v>
      </c>
      <c r="G14" s="2">
        <f>+Koko_maa!N133</f>
        <v>356.48734369073355</v>
      </c>
      <c r="H14" s="2"/>
      <c r="I14" s="2">
        <f>+Koko_maa!N134</f>
        <v>-79.284850524662772</v>
      </c>
      <c r="J14" s="39">
        <f t="shared" si="1"/>
        <v>-18.194104988138214</v>
      </c>
      <c r="K14" s="2">
        <f>+Koko_maa!O133</f>
        <v>372.17736075760814</v>
      </c>
      <c r="L14" s="2">
        <f>+Koko_maa!O134</f>
        <v>-63.594833457788184</v>
      </c>
      <c r="M14" s="39">
        <f t="shared" si="2"/>
        <v>-14.593595989365514</v>
      </c>
    </row>
    <row r="15" spans="2:13" ht="16" x14ac:dyDescent="0.35">
      <c r="B15" s="36" t="s">
        <v>44</v>
      </c>
      <c r="C15" s="37">
        <f>+Koko_maa!M375</f>
        <v>260.99407033317539</v>
      </c>
      <c r="D15" s="37">
        <f>+Koko_maa!M376</f>
        <v>230.36316497987511</v>
      </c>
      <c r="E15" s="37">
        <f>+Koko_maa!M377</f>
        <v>-30.630905353300278</v>
      </c>
      <c r="F15" s="38">
        <f t="shared" si="0"/>
        <v>-11.73624569868503</v>
      </c>
      <c r="G15" s="2">
        <f>+Koko_maa!N376</f>
        <v>237.60110088186781</v>
      </c>
      <c r="H15" s="2"/>
      <c r="I15" s="2">
        <f>+Koko_maa!N377</f>
        <v>-23.392969451307579</v>
      </c>
      <c r="J15" s="39">
        <f t="shared" si="1"/>
        <v>-8.9630271758454061</v>
      </c>
      <c r="K15" s="2">
        <f>+Koko_maa!O376</f>
        <v>244.83903678386051</v>
      </c>
      <c r="L15" s="2">
        <f>+Koko_maa!O377</f>
        <v>-16.155033549314879</v>
      </c>
      <c r="M15" s="39">
        <f t="shared" si="2"/>
        <v>-6.1898086530057794</v>
      </c>
    </row>
    <row r="16" spans="2:13" ht="16" x14ac:dyDescent="0.35">
      <c r="B16" s="36" t="s">
        <v>43</v>
      </c>
      <c r="C16" s="37">
        <f>+Koko_maa!M348</f>
        <v>1131.5110431714131</v>
      </c>
      <c r="D16" s="37">
        <f>+Koko_maa!M349</f>
        <v>998.54876632829519</v>
      </c>
      <c r="E16" s="37">
        <f>+Koko_maa!M350</f>
        <v>-132.96227684311793</v>
      </c>
      <c r="F16" s="38">
        <f t="shared" si="0"/>
        <v>-11.750859847593677</v>
      </c>
      <c r="G16" s="2">
        <f>+Koko_maa!N349</f>
        <v>1037.6659038882535</v>
      </c>
      <c r="H16" s="2"/>
      <c r="I16" s="2">
        <f>+Koko_maa!N350</f>
        <v>-93.845139283159597</v>
      </c>
      <c r="J16" s="39">
        <f t="shared" si="1"/>
        <v>-8.2937890751935814</v>
      </c>
      <c r="K16" s="2">
        <f>+Koko_maa!O349</f>
        <v>1076.7830414482116</v>
      </c>
      <c r="L16" s="2">
        <f>+Koko_maa!O350</f>
        <v>-54.728001723201487</v>
      </c>
      <c r="M16" s="39">
        <f t="shared" si="2"/>
        <v>-4.8367183027935079</v>
      </c>
    </row>
    <row r="17" spans="2:13" ht="16" x14ac:dyDescent="0.35">
      <c r="B17" s="36" t="s">
        <v>47</v>
      </c>
      <c r="C17" s="37">
        <f>+Koko_maa!M456</f>
        <v>340.2586453795704</v>
      </c>
      <c r="D17" s="37">
        <f>+Koko_maa!M457</f>
        <v>282.73588595753534</v>
      </c>
      <c r="E17" s="37">
        <f>+Koko_maa!M458</f>
        <v>-57.522759422035051</v>
      </c>
      <c r="F17" s="38">
        <f t="shared" si="0"/>
        <v>-16.90559819806089</v>
      </c>
      <c r="G17" s="2">
        <f>+Koko_maa!N457</f>
        <v>302.44057317598646</v>
      </c>
      <c r="H17" s="2"/>
      <c r="I17" s="2">
        <f>+Koko_maa!N458</f>
        <v>-37.818072203583938</v>
      </c>
      <c r="J17" s="39">
        <f t="shared" si="1"/>
        <v>-11.114507365829473</v>
      </c>
      <c r="K17" s="2">
        <f>+Koko_maa!O457</f>
        <v>322.14526039443751</v>
      </c>
      <c r="L17" s="2">
        <f>+Koko_maa!O458</f>
        <v>-18.113384985132882</v>
      </c>
      <c r="M17" s="39">
        <f t="shared" si="2"/>
        <v>-5.3234165335980714</v>
      </c>
    </row>
    <row r="18" spans="2:13" ht="16" x14ac:dyDescent="0.35">
      <c r="B18" s="36" t="s">
        <v>29</v>
      </c>
      <c r="C18" s="37">
        <f>+Koko_maa!M24</f>
        <v>536.39098522653524</v>
      </c>
      <c r="D18" s="37">
        <f>+Koko_maa!M25</f>
        <v>437.36085245622706</v>
      </c>
      <c r="E18" s="37">
        <f>+Koko_maa!M26</f>
        <v>-99.030132770308384</v>
      </c>
      <c r="F18" s="38">
        <f t="shared" si="0"/>
        <v>-18.462303710880743</v>
      </c>
      <c r="G18" s="2">
        <f>+Koko_maa!N25</f>
        <v>467.39699078856256</v>
      </c>
      <c r="H18" s="2"/>
      <c r="I18" s="2">
        <f>+Koko_maa!N26</f>
        <v>-68.993994437972674</v>
      </c>
      <c r="J18" s="39">
        <f t="shared" si="1"/>
        <v>-12.862631240686172</v>
      </c>
      <c r="K18" s="2">
        <f>+Koko_maa!O25</f>
        <v>497.433129120898</v>
      </c>
      <c r="L18" s="2">
        <f>+Koko_maa!O26</f>
        <v>-38.957856105637234</v>
      </c>
      <c r="M18" s="39">
        <f t="shared" si="2"/>
        <v>-7.2629587704916538</v>
      </c>
    </row>
    <row r="19" spans="2:13" ht="16" x14ac:dyDescent="0.35">
      <c r="B19" s="36" t="s">
        <v>32</v>
      </c>
      <c r="C19" s="37">
        <f>+Koko_maa!M51</f>
        <v>2288.5380847689125</v>
      </c>
      <c r="D19" s="37">
        <f>+Koko_maa!M52</f>
        <v>1890.8164647568578</v>
      </c>
      <c r="E19" s="37">
        <f>+Koko_maa!M53</f>
        <v>-397.7216200120547</v>
      </c>
      <c r="F19" s="38">
        <f t="shared" si="0"/>
        <v>-17.378850833160378</v>
      </c>
      <c r="G19" s="2">
        <f>+Koko_maa!N52</f>
        <v>1993.3550167747521</v>
      </c>
      <c r="H19" s="2"/>
      <c r="I19" s="2">
        <f>+Koko_maa!N53</f>
        <v>-295.18306799416041</v>
      </c>
      <c r="J19" s="39">
        <f t="shared" si="1"/>
        <v>-12.898324478789123</v>
      </c>
      <c r="K19" s="2">
        <f>+Koko_maa!O52</f>
        <v>2095.8935687926464</v>
      </c>
      <c r="L19" s="2">
        <f>+Koko_maa!O53</f>
        <v>-192.64451597626612</v>
      </c>
      <c r="M19" s="39">
        <f t="shared" si="2"/>
        <v>-8.4177981244178675</v>
      </c>
    </row>
    <row r="20" spans="2:13" ht="16" x14ac:dyDescent="0.35">
      <c r="B20" s="36" t="s">
        <v>33</v>
      </c>
      <c r="C20" s="37">
        <f>+Koko_maa!M78</f>
        <v>255.60614321307742</v>
      </c>
      <c r="D20" s="37">
        <f>+Koko_maa!M79</f>
        <v>204.67538281879632</v>
      </c>
      <c r="E20" s="37">
        <f>+Koko_maa!M80</f>
        <v>-50.930760394281094</v>
      </c>
      <c r="F20" s="38">
        <f t="shared" si="0"/>
        <v>-19.925483696933053</v>
      </c>
      <c r="G20" s="2">
        <f>+Koko_maa!N79</f>
        <v>211.64552702305483</v>
      </c>
      <c r="H20" s="2"/>
      <c r="I20" s="2">
        <f>+Koko_maa!N80</f>
        <v>-43.960616190022591</v>
      </c>
      <c r="J20" s="39">
        <f t="shared" si="1"/>
        <v>-17.198575760902706</v>
      </c>
      <c r="K20" s="2">
        <f>+Koko_maa!O79</f>
        <v>218.61567122731333</v>
      </c>
      <c r="L20" s="2">
        <f>+Koko_maa!O80</f>
        <v>-36.990471985764088</v>
      </c>
      <c r="M20" s="39">
        <f t="shared" si="2"/>
        <v>-14.471667824872359</v>
      </c>
    </row>
    <row r="21" spans="2:13" ht="16" x14ac:dyDescent="0.35">
      <c r="B21" s="36" t="s">
        <v>34</v>
      </c>
      <c r="C21" s="37">
        <f>+Koko_maa!M105</f>
        <v>647.13547692717975</v>
      </c>
      <c r="D21" s="37">
        <f>+Koko_maa!M106</f>
        <v>512.70068109260501</v>
      </c>
      <c r="E21" s="37">
        <f>+Koko_maa!M107</f>
        <v>-134.43479583457474</v>
      </c>
      <c r="F21" s="38">
        <f t="shared" si="0"/>
        <v>-20.773825671390643</v>
      </c>
      <c r="G21" s="2">
        <f>+Koko_maa!N106</f>
        <v>525.74264309450155</v>
      </c>
      <c r="H21" s="2"/>
      <c r="I21" s="2">
        <f>+Koko_maa!N107</f>
        <v>-121.39283383267821</v>
      </c>
      <c r="J21" s="39">
        <f t="shared" si="1"/>
        <v>-18.75848847123833</v>
      </c>
      <c r="K21" s="2">
        <f>+Koko_maa!O106</f>
        <v>538.7846050963982</v>
      </c>
      <c r="L21" s="2">
        <f>+Koko_maa!O107</f>
        <v>-108.35087183078156</v>
      </c>
      <c r="M21" s="39">
        <f t="shared" si="2"/>
        <v>-16.743151271086003</v>
      </c>
    </row>
    <row r="22" spans="2:13" ht="16" x14ac:dyDescent="0.35">
      <c r="B22" s="36" t="s">
        <v>258</v>
      </c>
      <c r="C22" s="2">
        <f>SUM(C4:C21)</f>
        <v>7746.9199071602816</v>
      </c>
      <c r="D22" s="2">
        <f>SUM(D4:D21)</f>
        <v>6453.2734250411931</v>
      </c>
      <c r="E22" s="2">
        <f>SUM(E4:E21)</f>
        <v>-1293.6464821190896</v>
      </c>
      <c r="F22" s="38">
        <f t="shared" si="0"/>
        <v>-16.698849318467911</v>
      </c>
      <c r="G22" s="2">
        <f>SUM(G4:G21)</f>
        <v>6783.3332314031759</v>
      </c>
      <c r="H22" s="2"/>
      <c r="I22" s="2">
        <f>SUM(I4:I21)</f>
        <v>-963.58667575710592</v>
      </c>
      <c r="J22" s="39">
        <f t="shared" si="1"/>
        <v>-12.438319839430472</v>
      </c>
      <c r="K22" s="2">
        <f>SUM(K4:K21)</f>
        <v>7113.3930377651595</v>
      </c>
      <c r="L22" s="2">
        <f>SUM(L4:L21)</f>
        <v>-633.52686939512284</v>
      </c>
      <c r="M22" s="39">
        <f t="shared" si="2"/>
        <v>-8.177790360393038</v>
      </c>
    </row>
    <row r="27" spans="2:13" x14ac:dyDescent="0.35">
      <c r="E27">
        <v>20</v>
      </c>
      <c r="F27">
        <v>20000</v>
      </c>
      <c r="G27">
        <f>+E27*F27/1000000</f>
        <v>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05415-63BD-4D11-BA97-9FE8E900BCB5}">
  <dimension ref="B3:N27"/>
  <sheetViews>
    <sheetView zoomScale="50" zoomScaleNormal="50" workbookViewId="0">
      <selection activeCell="M23" sqref="M23"/>
    </sheetView>
  </sheetViews>
  <sheetFormatPr defaultRowHeight="14.5" x14ac:dyDescent="0.35"/>
  <cols>
    <col min="2" max="2" width="38.7265625" customWidth="1"/>
  </cols>
  <sheetData>
    <row r="3" spans="2:14" x14ac:dyDescent="0.35">
      <c r="C3" t="s">
        <v>0</v>
      </c>
      <c r="D3" t="s">
        <v>1</v>
      </c>
      <c r="E3" t="s">
        <v>2</v>
      </c>
      <c r="F3" t="s">
        <v>3</v>
      </c>
      <c r="G3" t="s">
        <v>4</v>
      </c>
      <c r="H3" t="s">
        <v>5</v>
      </c>
      <c r="I3" t="s">
        <v>6</v>
      </c>
      <c r="J3" t="s">
        <v>80</v>
      </c>
      <c r="K3" t="s">
        <v>82</v>
      </c>
      <c r="L3" t="s">
        <v>9</v>
      </c>
      <c r="M3" t="s">
        <v>10</v>
      </c>
    </row>
    <row r="4" spans="2:14" x14ac:dyDescent="0.35">
      <c r="B4" t="s">
        <v>98</v>
      </c>
      <c r="C4" s="3">
        <f>+[1]KeskiPohjanmaa!AC34+[1]PohjoisPohjanmaa!AB34+[1]Kainuu!AB34+[1]Lappi!AB34+[1]PohjoisKarjala!AB34+[1]EtelaKarjala!AB34+[1]Kymenlaakso!AB34+[1]KantaHame!AB34+[1]PaijatHame!AB34+[1]Pirkanmaa!AB34+[1]VarsinaisSuomi!AB34+[1]Satakunta!AB34+[1]EtelaPohjanmaa!AB34+[1]KeskiSuomi!AB34+[1]EtelaSavo!AB34+[1]PohjoisSavo!AB34+[1]Pohjanmaa!AB34+[1]Uusimaa!AB34</f>
        <v>365201.09900000005</v>
      </c>
      <c r="D4" s="3">
        <f>+[1]KeskiPohjanmaa!AD34+[1]PohjoisPohjanmaa!AC34+[1]Kainuu!AC34+[1]Lappi!AC34+[1]PohjoisKarjala!AC34+[1]EtelaKarjala!AC34+[1]Kymenlaakso!AC34+[1]KantaHame!AC34+[1]PaijatHame!AC34+[1]Pirkanmaa!AC34+[1]VarsinaisSuomi!AC34+[1]Satakunta!AC34+[1]EtelaPohjanmaa!AC34+[1]KeskiSuomi!AC34+[1]EtelaSavo!AC34+[1]PohjoisSavo!AC34+[1]Pohjanmaa!AC34+[1]Uusimaa!AC34</f>
        <v>215386.67599999998</v>
      </c>
      <c r="E4" s="3">
        <f>+[1]KeskiPohjanmaa!AE34+[1]PohjoisPohjanmaa!AD34+[1]Kainuu!AD34+[1]Lappi!AD34+[1]PohjoisKarjala!AD34+[1]EtelaKarjala!AD34+[1]Kymenlaakso!AD34+[1]KantaHame!AD34+[1]PaijatHame!AD34+[1]Pirkanmaa!AD34+[1]VarsinaisSuomi!AD34+[1]Satakunta!AD34+[1]EtelaPohjanmaa!AD34+[1]KeskiSuomi!AD34+[1]EtelaSavo!AD34+[1]PohjoisSavo!AD34+[1]Pohjanmaa!AD34+[1]Uusimaa!AD34</f>
        <v>291757.71999999997</v>
      </c>
      <c r="F4" s="3">
        <f>+[1]KeskiPohjanmaa!AF34+[1]PohjoisPohjanmaa!AE34+[1]Kainuu!AE34+[1]Lappi!AE34+[1]PohjoisKarjala!AE34+[1]EtelaKarjala!AE34+[1]Kymenlaakso!AE34+[1]KantaHame!AE34+[1]PaijatHame!AE34+[1]Pirkanmaa!AE34+[1]VarsinaisSuomi!AE34+[1]Satakunta!AE34+[1]EtelaPohjanmaa!AE34+[1]KeskiSuomi!AE34+[1]EtelaSavo!AE34+[1]PohjoisSavo!AE34+[1]Pohjanmaa!AE34+[1]Uusimaa!AE34</f>
        <v>144907.242</v>
      </c>
      <c r="G4" s="3">
        <f>+[1]KeskiPohjanmaa!AG34+[1]PohjoisPohjanmaa!AF34+[1]Kainuu!AF34+[1]Lappi!AF34+[1]PohjoisKarjala!AF34+[1]EtelaKarjala!AF34+[1]Kymenlaakso!AF34+[1]KantaHame!AF34+[1]PaijatHame!AF34+[1]Pirkanmaa!AF34+[1]VarsinaisSuomi!AF34+[1]Satakunta!AF34+[1]EtelaPohjanmaa!AF34+[1]KeskiSuomi!AF34+[1]EtelaSavo!AF34+[1]PohjoisSavo!AF34+[1]Pohjanmaa!AF34+[1]Uusimaa!AF34</f>
        <v>16782.788</v>
      </c>
      <c r="H4" s="3">
        <f>+[1]KeskiPohjanmaa!AH34+[1]PohjoisPohjanmaa!AG34+[1]Kainuu!AG34+[1]Lappi!AG34+[1]PohjoisKarjala!AG34+[1]EtelaKarjala!AG34+[1]Kymenlaakso!AG34+[1]KantaHame!AG34+[1]PaijatHame!AG34+[1]Pirkanmaa!AG34+[1]VarsinaisSuomi!AG34+[1]Satakunta!AG34+[1]EtelaPohjanmaa!AG34+[1]KeskiSuomi!AG34+[1]EtelaSavo!AG34+[1]PohjoisSavo!AG34+[1]Pohjanmaa!AG34+[1]Uusimaa!AG34</f>
        <v>24490.794999999998</v>
      </c>
      <c r="I4" s="3">
        <f>+[1]KeskiPohjanmaa!AI34+[1]PohjoisPohjanmaa!AH34+[1]Kainuu!AH34+[1]Lappi!AH34+[1]PohjoisKarjala!AH34+[1]EtelaKarjala!AH34+[1]Kymenlaakso!AH34+[1]KantaHame!AH34+[1]PaijatHame!AH34+[1]Pirkanmaa!AH34+[1]VarsinaisSuomi!AH34+[1]Satakunta!AH34+[1]EtelaPohjanmaa!AH34+[1]KeskiSuomi!AH34+[1]EtelaSavo!AH34+[1]PohjoisSavo!AH34+[1]Pohjanmaa!AH34+[1]Uusimaa!AH34</f>
        <v>10257.895000000002</v>
      </c>
      <c r="J4" s="3">
        <f>+[1]KeskiPohjanmaa!AJ34+[1]PohjoisPohjanmaa!AI34+[1]Kainuu!AI34+[1]Lappi!AI34+[1]PohjoisKarjala!AI34+[1]EtelaKarjala!AI34+[1]Kymenlaakso!AI34+[1]KantaHame!AI34+[1]PaijatHame!AI34+[1]Pirkanmaa!AI34+[1]VarsinaisSuomi!AI34+[1]Satakunta!AI34+[1]EtelaPohjanmaa!AI34+[1]KeskiSuomi!AI34+[1]EtelaSavo!AI34+[1]PohjoisSavo!AI34+[1]Pohjanmaa!AI34+[1]Uusimaa!AI34</f>
        <v>4873.3129999999992</v>
      </c>
      <c r="K4" s="3">
        <f>+[1]KeskiPohjanmaa!AK34+[1]PohjoisPohjanmaa!AJ34+[1]Kainuu!AJ34+[1]Lappi!AJ34+[1]PohjoisKarjala!AJ34+[1]EtelaKarjala!AJ34+[1]Kymenlaakso!AJ34+[1]KantaHame!AJ34+[1]PaijatHame!AJ34+[1]Pirkanmaa!AJ34+[1]VarsinaisSuomi!AJ34+[1]Satakunta!AJ34+[1]EtelaPohjanmaa!AJ34+[1]KeskiSuomi!AJ34+[1]EtelaSavo!AJ34+[1]PohjoisSavo!AJ34+[1]Pohjanmaa!AJ34+[1]Uusimaa!AJ34</f>
        <v>194.40000000000003</v>
      </c>
      <c r="L4" s="3">
        <f>+[1]KeskiPohjanmaa!AL34+[1]PohjoisPohjanmaa!AK34+[1]Kainuu!AK34+[1]Lappi!AK34+[1]PohjoisKarjala!AK34+[1]EtelaKarjala!AK34+[1]Kymenlaakso!AK34+[1]KantaHame!AK34+[1]PaijatHame!AK34+[1]Pirkanmaa!AK34+[1]VarsinaisSuomi!AK34+[1]Satakunta!AK34+[1]EtelaPohjanmaa!AK34+[1]KeskiSuomi!AK34+[1]EtelaSavo!AK34+[1]PohjoisSavo!AK34+[1]Pohjanmaa!AK34+[1]Uusimaa!AK34</f>
        <v>0</v>
      </c>
      <c r="M4" s="3">
        <f>SUM(C4:L4)</f>
        <v>1073851.9279999998</v>
      </c>
      <c r="N4" t="s">
        <v>98</v>
      </c>
    </row>
    <row r="5" spans="2:14" x14ac:dyDescent="0.35">
      <c r="B5" t="s">
        <v>100</v>
      </c>
      <c r="C5" s="1">
        <f>+C4/C6</f>
        <v>0.84496406754955056</v>
      </c>
      <c r="D5" s="1">
        <f t="shared" ref="D5:M5" si="0">+D4/D6</f>
        <v>0.87110355768290626</v>
      </c>
      <c r="E5" s="1">
        <f t="shared" si="0"/>
        <v>3.2805922151747269</v>
      </c>
      <c r="F5" s="1">
        <f t="shared" si="0"/>
        <v>3.1188210735379767</v>
      </c>
      <c r="G5" s="1">
        <f t="shared" si="0"/>
        <v>0.75106270648837803</v>
      </c>
      <c r="H5" s="1">
        <f t="shared" si="0"/>
        <v>2.4835897713057234E-2</v>
      </c>
      <c r="I5" s="1">
        <f t="shared" si="0"/>
        <v>2.6904599125510981E-2</v>
      </c>
      <c r="J5" s="1">
        <f t="shared" si="0"/>
        <v>0.19572847489798509</v>
      </c>
      <c r="K5" s="1">
        <f t="shared" si="0"/>
        <v>3.4974399308312067E-2</v>
      </c>
      <c r="L5" s="1">
        <f t="shared" si="0"/>
        <v>0</v>
      </c>
      <c r="M5" s="1">
        <f t="shared" si="0"/>
        <v>0.4675193298332973</v>
      </c>
      <c r="N5" t="s">
        <v>100</v>
      </c>
    </row>
    <row r="6" spans="2:14" x14ac:dyDescent="0.35">
      <c r="B6" t="s">
        <v>101</v>
      </c>
      <c r="C6" s="3">
        <f>+[1]KeskiPohjanmaa!AC36+[1]PohjoisPohjanmaa!AB36+[1]Kainuu!AB36+[1]Lappi!AB37+[1]PohjoisKarjala!AB36+[1]EtelaKarjala!AB36+[1]Kymenlaakso!AB36+[1]KantaHame!AB36+[1]PaijatHame!AB36+[1]Pirkanmaa!AB36+[1]VarsinaisSuomi!AB36+[1]Satakunta!AB36+[1]EtelaPohjanmaa!AB36+[1]KeskiSuomi!AB36+[1]EtelaSavo!AB36+[1]PohjoisSavo!AB36+[1]Pohjanmaa!AB36+[1]Uusimaa!AB36</f>
        <v>432209.02879232063</v>
      </c>
      <c r="D6" s="3">
        <f>+[1]KeskiPohjanmaa!AD36+[1]PohjoisPohjanmaa!AC36+[1]Kainuu!AC36+[1]Lappi!AC37+[1]PohjoisKarjala!AC36+[1]EtelaKarjala!AC36+[1]Kymenlaakso!AC36+[1]KantaHame!AC36+[1]PaijatHame!AC36+[1]Pirkanmaa!AC36+[1]VarsinaisSuomi!AC36+[1]Satakunta!AC36+[1]EtelaPohjanmaa!AC36+[1]KeskiSuomi!AC36+[1]EtelaSavo!AC36+[1]PohjoisSavo!AC36+[1]Pohjanmaa!AC36+[1]Uusimaa!AC36</f>
        <v>247257.25672951931</v>
      </c>
      <c r="E6" s="3">
        <f>+[1]KeskiPohjanmaa!AE36+[1]PohjoisPohjanmaa!AD36+[1]Kainuu!AD36+[1]Lappi!AD37+[1]PohjoisKarjala!AD36+[1]EtelaKarjala!AD36+[1]Kymenlaakso!AD36+[1]KantaHame!AD36+[1]PaijatHame!AD36+[1]Pirkanmaa!AD36+[1]VarsinaisSuomi!AD36+[1]Satakunta!AD36+[1]EtelaPohjanmaa!AD36+[1]KeskiSuomi!AD36+[1]EtelaSavo!AD36+[1]PohjoisSavo!AD36+[1]Pohjanmaa!AD36+[1]Uusimaa!AD36</f>
        <v>88934.466969239191</v>
      </c>
      <c r="F6" s="3">
        <f>+[1]KeskiPohjanmaa!AF36+[1]PohjoisPohjanmaa!AE36+[1]Kainuu!AE36+[1]Lappi!AE37+[1]PohjoisKarjala!AE36+[1]EtelaKarjala!AE36+[1]Kymenlaakso!AE36+[1]KantaHame!AE36+[1]PaijatHame!AE36+[1]Pirkanmaa!AE36+[1]VarsinaisSuomi!AE36+[1]Satakunta!AE36+[1]EtelaPohjanmaa!AE36+[1]KeskiSuomi!AE36+[1]EtelaSavo!AE36+[1]PohjoisSavo!AE36+[1]Pohjanmaa!AE36+[1]Uusimaa!AE36</f>
        <v>46462.185095991372</v>
      </c>
      <c r="G6" s="3">
        <f>+[1]KeskiPohjanmaa!AG36+[1]PohjoisPohjanmaa!AF36+[1]Kainuu!AF36+[1]Lappi!AF37+[1]PohjoisKarjala!AF36+[1]EtelaKarjala!AF36+[1]Kymenlaakso!AF36+[1]KantaHame!AF36+[1]PaijatHame!AF36+[1]Pirkanmaa!AF36+[1]VarsinaisSuomi!AF36+[1]Satakunta!AF36+[1]EtelaPohjanmaa!AF36+[1]KeskiSuomi!AF36+[1]EtelaSavo!AF36+[1]PohjoisSavo!AF36+[1]Pohjanmaa!AF36+[1]Uusimaa!AF36</f>
        <v>22345.388547473696</v>
      </c>
      <c r="H6" s="3">
        <f>+[1]KeskiPohjanmaa!AH36+[1]PohjoisPohjanmaa!AG36+[1]Kainuu!AG36+[1]Lappi!AG37+[1]PohjoisKarjala!AG36+[1]EtelaKarjala!AG36+[1]Kymenlaakso!AG36+[1]KantaHame!AG36+[1]PaijatHame!AG36+[1]Pirkanmaa!AG36+[1]VarsinaisSuomi!AG36+[1]Satakunta!AG36+[1]EtelaPohjanmaa!AG36+[1]KeskiSuomi!AG36+[1]EtelaSavo!AG36+[1]PohjoisSavo!AG36+[1]Pohjanmaa!AG36+[1]Uusimaa!AG36</f>
        <v>986104.68133488076</v>
      </c>
      <c r="I6" s="3">
        <f>+[1]KeskiPohjanmaa!AI36+[1]PohjoisPohjanmaa!AH36+[1]Kainuu!AH36+[1]Lappi!AH37+[1]PohjoisKarjala!AH36+[1]EtelaKarjala!AH36+[1]Kymenlaakso!AH36+[1]KantaHame!AH36+[1]PaijatHame!AH36+[1]Pirkanmaa!AH36+[1]VarsinaisSuomi!AH36+[1]Satakunta!AH36+[1]EtelaPohjanmaa!AH36+[1]KeskiSuomi!AH36+[1]EtelaSavo!AH36+[1]PohjoisSavo!AH36+[1]Pohjanmaa!AH36+[1]Uusimaa!AH36</f>
        <v>381269.20056108368</v>
      </c>
      <c r="J6" s="3">
        <f>+[1]KeskiPohjanmaa!AJ36+[1]PohjoisPohjanmaa!AI36+[1]Kainuu!AI36+[1]Lappi!AI37+[1]PohjoisKarjala!AI36+[1]EtelaKarjala!AI36+[1]Kymenlaakso!AI36+[1]KantaHame!AI36+[1]PaijatHame!AI36+[1]Pirkanmaa!AI36+[1]VarsinaisSuomi!AI36+[1]Satakunta!AI36+[1]EtelaPohjanmaa!AI36+[1]KeskiSuomi!AI36+[1]EtelaSavo!AI36+[1]PohjoisSavo!AI36+[1]Pohjanmaa!AI36+[1]Uusimaa!AI36</f>
        <v>24898.334299799764</v>
      </c>
      <c r="K6" s="3">
        <f>+[1]KeskiPohjanmaa!AK36+[1]PohjoisPohjanmaa!AJ36+[1]Kainuu!AJ36+[1]Lappi!AJ37+[1]PohjoisKarjala!AJ36+[1]EtelaKarjala!AJ36+[1]Kymenlaakso!AJ36+[1]KantaHame!AJ36+[1]PaijatHame!AJ36+[1]Pirkanmaa!AJ36+[1]VarsinaisSuomi!AJ36+[1]Satakunta!AJ36+[1]EtelaPohjanmaa!AJ36+[1]KeskiSuomi!AJ36+[1]EtelaSavo!AJ36+[1]PohjoisSavo!AJ36+[1]Pohjanmaa!AJ36+[1]Uusimaa!AJ36</f>
        <v>5558.3513611282706</v>
      </c>
      <c r="L6" s="3">
        <f>+[1]KeskiPohjanmaa!AL36+[1]PohjoisPohjanmaa!AK36+[1]Kainuu!AK36+[1]Lappi!AK37+[1]PohjoisKarjala!AK36+[1]EtelaKarjala!AK36+[1]Kymenlaakso!AK36+[1]KantaHame!AK36+[1]PaijatHame!AK36+[1]Pirkanmaa!AK36+[1]VarsinaisSuomi!AK36+[1]Satakunta!AK36+[1]EtelaPohjanmaa!AK36+[1]KeskiSuomi!AK36+[1]EtelaSavo!AK36+[1]PohjoisSavo!AK36+[1]Pohjanmaa!AK36+[1]Uusimaa!AK36</f>
        <v>61875.606898092643</v>
      </c>
      <c r="M6" s="3">
        <f>SUM(C6:L6)</f>
        <v>2296914.50058953</v>
      </c>
      <c r="N6" t="s">
        <v>101</v>
      </c>
    </row>
    <row r="7" spans="2:14" x14ac:dyDescent="0.35">
      <c r="B7" t="s">
        <v>66</v>
      </c>
      <c r="C7" s="3">
        <f>+[1]KeskiPohjanmaa!AC37+[1]PohjoisPohjanmaa!AB37+[1]Kainuu!AB37+[1]Lappi!AB38+[1]PohjoisKarjala!AB37+[1]EtelaKarjala!AB37+[1]Kymenlaakso!AB37+[1]KantaHame!AB37+[1]PaijatHame!AB37+[1]Pirkanmaa!AB37+[1]VarsinaisSuomi!AB37+[1]Satakunta!AB37+[1]EtelaPohjanmaa!AB37+[1]KeskiSuomi!AB37+[1]EtelaSavo!AB37+[1]PohjoisSavo!AB37+[1]Pohjanmaa!AB37+[1]Uusimaa!AB37</f>
        <v>342395.21635039913</v>
      </c>
      <c r="D7" s="3">
        <f>+[1]KeskiPohjanmaa!AD37+[1]PohjoisPohjanmaa!AC37+[1]Kainuu!AC37+[1]Lappi!AC38+[1]PohjoisKarjala!AC37+[1]EtelaKarjala!AC37+[1]Kymenlaakso!AC37+[1]KantaHame!AC37+[1]PaijatHame!AC37+[1]Pirkanmaa!AC37+[1]VarsinaisSuomi!AC37+[1]Satakunta!AC37+[1]EtelaPohjanmaa!AC37+[1]KeskiSuomi!AC37+[1]EtelaSavo!AC37+[1]PohjoisSavo!AC37+[1]Pohjanmaa!AC37+[1]Uusimaa!AC37</f>
        <v>198754.98973761912</v>
      </c>
      <c r="E7" s="3">
        <f>+[1]KeskiPohjanmaa!AE37+[1]PohjoisPohjanmaa!AD37+[1]Kainuu!AD37+[1]Lappi!AD38+[1]PohjoisKarjala!AD37+[1]EtelaKarjala!AD37+[1]Kymenlaakso!AD37+[1]KantaHame!AD37+[1]PaijatHame!AD37+[1]Pirkanmaa!AD37+[1]VarsinaisSuomi!AD37+[1]Satakunta!AD37+[1]EtelaPohjanmaa!AD37+[1]KeskiSuomi!AD37+[1]EtelaSavo!AD37+[1]PohjoisSavo!AD37+[1]Pohjanmaa!AD37+[1]Uusimaa!AD37</f>
        <v>83276.457583834068</v>
      </c>
      <c r="F7" s="3">
        <f>+[1]KeskiPohjanmaa!AF37+[1]PohjoisPohjanmaa!AE37+[1]Kainuu!AE37+[1]Lappi!AE38+[1]PohjoisKarjala!AE37+[1]EtelaKarjala!AE37+[1]Kymenlaakso!AE37+[1]KantaHame!AE37+[1]PaijatHame!AE37+[1]Pirkanmaa!AE37+[1]VarsinaisSuomi!AE37+[1]Satakunta!AE37+[1]EtelaPohjanmaa!AE37+[1]KeskiSuomi!AE37+[1]EtelaSavo!AE37+[1]PohjoisSavo!AE37+[1]Pohjanmaa!AE37+[1]Uusimaa!AE37</f>
        <v>44059.688823528981</v>
      </c>
      <c r="G7" s="3">
        <f>+[1]KeskiPohjanmaa!AG37+[1]PohjoisPohjanmaa!AF37+[1]Kainuu!AF37+[1]Lappi!AF38+[1]PohjoisKarjala!AF37+[1]EtelaKarjala!AF37+[1]Kymenlaakso!AF37+[1]KantaHame!AF37+[1]PaijatHame!AF37+[1]Pirkanmaa!AF37+[1]VarsinaisSuomi!AF37+[1]Satakunta!AF37+[1]EtelaPohjanmaa!AF37+[1]KeskiSuomi!AF37+[1]EtelaSavo!AF37+[1]PohjoisSavo!AF37+[1]Pohjanmaa!AF37+[1]Uusimaa!AF37</f>
        <v>18351.285404339651</v>
      </c>
      <c r="H7" s="3">
        <f>+[1]KeskiPohjanmaa!AH37+[1]PohjoisPohjanmaa!AG37+[1]Kainuu!AG37+[1]Lappi!AG38+[1]PohjoisKarjala!AG37+[1]EtelaKarjala!AG37+[1]Kymenlaakso!AG37+[1]KantaHame!AG37+[1]PaijatHame!AG37+[1]Pirkanmaa!AG37+[1]VarsinaisSuomi!AG37+[1]Satakunta!AG37+[1]EtelaPohjanmaa!AG37+[1]KeskiSuomi!AG37+[1]EtelaSavo!AG37+[1]PohjoisSavo!AG37+[1]Pohjanmaa!AG37+[1]Uusimaa!AG37</f>
        <v>922015.01903919294</v>
      </c>
      <c r="I7" s="3">
        <f>+[1]KeskiPohjanmaa!AI37+[1]PohjoisPohjanmaa!AH37+[1]Kainuu!AH37+[1]Lappi!AH38+[1]PohjoisKarjala!AH37+[1]EtelaKarjala!AH37+[1]Kymenlaakso!AH37+[1]KantaHame!AH37+[1]PaijatHame!AH37+[1]Pirkanmaa!AH37+[1]VarsinaisSuomi!AH37+[1]Satakunta!AH37+[1]EtelaPohjanmaa!AH37+[1]KeskiSuomi!AH37+[1]EtelaSavo!AH37+[1]PohjoisSavo!AH37+[1]Pohjanmaa!AH37+[1]Uusimaa!AH37</f>
        <v>335087.84369475406</v>
      </c>
      <c r="J7" s="3">
        <f>+[1]KeskiPohjanmaa!AJ37+[1]PohjoisPohjanmaa!AI37+[1]Kainuu!AI37+[1]Lappi!AI38+[1]PohjoisKarjala!AI37+[1]EtelaKarjala!AI37+[1]Kymenlaakso!AI37+[1]KantaHame!AI37+[1]PaijatHame!AI37+[1]Pirkanmaa!AI37+[1]VarsinaisSuomi!AI37+[1]Satakunta!AI37+[1]EtelaPohjanmaa!AI37+[1]KeskiSuomi!AI37+[1]EtelaSavo!AI37+[1]PohjoisSavo!AI37+[1]Pohjanmaa!AI37+[1]Uusimaa!AI37</f>
        <v>22048.660422509707</v>
      </c>
      <c r="K7" s="3">
        <f>+[1]KeskiPohjanmaa!AK37+[1]PohjoisPohjanmaa!AJ37+[1]Kainuu!AJ37+[1]Lappi!AJ38+[1]PohjoisKarjala!AJ37+[1]EtelaKarjala!AJ37+[1]Kymenlaakso!AJ37+[1]KantaHame!AJ37+[1]PaijatHame!AJ37+[1]Pirkanmaa!AJ37+[1]VarsinaisSuomi!AJ37+[1]Satakunta!AJ37+[1]EtelaPohjanmaa!AJ37+[1]KeskiSuomi!AJ37+[1]EtelaSavo!AJ37+[1]PohjoisSavo!AJ37+[1]Pohjanmaa!AJ37+[1]Uusimaa!AJ37</f>
        <v>4868.4647849276616</v>
      </c>
      <c r="L7" s="3">
        <f>+[1]KeskiPohjanmaa!AL37+[1]PohjoisPohjanmaa!AK37+[1]Kainuu!AK37+[1]Lappi!AK38+[1]PohjoisKarjala!AK37+[1]EtelaKarjala!AK37+[1]Kymenlaakso!AK37+[1]KantaHame!AK37+[1]PaijatHame!AK37+[1]Pirkanmaa!AK37+[1]VarsinaisSuomi!AK37+[1]Satakunta!AK37+[1]EtelaPohjanmaa!AK37+[1]KeskiSuomi!AK37+[1]EtelaSavo!AK37+[1]PohjoisSavo!AK37+[1]Pohjanmaa!AK37+[1]Uusimaa!AK37</f>
        <v>52080.516757994068</v>
      </c>
      <c r="M7" s="3">
        <f>SUM(C7:L7)</f>
        <v>2022938.1425990991</v>
      </c>
      <c r="N7" t="s">
        <v>66</v>
      </c>
    </row>
    <row r="8" spans="2:14" x14ac:dyDescent="0.35">
      <c r="B8" t="s">
        <v>102</v>
      </c>
      <c r="C8" s="15">
        <f>C7/C6</f>
        <v>0.7921982039734814</v>
      </c>
      <c r="D8" s="15">
        <f t="shared" ref="D8:M8" si="1">D7/D6</f>
        <v>0.80383885337303573</v>
      </c>
      <c r="E8" s="15">
        <f t="shared" si="1"/>
        <v>0.93638001577766106</v>
      </c>
      <c r="F8" s="15">
        <f t="shared" si="1"/>
        <v>0.94829136280399196</v>
      </c>
      <c r="G8" s="15">
        <f t="shared" si="1"/>
        <v>0.821256044187891</v>
      </c>
      <c r="H8" s="15">
        <f t="shared" si="1"/>
        <v>0.93500724262972745</v>
      </c>
      <c r="I8" s="15">
        <f t="shared" si="1"/>
        <v>0.87887467228307936</v>
      </c>
      <c r="J8" s="15">
        <f t="shared" si="1"/>
        <v>0.88554760961206247</v>
      </c>
      <c r="K8" s="15">
        <f t="shared" si="1"/>
        <v>0.87588287760553318</v>
      </c>
      <c r="L8" s="15">
        <f t="shared" si="1"/>
        <v>0.84169706559434954</v>
      </c>
      <c r="M8" s="15">
        <f t="shared" si="1"/>
        <v>0.88071982743802102</v>
      </c>
      <c r="N8" t="s">
        <v>102</v>
      </c>
    </row>
    <row r="9" spans="2:14" x14ac:dyDescent="0.35">
      <c r="B9" t="s">
        <v>103</v>
      </c>
      <c r="C9" s="3">
        <f>+[1]KeskiPohjanmaa!AC39+[1]PohjoisPohjanmaa!AB39+[1]Kainuu!AB39+[1]Lappi!AB40+[1]PohjoisKarjala!AB39+[1]EtelaKarjala!AB39+[1]Kymenlaakso!AB39+[1]KantaHame!AB39+[1]PaijatHame!AB39+[1]Pirkanmaa!AB39+[1]VarsinaisSuomi!AB39+[1]Satakunta!AB39+[1]EtelaPohjanmaa!AB39+[1]KeskiSuomi!AB39+[1]EtelaSavo!AB39+[1]PohjoisSavo!AB39+[1]Pohjanmaa!AB39+[1]Uusimaa!AB39</f>
        <v>27202.862155048522</v>
      </c>
      <c r="D9" s="3">
        <f>+[1]KeskiPohjanmaa!AD39+[1]PohjoisPohjanmaa!AC39+[1]Kainuu!AC39+[1]Lappi!AC40+[1]PohjoisKarjala!AC39+[1]EtelaKarjala!AC39+[1]Kymenlaakso!AC39+[1]KantaHame!AC39+[1]PaijatHame!AC39+[1]Pirkanmaa!AC39+[1]VarsinaisSuomi!AC39+[1]Satakunta!AC39+[1]EtelaPohjanmaa!AC39+[1]KeskiSuomi!AC39+[1]EtelaSavo!AC39+[1]PohjoisSavo!AC39+[1]Pohjanmaa!AC39+[1]Uusimaa!AC39</f>
        <v>14205.868703658894</v>
      </c>
      <c r="E9" s="3">
        <f>+[1]KeskiPohjanmaa!AE39+[1]PohjoisPohjanmaa!AD39+[1]Kainuu!AD39+[1]Lappi!AD40+[1]PohjoisKarjala!AD39+[1]EtelaKarjala!AD39+[1]Kymenlaakso!AD39+[1]KantaHame!AD39+[1]PaijatHame!AD39+[1]Pirkanmaa!AD39+[1]VarsinaisSuomi!AD39+[1]Satakunta!AD39+[1]EtelaPohjanmaa!AD39+[1]KeskiSuomi!AD39+[1]EtelaSavo!AD39+[1]PohjoisSavo!AD39+[1]Pohjanmaa!AD39+[1]Uusimaa!AD39</f>
        <v>2895.8326865112831</v>
      </c>
      <c r="F9" s="3">
        <f>+[1]KeskiPohjanmaa!AF39+[1]PohjoisPohjanmaa!AE39+[1]Kainuu!AE39+[1]Lappi!AE40+[1]PohjoisKarjala!AE39+[1]EtelaKarjala!AE39+[1]Kymenlaakso!AE39+[1]KantaHame!AE39+[1]PaijatHame!AE39+[1]Pirkanmaa!AE39+[1]VarsinaisSuomi!AE39+[1]Satakunta!AE39+[1]EtelaPohjanmaa!AE39+[1]KeskiSuomi!AE39+[1]EtelaSavo!AE39+[1]PohjoisSavo!AE39+[1]Pohjanmaa!AE39+[1]Uusimaa!AE39</f>
        <v>1176.6485466561903</v>
      </c>
      <c r="G9" s="3">
        <f>+[1]KeskiPohjanmaa!AG39+[1]PohjoisPohjanmaa!AF39+[1]Kainuu!AF39+[1]Lappi!AF40+[1]PohjoisKarjala!AF39+[1]EtelaKarjala!AF39+[1]Kymenlaakso!AF39+[1]KantaHame!AF39+[1]PaijatHame!AF39+[1]Pirkanmaa!AF39+[1]VarsinaisSuomi!AF39+[1]Satakunta!AF39+[1]EtelaPohjanmaa!AF39+[1]KeskiSuomi!AF39+[1]EtelaSavo!AF39+[1]PohjoisSavo!AF39+[1]Pohjanmaa!AF39+[1]Uusimaa!AF39</f>
        <v>1040.8830223976056</v>
      </c>
      <c r="H9" s="3">
        <f>+[1]KeskiPohjanmaa!AH39+[1]PohjoisPohjanmaa!AG39+[1]Kainuu!AG39+[1]Lappi!AG40+[1]PohjoisKarjala!AG39+[1]EtelaKarjala!AG39+[1]Kymenlaakso!AG39+[1]KantaHame!AG39+[1]PaijatHame!AG39+[1]Pirkanmaa!AG39+[1]VarsinaisSuomi!AG39+[1]Satakunta!AG39+[1]EtelaPohjanmaa!AG39+[1]KeskiSuomi!AG39+[1]EtelaSavo!AG39+[1]PohjoisSavo!AG39+[1]Pohjanmaa!AG39+[1]Uusimaa!AG39</f>
        <v>29967.182340777432</v>
      </c>
      <c r="I9" s="3">
        <f>+[1]KeskiPohjanmaa!AI39+[1]PohjoisPohjanmaa!AH39+[1]Kainuu!AH39+[1]Lappi!AH40+[1]PohjoisKarjala!AH39+[1]EtelaKarjala!AH39+[1]Kymenlaakso!AH39+[1]KantaHame!AH39+[1]PaijatHame!AH39+[1]Pirkanmaa!AH39+[1]VarsinaisSuomi!AH39+[1]Satakunta!AH39+[1]EtelaPohjanmaa!AH39+[1]KeskiSuomi!AH39+[1]EtelaSavo!AH39+[1]PohjoisSavo!AH39+[1]Pohjanmaa!AH39+[1]Uusimaa!AH39</f>
        <v>14470.460954553875</v>
      </c>
      <c r="J9" s="3">
        <f>+[1]KeskiPohjanmaa!AJ39+[1]PohjoisPohjanmaa!AI39+[1]Kainuu!AI39+[1]Lappi!AI40+[1]PohjoisKarjala!AI39+[1]EtelaKarjala!AI39+[1]Kymenlaakso!AI39+[1]KantaHame!AI39+[1]PaijatHame!AI39+[1]Pirkanmaa!AI39+[1]VarsinaisSuomi!AI39+[1]Satakunta!AI39+[1]EtelaPohjanmaa!AI39+[1]KeskiSuomi!AI39+[1]EtelaSavo!AI39+[1]PohjoisSavo!AI39+[1]Pohjanmaa!AI39+[1]Uusimaa!AI39</f>
        <v>829.31193882471166</v>
      </c>
      <c r="K9" s="3">
        <f>+[1]KeskiPohjanmaa!AK39+[1]PohjoisPohjanmaa!AJ39+[1]Kainuu!AJ39+[1]Lappi!AJ40+[1]PohjoisKarjala!AJ39+[1]EtelaKarjala!AJ39+[1]Kymenlaakso!AJ39+[1]KantaHame!AJ39+[1]PaijatHame!AJ39+[1]Pirkanmaa!AJ39+[1]VarsinaisSuomi!AJ39+[1]Satakunta!AJ39+[1]EtelaPohjanmaa!AJ39+[1]KeskiSuomi!AJ39+[1]EtelaSavo!AJ39+[1]PohjoisSavo!AJ39+[1]Pohjanmaa!AJ39+[1]Uusimaa!AJ39</f>
        <v>190.68055004652837</v>
      </c>
      <c r="L9" s="3">
        <f>+[1]KeskiPohjanmaa!AL39+[1]PohjoisPohjanmaa!AK39+[1]Kainuu!AK39+[1]Lappi!AK40+[1]PohjoisKarjala!AK39+[1]EtelaKarjala!AK39+[1]Kymenlaakso!AK39+[1]KantaHame!AK39+[1]PaijatHame!AK39+[1]Pirkanmaa!AK39+[1]VarsinaisSuomi!AK39+[1]Satakunta!AK39+[1]EtelaPohjanmaa!AK39+[1]KeskiSuomi!AK39+[1]EtelaSavo!AK39+[1]PohjoisSavo!AK39+[1]Pohjanmaa!AK39+[1]Uusimaa!AK39</f>
        <v>3140.745443076532</v>
      </c>
      <c r="M9" s="3">
        <f>SUM(C9:L9)</f>
        <v>95120.476341551577</v>
      </c>
      <c r="N9" t="s">
        <v>103</v>
      </c>
    </row>
    <row r="10" spans="2:14" x14ac:dyDescent="0.35">
      <c r="B10" t="s">
        <v>85</v>
      </c>
      <c r="C10" s="3">
        <f>+[1]KeskiPohjanmaa!AC40+[1]PohjoisPohjanmaa!AB40+[1]Kainuu!AB40+[1]Lappi!AB41+[1]PohjoisKarjala!AB40+[1]EtelaKarjala!AB40+[1]Kymenlaakso!AB40+[1]KantaHame!AB40+[1]PaijatHame!AB40+[1]Pirkanmaa!AB40+[1]VarsinaisSuomi!AB40+[1]Satakunta!AB40+[1]EtelaPohjanmaa!AB40+[1]KeskiSuomi!AB40+[1]EtelaSavo!AB40+[1]PohjoisSavo!AB40+[1]Pohjanmaa!AB40+[1]Uusimaa!AB40</f>
        <v>23112.523817182602</v>
      </c>
      <c r="D10" s="3">
        <f>+[1]KeskiPohjanmaa!AD40+[1]PohjoisPohjanmaa!AC40+[1]Kainuu!AC40+[1]Lappi!AC41+[1]PohjoisKarjala!AC40+[1]EtelaKarjala!AC40+[1]Kymenlaakso!AC40+[1]KantaHame!AC40+[1]PaijatHame!AC40+[1]Pirkanmaa!AC40+[1]VarsinaisSuomi!AC40+[1]Satakunta!AC40+[1]EtelaPohjanmaa!AC40+[1]KeskiSuomi!AC40+[1]EtelaSavo!AC40+[1]PohjoisSavo!AC40+[1]Pohjanmaa!AC40+[1]Uusimaa!AC40</f>
        <v>11488.374141595214</v>
      </c>
      <c r="E10" s="3">
        <f>+[1]KeskiPohjanmaa!AE40+[1]PohjoisPohjanmaa!AD40+[1]Kainuu!AD40+[1]Lappi!AD41+[1]PohjoisKarjala!AD40+[1]EtelaKarjala!AD40+[1]Kymenlaakso!AD40+[1]KantaHame!AD40+[1]PaijatHame!AD40+[1]Pirkanmaa!AD40+[1]VarsinaisSuomi!AD40+[1]Satakunta!AD40+[1]EtelaPohjanmaa!AD40+[1]KeskiSuomi!AD40+[1]EtelaSavo!AD40+[1]PohjoisSavo!AD40+[1]Pohjanmaa!AD40+[1]Uusimaa!AD40</f>
        <v>1814.4480653811709</v>
      </c>
      <c r="F10" s="3">
        <f>+[1]KeskiPohjanmaa!AF40+[1]PohjoisPohjanmaa!AE40+[1]Kainuu!AE40+[1]Lappi!AE41+[1]PohjoisKarjala!AE40+[1]EtelaKarjala!AE40+[1]Kymenlaakso!AE40+[1]KantaHame!AE40+[1]PaijatHame!AE40+[1]Pirkanmaa!AE40+[1]VarsinaisSuomi!AE40+[1]Satakunta!AE40+[1]EtelaPohjanmaa!AE40+[1]KeskiSuomi!AE40+[1]EtelaSavo!AE40+[1]PohjoisSavo!AE40+[1]Pohjanmaa!AE40+[1]Uusimaa!AE40</f>
        <v>781.99511114437405</v>
      </c>
      <c r="G10" s="3">
        <f>+[1]KeskiPohjanmaa!AG40+[1]PohjoisPohjanmaa!AF40+[1]Kainuu!AF40+[1]Lappi!AF41+[1]PohjoisKarjala!AF40+[1]EtelaKarjala!AF40+[1]Kymenlaakso!AF40+[1]KantaHame!AF40+[1]PaijatHame!AF40+[1]Pirkanmaa!AF40+[1]VarsinaisSuomi!AF40+[1]Satakunta!AF40+[1]EtelaPohjanmaa!AF40+[1]KeskiSuomi!AF40+[1]EtelaSavo!AF40+[1]PohjoisSavo!AF40+[1]Pohjanmaa!AF40+[1]Uusimaa!AF40</f>
        <v>938.61569101575526</v>
      </c>
      <c r="H10" s="3">
        <f>+[1]KeskiPohjanmaa!AH40+[1]PohjoisPohjanmaa!AG40+[1]Kainuu!AG40+[1]Lappi!AG41+[1]PohjoisKarjala!AG40+[1]EtelaKarjala!AG40+[1]Kymenlaakso!AG40+[1]KantaHame!AG40+[1]PaijatHame!AG40+[1]Pirkanmaa!AG40+[1]VarsinaisSuomi!AG40+[1]Satakunta!AG40+[1]EtelaPohjanmaa!AG40+[1]KeskiSuomi!AG40+[1]EtelaSavo!AG40+[1]PohjoisSavo!AG40+[1]Pohjanmaa!AG40+[1]Uusimaa!AG40</f>
        <v>20257.665438289994</v>
      </c>
      <c r="I10" s="3">
        <f>+[1]KeskiPohjanmaa!AI40+[1]PohjoisPohjanmaa!AH40+[1]Kainuu!AH40+[1]Lappi!AH41+[1]PohjoisKarjala!AH40+[1]EtelaKarjala!AH40+[1]Kymenlaakso!AH40+[1]KantaHame!AH40+[1]PaijatHame!AH40+[1]Pirkanmaa!AH40+[1]VarsinaisSuomi!AH40+[1]Satakunta!AH40+[1]EtelaPohjanmaa!AH40+[1]KeskiSuomi!AH40+[1]EtelaSavo!AH40+[1]PohjoisSavo!AH40+[1]Pohjanmaa!AH40+[1]Uusimaa!AH40</f>
        <v>11933.464978343314</v>
      </c>
      <c r="J10" s="3">
        <f>+[1]KeskiPohjanmaa!AJ40+[1]PohjoisPohjanmaa!AI40+[1]Kainuu!AI40+[1]Lappi!AI41+[1]PohjoisKarjala!AI40+[1]EtelaKarjala!AI40+[1]Kymenlaakso!AI40+[1]KantaHame!AI40+[1]PaijatHame!AI40+[1]Pirkanmaa!AI40+[1]VarsinaisSuomi!AI40+[1]Satakunta!AI40+[1]EtelaPohjanmaa!AI40+[1]KeskiSuomi!AI40+[1]EtelaSavo!AI40+[1]PohjoisSavo!AI40+[1]Pohjanmaa!AI40+[1]Uusimaa!AI40</f>
        <v>684.07526379072658</v>
      </c>
      <c r="K10" s="3">
        <f>+[1]KeskiPohjanmaa!AK40+[1]PohjoisPohjanmaa!AJ40+[1]Kainuu!AJ40+[1]Lappi!AJ41+[1]PohjoisKarjala!AJ40+[1]EtelaKarjala!AJ40+[1]Kymenlaakso!AJ40+[1]KantaHame!AJ40+[1]PaijatHame!AJ40+[1]Pirkanmaa!AJ40+[1]VarsinaisSuomi!AJ40+[1]Satakunta!AJ40+[1]EtelaPohjanmaa!AJ40+[1]KeskiSuomi!AJ40+[1]EtelaSavo!AJ40+[1]PohjoisSavo!AJ40+[1]Pohjanmaa!AJ40+[1]Uusimaa!AJ40</f>
        <v>185.15504274153827</v>
      </c>
      <c r="L10" s="3">
        <f>+[1]KeskiPohjanmaa!AL40+[1]PohjoisPohjanmaa!AK40+[1]Kainuu!AK40+[1]Lappi!AK41+[1]PohjoisKarjala!AK40+[1]EtelaKarjala!AK40+[1]Kymenlaakso!AK40+[1]KantaHame!AK40+[1]PaijatHame!AK40+[1]Pirkanmaa!AK40+[1]VarsinaisSuomi!AK40+[1]Satakunta!AK40+[1]EtelaPohjanmaa!AK40+[1]KeskiSuomi!AK40+[1]EtelaSavo!AK40+[1]PohjoisSavo!AK40+[1]Pohjanmaa!AK40+[1]Uusimaa!AK40</f>
        <v>2915.6437023702106</v>
      </c>
      <c r="M10" s="3">
        <f>SUM(C10:L10)</f>
        <v>74111.961251854911</v>
      </c>
      <c r="N10" t="s">
        <v>85</v>
      </c>
    </row>
    <row r="11" spans="2:14" x14ac:dyDescent="0.35">
      <c r="B11" t="s">
        <v>86</v>
      </c>
      <c r="C11" s="3">
        <f>+[1]KeskiPohjanmaa!AC41+[1]PohjoisPohjanmaa!AB41+[1]Kainuu!AB41+[1]Lappi!AB42+[1]PohjoisKarjala!AB41+[1]EtelaKarjala!AB41+[1]Kymenlaakso!AB41+[1]KantaHame!AB41+[1]PaijatHame!AB41+[1]Pirkanmaa!AB41+[1]VarsinaisSuomi!AB41+[1]Satakunta!AB41+[1]EtelaPohjanmaa!AB41+[1]KeskiSuomi!AB41+[1]EtelaSavo!AB41+[1]PohjoisSavo!AB41+[1]Pohjanmaa!AB41+[1]Uusimaa!AB41</f>
        <v>66701.288624738911</v>
      </c>
      <c r="D11" s="3">
        <f>+[1]KeskiPohjanmaa!AD41+[1]PohjoisPohjanmaa!AC41+[1]Kainuu!AC41+[1]Lappi!AC42+[1]PohjoisKarjala!AC41+[1]EtelaKarjala!AC41+[1]Kymenlaakso!AC41+[1]KantaHame!AC41+[1]PaijatHame!AC41+[1]Pirkanmaa!AC41+[1]VarsinaisSuomi!AC41+[1]Satakunta!AC41+[1]EtelaPohjanmaa!AC41+[1]KeskiSuomi!AC41+[1]EtelaSavo!AC41+[1]PohjoisSavo!AC41+[1]Pohjanmaa!AC41+[1]Uusimaa!AC41</f>
        <v>37013.892850304997</v>
      </c>
      <c r="E11" s="3">
        <f>+[1]KeskiPohjanmaa!AE41+[1]PohjoisPohjanmaa!AD41+[1]Kainuu!AD41+[1]Lappi!AD42+[1]PohjoisKarjala!AD41+[1]EtelaKarjala!AD41+[1]Kymenlaakso!AD41+[1]KantaHame!AD41+[1]PaijatHame!AD41+[1]Pirkanmaa!AD41+[1]VarsinaisSuomi!AD41+[1]Satakunta!AD41+[1]EtelaPohjanmaa!AD41+[1]KeskiSuomi!AD41+[1]EtelaSavo!AD41+[1]PohjoisSavo!AD41+[1]Pohjanmaa!AD41+[1]Uusimaa!AD41</f>
        <v>3843.5613200239241</v>
      </c>
      <c r="F11" s="3">
        <f>+[1]KeskiPohjanmaa!AF41+[1]PohjoisPohjanmaa!AE41+[1]Kainuu!AE41+[1]Lappi!AE42+[1]PohjoisKarjala!AE41+[1]EtelaKarjala!AE41+[1]Kymenlaakso!AE41+[1]KantaHame!AE41+[1]PaijatHame!AE41+[1]Pirkanmaa!AE41+[1]VarsinaisSuomi!AE41+[1]Satakunta!AE41+[1]EtelaPohjanmaa!AE41+[1]KeskiSuomi!AE41+[1]EtelaSavo!AE41+[1]PohjoisSavo!AE41+[1]Pohjanmaa!AE41+[1]Uusimaa!AE41</f>
        <v>1620.5011613180275</v>
      </c>
      <c r="G11" s="3">
        <f>+[1]KeskiPohjanmaa!AG41+[1]PohjoisPohjanmaa!AF41+[1]Kainuu!AF41+[1]Lappi!AF42+[1]PohjoisKarjala!AF41+[1]EtelaKarjala!AF41+[1]Kymenlaakso!AF41+[1]KantaHame!AF41+[1]PaijatHame!AF41+[1]Pirkanmaa!AF41+[1]VarsinaisSuomi!AF41+[1]Satakunta!AF41+[1]EtelaPohjanmaa!AF41+[1]KeskiSuomi!AF41+[1]EtelaSavo!AF41+[1]PohjoisSavo!AF41+[1]Pohjanmaa!AF41+[1]Uusimaa!AF41</f>
        <v>3055.4874521182842</v>
      </c>
      <c r="H11" s="3">
        <f>+[1]KeskiPohjanmaa!AH41+[1]PohjoisPohjanmaa!AG41+[1]Kainuu!AG41+[1]Lappi!AG42+[1]PohjoisKarjala!AG41+[1]EtelaKarjala!AG41+[1]Kymenlaakso!AG41+[1]KantaHame!AG41+[1]PaijatHame!AG41+[1]Pirkanmaa!AG41+[1]VarsinaisSuomi!AG41+[1]Satakunta!AG41+[1]EtelaPohjanmaa!AG41+[1]KeskiSuomi!AG41+[1]EtelaSavo!AG41+[1]PohjoisSavo!AG41+[1]Pohjanmaa!AG41+[1]Uusimaa!AG41</f>
        <v>43831.996857397833</v>
      </c>
      <c r="I11" s="3">
        <f>+[1]KeskiPohjanmaa!AI41+[1]PohjoisPohjanmaa!AH41+[1]Kainuu!AH41+[1]Lappi!AH42+[1]PohjoisKarjala!AH41+[1]EtelaKarjala!AH41+[1]Kymenlaakso!AH41+[1]KantaHame!AH41+[1]PaijatHame!AH41+[1]Pirkanmaa!AH41+[1]VarsinaisSuomi!AH41+[1]Satakunta!AH41+[1]EtelaPohjanmaa!AH41+[1]KeskiSuomi!AH41+[1]EtelaSavo!AH41+[1]PohjoisSavo!AH41+[1]Pohjanmaa!AH41+[1]Uusimaa!AH41</f>
        <v>34247.891887986349</v>
      </c>
      <c r="J11" s="3">
        <f>+[1]KeskiPohjanmaa!AJ41+[1]PohjoisPohjanmaa!AI41+[1]Kainuu!AI41+[1]Lappi!AI42+[1]PohjoisKarjala!AI41+[1]EtelaKarjala!AI41+[1]Kymenlaakso!AI41+[1]KantaHame!AI41+[1]PaijatHame!AI41+[1]Pirkanmaa!AI41+[1]VarsinaisSuomi!AI41+[1]Satakunta!AI41+[1]EtelaPohjanmaa!AI41+[1]KeskiSuomi!AI41+[1]EtelaSavo!AI41+[1]PohjoisSavo!AI41+[1]Pohjanmaa!AI41+[1]Uusimaa!AI41</f>
        <v>2165.5986134993263</v>
      </c>
      <c r="K11" s="3">
        <f>+[1]KeskiPohjanmaa!AK41+[1]PohjoisPohjanmaa!AJ41+[1]Kainuu!AJ41+[1]Lappi!AJ42+[1]PohjoisKarjala!AJ41+[1]EtelaKarjala!AJ41+[1]Kymenlaakso!AJ41+[1]KantaHame!AJ41+[1]PaijatHame!AJ41+[1]Pirkanmaa!AJ41+[1]VarsinaisSuomi!AJ41+[1]Satakunta!AJ41+[1]EtelaPohjanmaa!AJ41+[1]KeskiSuomi!AJ41+[1]EtelaSavo!AJ41+[1]PohjoisSavo!AJ41+[1]Pohjanmaa!AJ41+[1]Uusimaa!AJ41</f>
        <v>504.7315334590715</v>
      </c>
      <c r="L11" s="3">
        <f>+[1]KeskiPohjanmaa!AL41+[1]PohjoisPohjanmaa!AK41+[1]Kainuu!AK41+[1]Lappi!AK42+[1]PohjoisKarjala!AK41+[1]EtelaKarjala!AK41+[1]Kymenlaakso!AK41+[1]KantaHame!AK41+[1]PaijatHame!AK41+[1]Pirkanmaa!AK41+[1]VarsinaisSuomi!AK41+[1]Satakunta!AK41+[1]EtelaPohjanmaa!AK41+[1]KeskiSuomi!AK41+[1]EtelaSavo!AK41+[1]PohjoisSavo!AK41+[1]Pohjanmaa!AK41+[1]Uusimaa!AK41</f>
        <v>6879.4464377283621</v>
      </c>
      <c r="M11" s="3">
        <f>SUM(C11:L11)</f>
        <v>199864.39673857504</v>
      </c>
      <c r="N11" t="s">
        <v>86</v>
      </c>
    </row>
    <row r="12" spans="2:14" x14ac:dyDescent="0.35">
      <c r="B12" t="s">
        <v>67</v>
      </c>
      <c r="C12" s="3">
        <f>+C10+C11+C9*Koko_maa!$N$1</f>
        <v>89813.812441921516</v>
      </c>
      <c r="D12" s="3">
        <f>+D10+D11+D9*Koko_maa!$N$1</f>
        <v>48502.266991900207</v>
      </c>
      <c r="E12" s="3">
        <f>+E10+E11+E9*Koko_maa!$N$1</f>
        <v>5658.0093854050947</v>
      </c>
      <c r="F12" s="3">
        <f>+F10+F11+F9*Koko_maa!$N$1</f>
        <v>2402.4962724624015</v>
      </c>
      <c r="G12" s="3">
        <f>+G10+G11+G9*Koko_maa!$N$1</f>
        <v>3994.1031431340393</v>
      </c>
      <c r="H12" s="3">
        <f>+H10+H11+H9*Koko_maa!$N$1</f>
        <v>64089.662295687827</v>
      </c>
      <c r="I12" s="3">
        <f>+I10+I11+I9*Koko_maa!$N$1</f>
        <v>46181.356866329661</v>
      </c>
      <c r="J12" s="3">
        <f>+J10+J11+J9*Koko_maa!$N$1</f>
        <v>2849.673877290053</v>
      </c>
      <c r="K12" s="3">
        <f>+K10+K11+K9*Koko_maa!$N$1</f>
        <v>689.88657620060974</v>
      </c>
      <c r="L12" s="3">
        <f>+L10+L11+L9*Koko_maa!$N$1</f>
        <v>9795.0901400985731</v>
      </c>
      <c r="M12" s="3">
        <f>SUM(C12:L12)</f>
        <v>273976.35799042997</v>
      </c>
      <c r="N12" t="s">
        <v>67</v>
      </c>
    </row>
    <row r="13" spans="2:14" x14ac:dyDescent="0.35">
      <c r="B13" t="s">
        <v>68</v>
      </c>
      <c r="C13" s="3">
        <f>+[1]KeskiPohjanmaa!AC43+[1]PohjoisPohjanmaa!AB43+[1]Kainuu!AB43+[1]Lappi!AB44+[1]PohjoisKarjala!AB43+[1]EtelaKarjala!AB43+[1]Kymenlaakso!AB43+[1]KantaHame!AB43+[1]PaijatHame!AB43+[1]Pirkanmaa!AB43+[1]VarsinaisSuomi!AB43+[1]Satakunta!AB43+[1]EtelaPohjanmaa!AB43+[1]KeskiSuomi!AB43+[1]EtelaSavo!AB43+[1]PohjoisSavo!AB43+[1]Pohjanmaa!AB43+[1]Uusimaa!AB43</f>
        <v>26547.08544032769</v>
      </c>
      <c r="D13" s="3">
        <f>+[1]KeskiPohjanmaa!AD43+[1]PohjoisPohjanmaa!AC43+[1]Kainuu!AC43+[1]Lappi!AC44+[1]PohjoisKarjala!AC43+[1]EtelaKarjala!AC43+[1]Kymenlaakso!AC43+[1]KantaHame!AC43+[1]PaijatHame!AC43+[1]Pirkanmaa!AC43+[1]VarsinaisSuomi!AC43+[1]Satakunta!AC43+[1]EtelaPohjanmaa!AC43+[1]KeskiSuomi!AC43+[1]EtelaSavo!AC43+[1]PohjoisSavo!AC43+[1]Pohjanmaa!AC43+[1]Uusimaa!AC43</f>
        <v>13187.325177947179</v>
      </c>
      <c r="E13" s="3">
        <f>+[1]KeskiPohjanmaa!AE43+[1]PohjoisPohjanmaa!AD43+[1]Kainuu!AD43+[1]Lappi!AD44+[1]PohjoisKarjala!AD43+[1]EtelaKarjala!AD43+[1]Kymenlaakso!AD43+[1]KantaHame!AD43+[1]PaijatHame!AD43+[1]Pirkanmaa!AD43+[1]VarsinaisSuomi!AD43+[1]Satakunta!AD43+[1]EtelaPohjanmaa!AD43+[1]KeskiSuomi!AD43+[1]EtelaSavo!AD43+[1]PohjoisSavo!AD43+[1]Pohjanmaa!AD43+[1]Uusimaa!AD43</f>
        <v>4186.7972821399262</v>
      </c>
      <c r="F13" s="3">
        <f>+[1]KeskiPohjanmaa!AF43+[1]PohjoisPohjanmaa!AE43+[1]Kainuu!AE43+[1]Lappi!AE44+[1]PohjoisKarjala!AE43+[1]EtelaKarjala!AE43+[1]Kymenlaakso!AE43+[1]KantaHame!AE43+[1]PaijatHame!AE43+[1]Pirkanmaa!AE43+[1]VarsinaisSuomi!AE43+[1]Satakunta!AE43+[1]EtelaPohjanmaa!AE43+[1]KeskiSuomi!AE43+[1]EtelaSavo!AE43+[1]PohjoisSavo!AE43+[1]Pohjanmaa!AE43+[1]Uusimaa!AE43</f>
        <v>1661.9212333148746</v>
      </c>
      <c r="G13" s="3">
        <f>+[1]KeskiPohjanmaa!AG43+[1]PohjoisPohjanmaa!AF43+[1]Kainuu!AF43+[1]Lappi!AF44+[1]PohjoisKarjala!AF43+[1]EtelaKarjala!AF43+[1]Kymenlaakso!AF43+[1]KantaHame!AF43+[1]PaijatHame!AF43+[1]Pirkanmaa!AF43+[1]VarsinaisSuomi!AF43+[1]Satakunta!AF43+[1]EtelaPohjanmaa!AF43+[1]KeskiSuomi!AF43+[1]EtelaSavo!AF43+[1]PohjoisSavo!AF43+[1]Pohjanmaa!AF43+[1]Uusimaa!AF43</f>
        <v>517.51740485334676</v>
      </c>
      <c r="H13" s="3">
        <f>+[1]KeskiPohjanmaa!AH43+[1]PohjoisPohjanmaa!AG43+[1]Kainuu!AG43+[1]Lappi!AG44+[1]PohjoisKarjala!AG43+[1]EtelaKarjala!AG43+[1]Kymenlaakso!AG43+[1]KantaHame!AG43+[1]PaijatHame!AG43+[1]Pirkanmaa!AG43+[1]VarsinaisSuomi!AG43+[1]Satakunta!AG43+[1]EtelaPohjanmaa!AG43+[1]KeskiSuomi!AG43+[1]EtelaSavo!AG43+[1]PohjoisSavo!AG43+[1]Pohjanmaa!AG43+[1]Uusimaa!AG43</f>
        <v>34074.252453742913</v>
      </c>
      <c r="I13" s="3">
        <f>+[1]KeskiPohjanmaa!AI43+[1]PohjoisPohjanmaa!AH43+[1]Kainuu!AH43+[1]Lappi!AH44+[1]PohjoisKarjala!AH43+[1]EtelaKarjala!AH43+[1]Kymenlaakso!AH43+[1]KantaHame!AH43+[1]PaijatHame!AH43+[1]Pirkanmaa!AH43+[1]VarsinaisSuomi!AH43+[1]Satakunta!AH43+[1]EtelaPohjanmaa!AH43+[1]KeskiSuomi!AH43+[1]EtelaSavo!AH43+[1]PohjoisSavo!AH43+[1]Pohjanmaa!AH43+[1]Uusimaa!AH43</f>
        <v>9301.2257288182718</v>
      </c>
      <c r="J13" s="3">
        <f>+[1]KeskiPohjanmaa!AJ43+[1]PohjoisPohjanmaa!AI43+[1]Kainuu!AI43+[1]Lappi!AI44+[1]PohjoisKarjala!AI43+[1]EtelaKarjala!AI43+[1]Kymenlaakso!AI43+[1]KantaHame!AI43+[1]PaijatHame!AI43+[1]Pirkanmaa!AI43+[1]VarsinaisSuomi!AI43+[1]Satakunta!AI43+[1]EtelaPohjanmaa!AI43+[1]KeskiSuomi!AI43+[1]EtelaSavo!AI43+[1]PohjoisSavo!AI43+[1]Pohjanmaa!AI43+[1]Uusimaa!AI43</f>
        <v>287.22395936174104</v>
      </c>
      <c r="K13" s="3">
        <f>+[1]KeskiPohjanmaa!AK43+[1]PohjoisPohjanmaa!AJ43+[1]Kainuu!AJ43+[1]Lappi!AJ44+[1]PohjoisKarjala!AJ43+[1]EtelaKarjala!AJ43+[1]Kymenlaakso!AJ43+[1]KantaHame!AJ43+[1]PaijatHame!AJ43+[1]Pirkanmaa!AJ43+[1]VarsinaisSuomi!AJ43+[1]Satakunta!AJ43+[1]EtelaPohjanmaa!AJ43+[1]KeskiSuomi!AJ43+[1]EtelaSavo!AJ43+[1]PohjoisSavo!AJ43+[1]Pohjanmaa!AJ43+[1]Uusimaa!AJ43</f>
        <v>25.328439278831294</v>
      </c>
      <c r="L13" s="3">
        <f>+[1]KeskiPohjanmaa!AL43+[1]PohjoisPohjanmaa!AK43+[1]Kainuu!AK43+[1]Lappi!AK44+[1]PohjoisKarjala!AK43+[1]EtelaKarjala!AK43+[1]Kymenlaakso!AK43+[1]KantaHame!AK43+[1]PaijatHame!AK43+[1]Pirkanmaa!AK43+[1]VarsinaisSuomi!AK43+[1]Satakunta!AK43+[1]EtelaPohjanmaa!AK43+[1]KeskiSuomi!AK43+[1]EtelaSavo!AK43+[1]PohjoisSavo!AK43+[1]Pohjanmaa!AK43+[1]Uusimaa!AK43</f>
        <v>0</v>
      </c>
      <c r="M13" s="3">
        <f>SUM(C13:L13)</f>
        <v>89788.67711978477</v>
      </c>
      <c r="N13" t="s">
        <v>68</v>
      </c>
    </row>
    <row r="14" spans="2:14" x14ac:dyDescent="0.35">
      <c r="B14" t="s">
        <v>105</v>
      </c>
      <c r="C14" s="15">
        <f>+C13/C12</f>
        <v>0.2955790954480913</v>
      </c>
      <c r="D14" s="15">
        <f t="shared" ref="D14:M14" si="2">+D13/D12</f>
        <v>0.27189090316437042</v>
      </c>
      <c r="E14" s="15">
        <f t="shared" si="2"/>
        <v>0.73997708327239997</v>
      </c>
      <c r="F14" s="15">
        <f t="shared" si="2"/>
        <v>0.69174768442471468</v>
      </c>
      <c r="G14" s="15">
        <f t="shared" si="2"/>
        <v>0.12957036568847047</v>
      </c>
      <c r="H14" s="15">
        <f t="shared" si="2"/>
        <v>0.53166534559873235</v>
      </c>
      <c r="I14" s="15">
        <f t="shared" si="2"/>
        <v>0.20140650600068655</v>
      </c>
      <c r="J14" s="15">
        <f t="shared" si="2"/>
        <v>0.10079187013318228</v>
      </c>
      <c r="K14" s="15">
        <f t="shared" si="2"/>
        <v>3.6713918131762759E-2</v>
      </c>
      <c r="L14" s="15">
        <f t="shared" si="2"/>
        <v>0</v>
      </c>
      <c r="M14" s="15">
        <f t="shared" si="2"/>
        <v>0.32772417948165111</v>
      </c>
      <c r="N14" t="s">
        <v>105</v>
      </c>
    </row>
    <row r="15" spans="2:14" x14ac:dyDescent="0.35">
      <c r="B15" t="s">
        <v>69</v>
      </c>
      <c r="C15" s="3">
        <f>+[1]KeskiPohjanmaa!AC45+[1]PohjoisPohjanmaa!AB45+[1]Kainuu!AB45+[1]Lappi!AB46+[1]PohjoisKarjala!AB45+[1]EtelaKarjala!AB45+[1]Kymenlaakso!AB45+[1]KantaHame!AB45+[1]PohjoisPohjanmaa!AB45+[1]Pirkanmaa!AB45+[1]VarsinaisSuomi!AB45+[1]Satakunta!AB45+[1]EtelaPohjanmaa!AB45+[1]KeskiSuomi!AB45+[1]EtelaSavo!AB45+[1]PohjoisSavo!AB45+[1]Pohjanmaa!AB45+[1]Uusimaa!AB45</f>
        <v>76890.60673427007</v>
      </c>
      <c r="D15" s="3">
        <f>+[1]KeskiPohjanmaa!AD45+[1]PohjoisPohjanmaa!AC45+[1]Kainuu!AC45+[1]Lappi!AC46+[1]PohjoisKarjala!AC45+[1]EtelaKarjala!AC45+[1]Kymenlaakso!AC45+[1]KantaHame!AC45+[1]PohjoisPohjanmaa!AC45+[1]Pirkanmaa!AC45+[1]VarsinaisSuomi!AC45+[1]Satakunta!AC45+[1]EtelaPohjanmaa!AC45+[1]KeskiSuomi!AC45+[1]EtelaSavo!AC45+[1]PohjoisSavo!AC45+[1]Pohjanmaa!AC45+[1]Uusimaa!AC45</f>
        <v>42297.773441764177</v>
      </c>
      <c r="E15" s="3">
        <f>+[1]KeskiPohjanmaa!AE45+[1]PohjoisPohjanmaa!AD45+[1]Kainuu!AD45+[1]Lappi!AD46+[1]PohjoisKarjala!AD45+[1]EtelaKarjala!AD45+[1]Kymenlaakso!AD45+[1]KantaHame!AD45+[1]PohjoisPohjanmaa!AD45+[1]Pirkanmaa!AD45+[1]VarsinaisSuomi!AD45+[1]Satakunta!AD45+[1]EtelaPohjanmaa!AD45+[1]KeskiSuomi!AD45+[1]EtelaSavo!AD45+[1]PohjoisSavo!AD45+[1]Pohjanmaa!AD45+[1]Uusimaa!AD45</f>
        <v>1090.8813561319716</v>
      </c>
      <c r="F15" s="3">
        <f>+[1]KeskiPohjanmaa!AF45+[1]PohjoisPohjanmaa!AE45+[1]Kainuu!AE45+[1]Lappi!AE46+[1]PohjoisKarjala!AE45+[1]EtelaKarjala!AE45+[1]Kymenlaakso!AE45+[1]KantaHame!AE45+[1]PohjoisPohjanmaa!AE45+[1]Pirkanmaa!AE45+[1]VarsinaisSuomi!AE45+[1]Satakunta!AE45+[1]EtelaPohjanmaa!AE45+[1]KeskiSuomi!AE45+[1]EtelaSavo!AE45+[1]PohjoisSavo!AE45+[1]Pohjanmaa!AE45+[1]Uusimaa!AE45</f>
        <v>632.45100668742498</v>
      </c>
      <c r="G15" s="3">
        <f>+[1]KeskiPohjanmaa!AG45+[1]PohjoisPohjanmaa!AF45+[1]Kainuu!AF45+[1]Lappi!AF46+[1]PohjoisKarjala!AF45+[1]EtelaKarjala!AF45+[1]Kymenlaakso!AF45+[1]KantaHame!AF45+[1]PohjoisPohjanmaa!AF45+[1]Pirkanmaa!AF45+[1]VarsinaisSuomi!AF45+[1]Satakunta!AF45+[1]EtelaPohjanmaa!AF45+[1]KeskiSuomi!AF45+[1]EtelaSavo!AF45+[1]PohjoisSavo!AF45+[1]Pohjanmaa!AF45+[1]Uusimaa!AF45</f>
        <v>3926.3481537843218</v>
      </c>
      <c r="H15" s="3">
        <f>+[1]KeskiPohjanmaa!AH45+[1]PohjoisPohjanmaa!AG45+[1]Kainuu!AG45+[1]Lappi!AG46+[1]PohjoisKarjala!AG45+[1]EtelaKarjala!AG45+[1]Kymenlaakso!AG45+[1]KantaHame!AG45+[1]PohjoisPohjanmaa!AG45+[1]Pirkanmaa!AG45+[1]VarsinaisSuomi!AG45+[1]Satakunta!AG45+[1]EtelaPohjanmaa!AG45+[1]KeskiSuomi!AG45+[1]EtelaSavo!AG45+[1]PohjoisSavo!AG45+[1]Pohjanmaa!AG45+[1]Uusimaa!AG45</f>
        <v>29591.633734741823</v>
      </c>
      <c r="I15" s="3">
        <f>+[1]KeskiPohjanmaa!AI45+[1]PohjoisPohjanmaa!AH45+[1]Kainuu!AH45+[1]Lappi!AH46+[1]PohjoisKarjala!AH45+[1]EtelaKarjala!AH45+[1]Kymenlaakso!AH45+[1]KantaHame!AH45+[1]PohjoisPohjanmaa!AH45+[1]Pirkanmaa!AH45+[1]VarsinaisSuomi!AH45+[1]Satakunta!AH45+[1]EtelaPohjanmaa!AH45+[1]KeskiSuomi!AH45+[1]EtelaSavo!AH45+[1]PohjoisSavo!AH45+[1]Pohjanmaa!AH45+[1]Uusimaa!AH45</f>
        <v>37902.055109749344</v>
      </c>
      <c r="J15" s="3">
        <f>+[1]KeskiPohjanmaa!AJ45+[1]PohjoisPohjanmaa!AI45+[1]Kainuu!AI45+[1]Lappi!AI46+[1]PohjoisKarjala!AI45+[1]EtelaKarjala!AI45+[1]Kymenlaakso!AI45+[1]KantaHame!AI45+[1]PohjoisPohjanmaa!AI45+[1]Pirkanmaa!AI45+[1]VarsinaisSuomi!AI45+[1]Satakunta!AI45+[1]EtelaPohjanmaa!AI45+[1]KeskiSuomi!AI45+[1]EtelaSavo!AI45+[1]PohjoisSavo!AI45+[1]Pohjanmaa!AI45+[1]Uusimaa!AI45</f>
        <v>2026.7308654547983</v>
      </c>
      <c r="K15" s="3">
        <f>+[1]KeskiPohjanmaa!AK45+[1]PohjoisPohjanmaa!AJ45+[1]Kainuu!AJ45+[1]Lappi!AJ46+[1]PohjoisKarjala!AJ45+[1]EtelaKarjala!AJ45+[1]Kymenlaakso!AJ45+[1]KantaHame!AJ45+[1]PohjoisPohjanmaa!AJ45+[1]Pirkanmaa!AJ45+[1]VarsinaisSuomi!AJ45+[1]Satakunta!AJ45+[1]EtelaPohjanmaa!AJ45+[1]KeskiSuomi!AJ45+[1]EtelaSavo!AJ45+[1]PohjoisSavo!AJ45+[1]Pohjanmaa!AJ45+[1]Uusimaa!AJ45</f>
        <v>304.94634125071536</v>
      </c>
      <c r="L15" s="3">
        <f>+[1]KeskiPohjanmaa!AL45+[1]PohjoisPohjanmaa!AK45+[1]Kainuu!AK45+[1]Lappi!AK46+[1]PohjoisKarjala!AK45+[1]EtelaKarjala!AK45+[1]Kymenlaakso!AK45+[1]KantaHame!AK45+[1]PohjoisPohjanmaa!AK45+[1]Pirkanmaa!AK45+[1]VarsinaisSuomi!AK45+[1]Satakunta!AK45+[1]EtelaPohjanmaa!AK45+[1]KeskiSuomi!AK45+[1]EtelaSavo!AK45+[1]PohjoisSavo!AK45+[1]Pohjanmaa!AK45+[1]Uusimaa!AK45</f>
        <v>0</v>
      </c>
      <c r="M15" s="3">
        <f>SUM(C15:L15)</f>
        <v>194663.42674383463</v>
      </c>
      <c r="N15" t="s">
        <v>69</v>
      </c>
    </row>
    <row r="16" spans="2:14" x14ac:dyDescent="0.35">
      <c r="B16" t="s">
        <v>87</v>
      </c>
      <c r="C16" s="3">
        <f>+[1]KeskiPohjanmaa!AC46+[1]PohjoisPohjanmaa!AB46+[1]Kainuu!AB46+[1]Lappi!AB47+[1]PohjoisKarjala!AB46+[1]EtelaKarjala!AB46+[1]Kymenlaakso!AB46+[1]KantaHame!AB46+[1]PohjoisPohjanmaa!AB46+[1]Pirkanmaa!AB46+[1]VarsinaisSuomi!AB46+[1]Satakunta!AB46+[1]EtelaPohjanmaa!AB46+[1]KeskiSuomi!AB46+[1]EtelaSavo!AB46+[1]PohjoisSavo!AB46+[1]Pohjanmaa!AB46+[1]Uusimaa!AB46</f>
        <v>3032.9705321517608</v>
      </c>
      <c r="D16" s="3">
        <f>+[1]KeskiPohjanmaa!AD46+[1]PohjoisPohjanmaa!AC46+[1]Kainuu!AC46+[1]Lappi!AC47+[1]PohjoisKarjala!AC46+[1]EtelaKarjala!AC46+[1]Kymenlaakso!AC46+[1]KantaHame!AC46+[1]PohjoisPohjanmaa!AC46+[1]Pirkanmaa!AC46+[1]VarsinaisSuomi!AC46+[1]Satakunta!AC46+[1]EtelaPohjanmaa!AC46+[1]KeskiSuomi!AC46+[1]EtelaSavo!AC46+[1]PohjoisSavo!AC46+[1]Pohjanmaa!AC46+[1]Uusimaa!AC46</f>
        <v>2155.5464390812799</v>
      </c>
      <c r="E16" s="3">
        <f>+[1]KeskiPohjanmaa!AE46+[1]PohjoisPohjanmaa!AD46+[1]Kainuu!AD46+[1]Lappi!AD47+[1]PohjoisKarjala!AD46+[1]EtelaKarjala!AD46+[1]Kymenlaakso!AD46+[1]KantaHame!AD46+[1]PohjoisPohjanmaa!AD46+[1]Pirkanmaa!AD46+[1]VarsinaisSuomi!AD46+[1]Satakunta!AD46+[1]EtelaPohjanmaa!AD46+[1]KeskiSuomi!AD46+[1]EtelaSavo!AD46+[1]PohjoisSavo!AD46+[1]Pohjanmaa!AD46+[1]Uusimaa!AD46</f>
        <v>366.97725752603378</v>
      </c>
      <c r="F16" s="3">
        <f>+[1]KeskiPohjanmaa!AF46+[1]PohjoisPohjanmaa!AE46+[1]Kainuu!AE46+[1]Lappi!AE47+[1]PohjoisKarjala!AE46+[1]EtelaKarjala!AE46+[1]Kymenlaakso!AE46+[1]KantaHame!AE46+[1]PohjoisPohjanmaa!AE46+[1]Pirkanmaa!AE46+[1]VarsinaisSuomi!AE46+[1]Satakunta!AE46+[1]EtelaPohjanmaa!AE46+[1]KeskiSuomi!AE46+[1]EtelaSavo!AE46+[1]PohjoisSavo!AE46+[1]Pohjanmaa!AE46+[1]Uusimaa!AE46</f>
        <v>147.49268865703172</v>
      </c>
      <c r="G16" s="3">
        <f>+[1]KeskiPohjanmaa!AG46+[1]PohjoisPohjanmaa!AF46+[1]Kainuu!AF46+[1]Lappi!AF47+[1]PohjoisKarjala!AF46+[1]EtelaKarjala!AF46+[1]Kymenlaakso!AF46+[1]KantaHame!AF46+[1]PohjoisPohjanmaa!AF46+[1]Pirkanmaa!AF46+[1]VarsinaisSuomi!AF46+[1]Satakunta!AF46+[1]EtelaPohjanmaa!AF46+[1]KeskiSuomi!AF46+[1]EtelaSavo!AF46+[1]PohjoisSavo!AF46+[1]Pohjanmaa!AF46+[1]Uusimaa!AF46</f>
        <v>137.86878042276186</v>
      </c>
      <c r="H16" s="3">
        <f>+[1]KeskiPohjanmaa!AH46+[1]PohjoisPohjanmaa!AG46+[1]Kainuu!AG46+[1]Lappi!AG47+[1]PohjoisKarjala!AG46+[1]EtelaKarjala!AG46+[1]Kymenlaakso!AG46+[1]KantaHame!AG46+[1]PohjoisPohjanmaa!AG46+[1]Pirkanmaa!AG46+[1]VarsinaisSuomi!AG46+[1]Satakunta!AG46+[1]EtelaPohjanmaa!AG46+[1]KeskiSuomi!AG46+[1]EtelaSavo!AG46+[1]PohjoisSavo!AG46+[1]Pohjanmaa!AG46+[1]Uusimaa!AG46</f>
        <v>6576.903686059778</v>
      </c>
      <c r="I16" s="3">
        <f>+[1]KeskiPohjanmaa!AI46+[1]PohjoisPohjanmaa!AH46+[1]Kainuu!AH46+[1]Lappi!AH47+[1]PohjoisKarjala!AH46+[1]EtelaKarjala!AH46+[1]Kymenlaakso!AH46+[1]KantaHame!AH46+[1]PohjoisPohjanmaa!AH46+[1]Pirkanmaa!AH46+[1]VarsinaisSuomi!AH46+[1]Satakunta!AH46+[1]EtelaPohjanmaa!AH46+[1]KeskiSuomi!AH46+[1]EtelaSavo!AH46+[1]PohjoisSavo!AH46+[1]Pohjanmaa!AH46+[1]Uusimaa!AH46</f>
        <v>3928.1465769953152</v>
      </c>
      <c r="J16" s="3">
        <f>+[1]KeskiPohjanmaa!AJ46+[1]PohjoisPohjanmaa!AI46+[1]Kainuu!AI46+[1]Lappi!AI47+[1]PohjoisKarjala!AI46+[1]EtelaKarjala!AI46+[1]Kymenlaakso!AI46+[1]KantaHame!AI46+[1]PohjoisPohjanmaa!AI46+[1]Pirkanmaa!AI46+[1]VarsinaisSuomi!AI46+[1]Satakunta!AI46+[1]EtelaPohjanmaa!AI46+[1]KeskiSuomi!AI46+[1]EtelaSavo!AI46+[1]PohjoisSavo!AI46+[1]Pohjanmaa!AI46+[1]Uusimaa!AI46</f>
        <v>142.45831038911811</v>
      </c>
      <c r="K16" s="3">
        <f>+[1]KeskiPohjanmaa!AK46+[1]PohjoisPohjanmaa!AJ46+[1]Kainuu!AJ46+[1]Lappi!AJ47+[1]PohjoisKarjala!AJ46+[1]EtelaKarjala!AJ46+[1]Kymenlaakso!AJ46+[1]KantaHame!AJ46+[1]PohjoisPohjanmaa!AJ46+[1]Pirkanmaa!AJ46+[1]VarsinaisSuomi!AJ46+[1]Satakunta!AJ46+[1]EtelaPohjanmaa!AJ46+[1]KeskiSuomi!AJ46+[1]EtelaSavo!AJ46+[1]PohjoisSavo!AJ46+[1]Pohjanmaa!AJ46+[1]Uusimaa!AJ46</f>
        <v>14.953193423834705</v>
      </c>
      <c r="L16" s="3">
        <f>+[1]KeskiPohjanmaa!AL46+[1]PohjoisPohjanmaa!AK46+[1]Kainuu!AK46+[1]Lappi!AK47+[1]PohjoisKarjala!AK46+[1]EtelaKarjala!AK46+[1]Kymenlaakso!AK46+[1]KantaHame!AK46+[1]PohjoisPohjanmaa!AK46+[1]Pirkanmaa!AK46+[1]VarsinaisSuomi!AK46+[1]Satakunta!AK46+[1]EtelaPohjanmaa!AK46+[1]KeskiSuomi!AK46+[1]EtelaSavo!AK46+[1]PohjoisSavo!AK46+[1]Pohjanmaa!AK46+[1]Uusimaa!AK46</f>
        <v>0</v>
      </c>
      <c r="M16" s="3">
        <f>SUM(C16:L16)</f>
        <v>16503.317464706914</v>
      </c>
      <c r="N16" t="s">
        <v>70</v>
      </c>
    </row>
    <row r="17" spans="2:14" x14ac:dyDescent="0.35">
      <c r="B17" t="s">
        <v>107</v>
      </c>
      <c r="C17" s="15">
        <f>+C19/C11</f>
        <v>0.30920694436790147</v>
      </c>
      <c r="D17" s="15">
        <f t="shared" ref="D17:M17" si="3">+D19/D11</f>
        <v>0.30226488758294801</v>
      </c>
      <c r="E17" s="15">
        <f t="shared" si="3"/>
        <v>0.22423181712071455</v>
      </c>
      <c r="F17" s="15">
        <f t="shared" si="3"/>
        <v>0.2501951026728424</v>
      </c>
      <c r="G17" s="15">
        <f t="shared" si="3"/>
        <v>0.30720355982207453</v>
      </c>
      <c r="H17" s="15">
        <f t="shared" si="3"/>
        <v>0.26193879100322859</v>
      </c>
      <c r="I17" s="15">
        <f t="shared" si="3"/>
        <v>0.32607729282325465</v>
      </c>
      <c r="J17" s="15">
        <f t="shared" si="3"/>
        <v>0.46779258378411781</v>
      </c>
      <c r="K17" s="15">
        <f t="shared" si="3"/>
        <v>0</v>
      </c>
      <c r="L17" s="15">
        <f t="shared" si="3"/>
        <v>0.35485068390085073</v>
      </c>
      <c r="M17" s="15">
        <f t="shared" si="3"/>
        <v>0.3008111348455047</v>
      </c>
      <c r="N17" t="s">
        <v>107</v>
      </c>
    </row>
    <row r="18" spans="2:14" x14ac:dyDescent="0.35">
      <c r="B18" t="s">
        <v>89</v>
      </c>
      <c r="C18" s="3">
        <f>+[1]KeskiPohjanmaa!AC48+[1]PohjoisPohjanmaa!AB48+[1]Kainuu!AB48+[1]Lappi!AB49+[1]PohjoisKarjala!AB48+[1]EtelaKarjala!AB48+[1]Kymenlaakso!AB48+[1]KantaHame!AB48+[1]PaijatHame!AB48+[1]Pirkanmaa!AB48+[1]VarsinaisSuomi!AB48+[1]Satakunta!AB48+[1]EtelaPohjanmaa!AB48+[1]KeskiSuomi!AB48+[1]EtelaSavo!AB48+[1]PohjoisSavo!AB48+[1]Pohjanmaa!AB48+[1]Uusimaa!AB48</f>
        <v>39184.326342142966</v>
      </c>
      <c r="D18" s="3">
        <f>+[1]KeskiPohjanmaa!AD48+[1]PohjoisPohjanmaa!AC48+[1]Kainuu!AC48+[1]Lappi!AC49+[1]PohjoisKarjala!AC48+[1]EtelaKarjala!AC48+[1]Kymenlaakso!AC48+[1]KantaHame!AC48+[1]PaijatHame!AC48+[1]Pirkanmaa!AC48+[1]VarsinaisSuomi!AC48+[1]Satakunta!AC48+[1]EtelaPohjanmaa!AC48+[1]KeskiSuomi!AC48+[1]EtelaSavo!AC48+[1]PohjoisSavo!AC48+[1]Pohjanmaa!AC48+[1]Uusimaa!AC48</f>
        <v>22431.667794797955</v>
      </c>
      <c r="E18" s="3">
        <f>+[1]KeskiPohjanmaa!AE48+[1]PohjoisPohjanmaa!AD48+[1]Kainuu!AD48+[1]Lappi!AD49+[1]PohjoisKarjala!AD48+[1]EtelaKarjala!AD48+[1]Kymenlaakso!AD48+[1]KantaHame!AD48+[1]PaijatHame!AD48+[1]Pirkanmaa!AD48+[1]VarsinaisSuomi!AD48+[1]Satakunta!AD48+[1]EtelaPohjanmaa!AD48+[1]KeskiSuomi!AD48+[1]EtelaSavo!AD48+[1]PohjoisSavo!AD48+[1]Pohjanmaa!AD48+[1]Uusimaa!AD48</f>
        <v>2663.8273559168215</v>
      </c>
      <c r="F18" s="3">
        <f>+[1]KeskiPohjanmaa!AF48+[1]PohjoisPohjanmaa!AE48+[1]Kainuu!AE48+[1]Lappi!AE49+[1]PohjoisKarjala!AE48+[1]EtelaKarjala!AE48+[1]Kymenlaakso!AE48+[1]KantaHame!AE48+[1]PaijatHame!AE48+[1]Pirkanmaa!AE48+[1]VarsinaisSuomi!AE48+[1]Satakunta!AE48+[1]EtelaPohjanmaa!AE48+[1]KeskiSuomi!AE48+[1]EtelaSavo!AE48+[1]PohjoisSavo!AE48+[1]Pohjanmaa!AE48+[1]Uusimaa!AE48</f>
        <v>1059.1976853153303</v>
      </c>
      <c r="G18" s="3">
        <f>+[1]KeskiPohjanmaa!AG48+[1]PohjoisPohjanmaa!AF48+[1]Kainuu!AF48+[1]Lappi!AF49+[1]PohjoisKarjala!AF48+[1]EtelaKarjala!AF48+[1]Kymenlaakso!AF48+[1]KantaHame!AF48+[1]PaijatHame!AF48+[1]Pirkanmaa!AF48+[1]VarsinaisSuomi!AF48+[1]Satakunta!AF48+[1]EtelaPohjanmaa!AF48+[1]KeskiSuomi!AF48+[1]EtelaSavo!AF48+[1]PohjoisSavo!AF48+[1]Pohjanmaa!AF48+[1]Uusimaa!AF48</f>
        <v>1766.4527172352421</v>
      </c>
      <c r="H18" s="3">
        <f>+[1]KeskiPohjanmaa!AH48+[1]PohjoisPohjanmaa!AG48+[1]Kainuu!AG48+[1]Lappi!AG49+[1]PohjoisKarjala!AG48+[1]EtelaKarjala!AG48+[1]Kymenlaakso!AG48+[1]KantaHame!AG48+[1]PaijatHame!AG48+[1]Pirkanmaa!AG48+[1]VarsinaisSuomi!AG48+[1]Satakunta!AG48+[1]EtelaPohjanmaa!AG48+[1]KeskiSuomi!AG48+[1]EtelaSavo!AG48+[1]PohjoisSavo!AG48+[1]Pohjanmaa!AG48+[1]Uusimaa!AG48</f>
        <v>29390.101841975651</v>
      </c>
      <c r="I18" s="3">
        <f>+[1]KeskiPohjanmaa!AI48+[1]PohjoisPohjanmaa!AH48+[1]Kainuu!AH48+[1]Lappi!AH49+[1]PohjoisKarjala!AH48+[1]EtelaKarjala!AH48+[1]Kymenlaakso!AH48+[1]KantaHame!AH48+[1]PaijatHame!AH48+[1]Pirkanmaa!AH48+[1]VarsinaisSuomi!AH48+[1]Satakunta!AH48+[1]EtelaPohjanmaa!AH48+[1]KeskiSuomi!AH48+[1]EtelaSavo!AH48+[1]PohjoisSavo!AH48+[1]Pohjanmaa!AH48+[1]Uusimaa!AH48</f>
        <v>21196.269454412584</v>
      </c>
      <c r="J18" s="3">
        <f>+[1]KeskiPohjanmaa!AJ48+[1]PohjoisPohjanmaa!AI48+[1]Kainuu!AI48+[1]Lappi!AI49+[1]PohjoisKarjala!AI48+[1]EtelaKarjala!AI48+[1]Kymenlaakso!AI48+[1]KantaHame!AI48+[1]PaijatHame!AI48+[1]Pirkanmaa!AI48+[1]VarsinaisSuomi!AI48+[1]Satakunta!AI48+[1]EtelaPohjanmaa!AI48+[1]KeskiSuomi!AI48+[1]EtelaSavo!AI48+[1]PohjoisSavo!AI48+[1]Pohjanmaa!AI48+[1]Uusimaa!AI48</f>
        <v>1766.9644597090587</v>
      </c>
      <c r="K18" s="3">
        <f>+[1]KeskiPohjanmaa!AK48+[1]PohjoisPohjanmaa!AJ48+[1]Kainuu!AJ48+[1]Lappi!AJ49+[1]PohjoisKarjala!AJ48+[1]EtelaKarjala!AJ48+[1]Kymenlaakso!AJ48+[1]KantaHame!AJ48+[1]PaijatHame!AJ48+[1]Pirkanmaa!AJ48+[1]VarsinaisSuomi!AJ48+[1]Satakunta!AJ48+[1]EtelaPohjanmaa!AJ48+[1]KeskiSuomi!AJ48+[1]EtelaSavo!AJ48+[1]PohjoisSavo!AJ48+[1]Pohjanmaa!AJ48+[1]Uusimaa!AJ48</f>
        <v>0</v>
      </c>
      <c r="L18" s="3">
        <f>+[1]KeskiPohjanmaa!AL48+[1]PohjoisPohjanmaa!AK48+[1]Kainuu!AK48+[1]Lappi!AK49+[1]PohjoisKarjala!AK48+[1]EtelaKarjala!AK48+[1]Kymenlaakso!AK48+[1]KantaHame!AK48+[1]PaijatHame!AK48+[1]Pirkanmaa!AK48+[1]VarsinaisSuomi!AK48+[1]Satakunta!AK48+[1]EtelaPohjanmaa!AK48+[1]KeskiSuomi!AK48+[1]EtelaSavo!AK48+[1]PohjoisSavo!AK48+[1]Pohjanmaa!AK48+[1]Uusimaa!AK48</f>
        <v>4356.8017558907422</v>
      </c>
      <c r="M18" s="3">
        <f t="shared" ref="M18:M23" si="4">SUM(C18:L18)</f>
        <v>123815.60940739635</v>
      </c>
      <c r="N18" t="s">
        <v>89</v>
      </c>
    </row>
    <row r="19" spans="2:14" x14ac:dyDescent="0.35">
      <c r="B19" t="s">
        <v>90</v>
      </c>
      <c r="C19" s="3">
        <f>+[1]KeskiPohjanmaa!AC49+[1]PohjoisPohjanmaa!AB49+[1]Kainuu!AB49+[1]Lappi!AB50+[1]PohjoisKarjala!AB49+[1]EtelaKarjala!AB49+[1]Kymenlaakso!AB49+[1]KantaHame!AB49+[1]PaijatHame!AB49+[1]Pirkanmaa!AB49+[1]VarsinaisSuomi!AB49+[1]Satakunta!AB49+[1]EtelaPohjanmaa!AB49+[1]KeskiSuomi!AB49+[1]EtelaSavo!AB49+[1]PohjoisSavo!AB49+[1]Pohjanmaa!AB49+[1]Uusimaa!AB49</f>
        <v>20624.501641056984</v>
      </c>
      <c r="D19" s="3">
        <f>+[1]KeskiPohjanmaa!AD49+[1]PohjoisPohjanmaa!AC49+[1]Kainuu!AC49+[1]Lappi!AC50+[1]PohjoisKarjala!AC49+[1]EtelaKarjala!AC49+[1]Kymenlaakso!AC49+[1]KantaHame!AC49+[1]PaijatHame!AC49+[1]Pirkanmaa!AC49+[1]VarsinaisSuomi!AC49+[1]Satakunta!AC49+[1]EtelaPohjanmaa!AC49+[1]KeskiSuomi!AC49+[1]EtelaSavo!AC49+[1]PohjoisSavo!AC49+[1]Pohjanmaa!AC49+[1]Uusimaa!AC49</f>
        <v>11188.000161404723</v>
      </c>
      <c r="E19" s="3">
        <f>+[1]KeskiPohjanmaa!AE49+[1]PohjoisPohjanmaa!AD49+[1]Kainuu!AD49+[1]Lappi!AD50+[1]PohjoisKarjala!AD49+[1]EtelaKarjala!AD49+[1]Kymenlaakso!AD49+[1]KantaHame!AD49+[1]PaijatHame!AD49+[1]Pirkanmaa!AD49+[1]VarsinaisSuomi!AD49+[1]Satakunta!AD49+[1]EtelaPohjanmaa!AD49+[1]KeskiSuomi!AD49+[1]EtelaSavo!AD49+[1]PohjoisSavo!AD49+[1]Pohjanmaa!AD49+[1]Uusimaa!AD49</f>
        <v>861.84873900385674</v>
      </c>
      <c r="F19" s="3">
        <f>+[1]KeskiPohjanmaa!AF49+[1]PohjoisPohjanmaa!AE49+[1]Kainuu!AE49+[1]Lappi!AE50+[1]PohjoisKarjala!AE49+[1]EtelaKarjala!AE49+[1]Kymenlaakso!AE49+[1]KantaHame!AE49+[1]PaijatHame!AE49+[1]Pirkanmaa!AE49+[1]VarsinaisSuomi!AE49+[1]Satakunta!AE49+[1]EtelaPohjanmaa!AE49+[1]KeskiSuomi!AE49+[1]EtelaSavo!AE49+[1]PohjoisSavo!AE49+[1]Pohjanmaa!AE49+[1]Uusimaa!AE49</f>
        <v>405.44145443742423</v>
      </c>
      <c r="G19" s="3">
        <f>+[1]KeskiPohjanmaa!AG49+[1]PohjoisPohjanmaa!AF49+[1]Kainuu!AF49+[1]Lappi!AF50+[1]PohjoisKarjala!AF49+[1]EtelaKarjala!AF49+[1]Kymenlaakso!AF49+[1]KantaHame!AF49+[1]PaijatHame!AF49+[1]Pirkanmaa!AF49+[1]VarsinaisSuomi!AF49+[1]Satakunta!AF49+[1]EtelaPohjanmaa!AF49+[1]KeskiSuomi!AF49+[1]EtelaSavo!AF49+[1]PohjoisSavo!AF49+[1]Pohjanmaa!AF49+[1]Uusimaa!AF49</f>
        <v>938.6566222824174</v>
      </c>
      <c r="H19" s="3">
        <f>+[1]KeskiPohjanmaa!AH49+[1]PohjoisPohjanmaa!AG49+[1]Kainuu!AG49+[1]Lappi!AG50+[1]PohjoisKarjala!AG49+[1]EtelaKarjala!AG49+[1]Kymenlaakso!AG49+[1]KantaHame!AG49+[1]PaijatHame!AG49+[1]Pirkanmaa!AG49+[1]VarsinaisSuomi!AG49+[1]Satakunta!AG49+[1]EtelaPohjanmaa!AG49+[1]KeskiSuomi!AG49+[1]EtelaSavo!AG49+[1]PohjoisSavo!AG49+[1]Pohjanmaa!AG49+[1]Uusimaa!AG49</f>
        <v>11481.300264084104</v>
      </c>
      <c r="I19" s="3">
        <f>+[1]KeskiPohjanmaa!AI49+[1]PohjoisPohjanmaa!AH49+[1]Kainuu!AH49+[1]Lappi!AH50+[1]PohjoisKarjala!AH49+[1]EtelaKarjala!AH49+[1]Kymenlaakso!AH49+[1]KantaHame!AH49+[1]PaijatHame!AH49+[1]Pirkanmaa!AH49+[1]VarsinaisSuomi!AH49+[1]Satakunta!AH49+[1]EtelaPohjanmaa!AH49+[1]KeskiSuomi!AH49+[1]EtelaSavo!AH49+[1]PohjoisSavo!AH49+[1]Pohjanmaa!AH49+[1]Uusimaa!AH49</f>
        <v>11167.459871738092</v>
      </c>
      <c r="J19" s="3">
        <f>+[1]KeskiPohjanmaa!AJ49+[1]PohjoisPohjanmaa!AI49+[1]Kainuu!AI49+[1]Lappi!AI50+[1]PohjoisKarjala!AI49+[1]EtelaKarjala!AI49+[1]Kymenlaakso!AI49+[1]KantaHame!AI49+[1]PaijatHame!AI49+[1]Pirkanmaa!AI49+[1]VarsinaisSuomi!AI49+[1]Satakunta!AI49+[1]EtelaPohjanmaa!AI49+[1]KeskiSuomi!AI49+[1]EtelaSavo!AI49+[1]PohjoisSavo!AI49+[1]Pohjanmaa!AI49+[1]Uusimaa!AI49</f>
        <v>1013.050970848153</v>
      </c>
      <c r="K19" s="3">
        <f>+[1]KeskiPohjanmaa!AK49+[1]PohjoisPohjanmaa!AJ49+[1]Kainuu!AJ49+[1]Lappi!AJ50+[1]PohjoisKarjala!AJ49+[1]EtelaKarjala!AJ49+[1]Kymenlaakso!AJ49+[1]KantaHame!AJ49+[1]PaijatHame!AJ49+[1]Pirkanmaa!AJ49+[1]VarsinaisSuomi!AJ49+[1]Satakunta!AJ49+[1]EtelaPohjanmaa!AJ49+[1]KeskiSuomi!AJ49+[1]EtelaSavo!AJ49+[1]PohjoisSavo!AJ49+[1]Pohjanmaa!AJ49+[1]Uusimaa!AJ49</f>
        <v>0</v>
      </c>
      <c r="L19" s="3">
        <f>+[1]KeskiPohjanmaa!AL49+[1]PohjoisPohjanmaa!AK49+[1]Kainuu!AK49+[1]Lappi!AK50+[1]PohjoisKarjala!AK49+[1]EtelaKarjala!AK49+[1]Kymenlaakso!AK49+[1]KantaHame!AK49+[1]PaijatHame!AK49+[1]Pirkanmaa!AK49+[1]VarsinaisSuomi!AK49+[1]Satakunta!AK49+[1]EtelaPohjanmaa!AK49+[1]KeskiSuomi!AK49+[1]EtelaSavo!AK49+[1]PohjoisSavo!AK49+[1]Pohjanmaa!AK49+[1]Uusimaa!AK49</f>
        <v>2441.1762732871807</v>
      </c>
      <c r="M19" s="3">
        <f t="shared" si="4"/>
        <v>60121.435998142944</v>
      </c>
      <c r="N19" t="s">
        <v>90</v>
      </c>
    </row>
    <row r="20" spans="2:14" x14ac:dyDescent="0.35">
      <c r="B20" t="s">
        <v>91</v>
      </c>
      <c r="C20" s="3">
        <f>+[1]KeskiPohjanmaa!AC50+[1]PohjoisPohjanmaa!AB50+[1]Kainuu!AB50+[1]Lappi!AB51+[1]PohjoisKarjala!AB50+[1]EtelaKarjala!AB50+[1]Kymenlaakso!AB50+[1]KantaHame!AB50+[1]PaijatHame!AB50+[1]Pirkanmaa!AB50+[1]VarsinaisSuomi!AB50+[1]Satakunta!AB50+[1]EtelaPohjanmaa!AB50+[1]KeskiSuomi!AB50+[1]EtelaSavo!AB50+[1]PohjoisSavo!AB50+[1]Pohjanmaa!AB50+[1]Uusimaa!AB50</f>
        <v>46076.78698368193</v>
      </c>
      <c r="D20" s="3">
        <f>+[1]KeskiPohjanmaa!AD50+[1]PohjoisPohjanmaa!AC50+[1]Kainuu!AC50+[1]Lappi!AC51+[1]PohjoisKarjala!AC50+[1]EtelaKarjala!AC50+[1]Kymenlaakso!AC50+[1]KantaHame!AC50+[1]PaijatHame!AC50+[1]Pirkanmaa!AC50+[1]VarsinaisSuomi!AC50+[1]Satakunta!AC50+[1]EtelaPohjanmaa!AC50+[1]KeskiSuomi!AC50+[1]EtelaSavo!AC50+[1]PohjoisSavo!AC50+[1]Pohjanmaa!AC50+[1]Uusimaa!AC50</f>
        <v>25825.89268890028</v>
      </c>
      <c r="E20" s="3">
        <f>+[1]KeskiPohjanmaa!AE50+[1]PohjoisPohjanmaa!AD50+[1]Kainuu!AD50+[1]Lappi!AD51+[1]PohjoisKarjala!AD50+[1]EtelaKarjala!AD50+[1]Kymenlaakso!AD50+[1]KantaHame!AD50+[1]PaijatHame!AD50+[1]Pirkanmaa!AD50+[1]VarsinaisSuomi!AD50+[1]Satakunta!AD50+[1]EtelaPohjanmaa!AD50+[1]KeskiSuomi!AD50+[1]EtelaSavo!AD50+[1]PohjoisSavo!AD50+[1]Pohjanmaa!AD50+[1]Uusimaa!AD50</f>
        <v>2981.7125810200673</v>
      </c>
      <c r="F20" s="3">
        <f>+[1]KeskiPohjanmaa!AF50+[1]PohjoisPohjanmaa!AE50+[1]Kainuu!AE50+[1]Lappi!AE51+[1]PohjoisKarjala!AE50+[1]EtelaKarjala!AE50+[1]Kymenlaakso!AE50+[1]KantaHame!AE50+[1]PaijatHame!AE50+[1]Pirkanmaa!AE50+[1]VarsinaisSuomi!AE50+[1]Satakunta!AE50+[1]EtelaPohjanmaa!AE50+[1]KeskiSuomi!AE50+[1]EtelaSavo!AE50+[1]PohjoisSavo!AE50+[1]Pohjanmaa!AE50+[1]Uusimaa!AE50</f>
        <v>1214.0597068806035</v>
      </c>
      <c r="G20" s="3">
        <f>+[1]KeskiPohjanmaa!AG50+[1]PohjoisPohjanmaa!AF50+[1]Kainuu!AF50+[1]Lappi!AF51+[1]PohjoisKarjala!AF50+[1]EtelaKarjala!AF50+[1]Kymenlaakso!AF50+[1]KantaHame!AF50+[1]PaijatHame!AF50+[1]Pirkanmaa!AF50+[1]VarsinaisSuomi!AF50+[1]Satakunta!AF50+[1]EtelaPohjanmaa!AF50+[1]KeskiSuomi!AF50+[1]EtelaSavo!AF50+[1]PohjoisSavo!AF50+[1]Pohjanmaa!AF50+[1]Uusimaa!AF50</f>
        <v>2116.8308298358666</v>
      </c>
      <c r="H20" s="3">
        <f>+[1]KeskiPohjanmaa!AH50+[1]PohjoisPohjanmaa!AG50+[1]Kainuu!AG50+[1]Lappi!AG51+[1]PohjoisKarjala!AG50+[1]EtelaKarjala!AG50+[1]Kymenlaakso!AG50+[1]KantaHame!AG50+[1]PaijatHame!AG50+[1]Pirkanmaa!AG50+[1]VarsinaisSuomi!AG50+[1]Satakunta!AG50+[1]EtelaPohjanmaa!AG50+[1]KeskiSuomi!AG50+[1]EtelaSavo!AG50+[1]PohjoisSavo!AG50+[1]Pohjanmaa!AG50+[1]Uusimaa!AG50</f>
        <v>32350.696593313733</v>
      </c>
      <c r="I20" s="3">
        <f>+[1]KeskiPohjanmaa!AI50+[1]PohjoisPohjanmaa!AH50+[1]Kainuu!AH50+[1]Lappi!AH51+[1]PohjoisKarjala!AH50+[1]EtelaKarjala!AH50+[1]Kymenlaakso!AH50+[1]KantaHame!AH50+[1]PaijatHame!AH50+[1]Pirkanmaa!AH50+[1]VarsinaisSuomi!AH50+[1]Satakunta!AH50+[1]EtelaPohjanmaa!AH50+[1]KeskiSuomi!AH50+[1]EtelaSavo!AH50+[1]PohjoisSavo!AH50+[1]Pohjanmaa!AH50+[1]Uusimaa!AH50</f>
        <v>23080.432016248244</v>
      </c>
      <c r="J20" s="3">
        <f>+[1]KeskiPohjanmaa!AJ50+[1]PohjoisPohjanmaa!AI50+[1]Kainuu!AI50+[1]Lappi!AI51+[1]PohjoisKarjala!AI50+[1]EtelaKarjala!AI50+[1]Kymenlaakso!AI50+[1]KantaHame!AI50+[1]PaijatHame!AI50+[1]Pirkanmaa!AI50+[1]VarsinaisSuomi!AI50+[1]Satakunta!AI50+[1]EtelaPohjanmaa!AI50+[1]KeskiSuomi!AI50+[1]EtelaSavo!AI50+[1]PohjoisSavo!AI50+[1]Pohjanmaa!AI50+[1]Uusimaa!AI50</f>
        <v>179.76721739022449</v>
      </c>
      <c r="K20" s="3">
        <f>+[1]KeskiPohjanmaa!AK50+[1]PohjoisPohjanmaa!AJ50+[1]Kainuu!AJ50+[1]Lappi!AJ51+[1]PohjoisKarjala!AJ50+[1]EtelaKarjala!AJ50+[1]Kymenlaakso!AJ50+[1]KantaHame!AJ50+[1]PaijatHame!AJ50+[1]Pirkanmaa!AJ50+[1]VarsinaisSuomi!AJ50+[1]Satakunta!AJ50+[1]EtelaPohjanmaa!AJ50+[1]KeskiSuomi!AJ50+[1]EtelaSavo!AJ50+[1]PohjoisSavo!AJ50+[1]Pohjanmaa!AJ50+[1]Uusimaa!AJ50</f>
        <v>504.7315334590715</v>
      </c>
      <c r="L20" s="3">
        <f>+[1]KeskiPohjanmaa!AL50+[1]PohjoisPohjanmaa!AK50+[1]Kainuu!AK50+[1]Lappi!AK51+[1]PohjoisKarjala!AK50+[1]EtelaKarjala!AK50+[1]Kymenlaakso!AK50+[1]KantaHame!AK50+[1]PaijatHame!AK50+[1]Pirkanmaa!AK50+[1]VarsinaisSuomi!AK50+[1]Satakunta!AK50+[1]EtelaPohjanmaa!AK50+[1]KeskiSuomi!AK50+[1]EtelaSavo!AK50+[1]PohjoisSavo!AK50+[1]Pohjanmaa!AK50+[1]Uusimaa!AK50</f>
        <v>452.97196626741345</v>
      </c>
      <c r="M20" s="3">
        <f t="shared" si="4"/>
        <v>134783.88211699741</v>
      </c>
      <c r="N20" t="s">
        <v>91</v>
      </c>
    </row>
    <row r="21" spans="2:14" x14ac:dyDescent="0.35">
      <c r="B21" t="s">
        <v>71</v>
      </c>
      <c r="C21" s="3">
        <f>+[1]KeskiPohjanmaa!AC51+[1]PohjoisPohjanmaa!AB51+[1]Kainuu!AB51+[1]Lappi!AB52+[1]PohjoisKarjala!AB51+[1]EtelaKarjala!AB51+[1]Kymenlaakso!AB51+[1]KantaHame!AB51+[1]PaijatHame!AB51+[1]Pirkanmaa!AB51+[1]VarsinaisSuomi!AB51+[1]Satakunta!AB51+[1]EtelaPohjanmaa!AB51+[1]KeskiSuomi!AB51+[1]EtelaSavo!AB51+[1]PohjoisSavo!AB51+[1]Pohjanmaa!AB51+[1]Uusimaa!AB51</f>
        <v>7295.3000000000011</v>
      </c>
      <c r="D21" s="3">
        <f>+[1]KeskiPohjanmaa!AD51+[1]PohjoisPohjanmaa!AC51+[1]Kainuu!AC51+[1]Lappi!AC52+[1]PohjoisKarjala!AC51+[1]EtelaKarjala!AC51+[1]Kymenlaakso!AC51+[1]KantaHame!AC51+[1]PaijatHame!AC51+[1]Pirkanmaa!AC51+[1]VarsinaisSuomi!AC51+[1]Satakunta!AC51+[1]EtelaPohjanmaa!AC51+[1]KeskiSuomi!AC51+[1]EtelaSavo!AC51+[1]PohjoisSavo!AC51+[1]Pohjanmaa!AC51+[1]Uusimaa!AC51</f>
        <v>3844.6000000000008</v>
      </c>
      <c r="E21" s="3">
        <f>+[1]KeskiPohjanmaa!AE51+[1]PohjoisPohjanmaa!AD51+[1]Kainuu!AD51+[1]Lappi!AD52+[1]PohjoisKarjala!AD51+[1]EtelaKarjala!AD51+[1]Kymenlaakso!AD51+[1]KantaHame!AD51+[1]PaijatHame!AD51+[1]Pirkanmaa!AD51+[1]VarsinaisSuomi!AD51+[1]Satakunta!AD51+[1]EtelaPohjanmaa!AD51+[1]KeskiSuomi!AD51+[1]EtelaSavo!AD51+[1]PohjoisSavo!AD51+[1]Pohjanmaa!AD51+[1]Uusimaa!AD51</f>
        <v>283.5</v>
      </c>
      <c r="F21" s="3">
        <f>+[1]KeskiPohjanmaa!AF51+[1]PohjoisPohjanmaa!AE51+[1]Kainuu!AE51+[1]Lappi!AE52+[1]PohjoisKarjala!AE51+[1]EtelaKarjala!AE51+[1]Kymenlaakso!AE51+[1]KantaHame!AE51+[1]PaijatHame!AE51+[1]Pirkanmaa!AE51+[1]VarsinaisSuomi!AE51+[1]Satakunta!AE51+[1]EtelaPohjanmaa!AE51+[1]KeskiSuomi!AE51+[1]EtelaSavo!AE51+[1]PohjoisSavo!AE51+[1]Pohjanmaa!AE51+[1]Uusimaa!AE51</f>
        <v>221.9</v>
      </c>
      <c r="G21" s="3">
        <f>+[1]KeskiPohjanmaa!AG51+[1]PohjoisPohjanmaa!AF51+[1]Kainuu!AF51+[1]Lappi!AF52+[1]PohjoisKarjala!AF51+[1]EtelaKarjala!AF51+[1]Kymenlaakso!AF51+[1]KantaHame!AF51+[1]PaijatHame!AF51+[1]Pirkanmaa!AF51+[1]VarsinaisSuomi!AF51+[1]Satakunta!AF51+[1]EtelaPohjanmaa!AF51+[1]KeskiSuomi!AF51+[1]EtelaSavo!AF51+[1]PohjoisSavo!AF51+[1]Pohjanmaa!AF51+[1]Uusimaa!AF51</f>
        <v>313.30000000000007</v>
      </c>
      <c r="H21" s="3">
        <f>+[1]KeskiPohjanmaa!AH51+[1]PohjoisPohjanmaa!AG51+[1]Kainuu!AG51+[1]Lappi!AG52+[1]PohjoisKarjala!AG51+[1]EtelaKarjala!AG51+[1]Kymenlaakso!AG51+[1]KantaHame!AG51+[1]PaijatHame!AG51+[1]Pirkanmaa!AG51+[1]VarsinaisSuomi!AG51+[1]Satakunta!AG51+[1]EtelaPohjanmaa!AG51+[1]KeskiSuomi!AG51+[1]EtelaSavo!AG51+[1]PohjoisSavo!AG51+[1]Pohjanmaa!AG51+[1]Uusimaa!AG51</f>
        <v>7062.3999999999987</v>
      </c>
      <c r="I21" s="3">
        <f>+[1]KeskiPohjanmaa!AI51+[1]PohjoisPohjanmaa!AH51+[1]Kainuu!AH51+[1]Lappi!AH52+[1]PohjoisKarjala!AH51+[1]EtelaKarjala!AH51+[1]Kymenlaakso!AH51+[1]KantaHame!AH51+[1]PaijatHame!AH51+[1]Pirkanmaa!AH51+[1]VarsinaisSuomi!AH51+[1]Satakunta!AH51+[1]EtelaPohjanmaa!AH51+[1]KeskiSuomi!AH51+[1]EtelaSavo!AH51+[1]PohjoisSavo!AH51+[1]Pohjanmaa!AH51+[1]Uusimaa!AH51</f>
        <v>3811.7999999999993</v>
      </c>
      <c r="J21" s="3">
        <f>+[1]KeskiPohjanmaa!AJ51+[1]PohjoisPohjanmaa!AI51+[1]Kainuu!AI51+[1]Lappi!AI52+[1]PohjoisKarjala!AI51+[1]EtelaKarjala!AI51+[1]Kymenlaakso!AI51+[1]KantaHame!AI51+[1]PaijatHame!AI51+[1]Pirkanmaa!AI51+[1]VarsinaisSuomi!AI51+[1]Satakunta!AI51+[1]EtelaPohjanmaa!AI51+[1]KeskiSuomi!AI51+[1]EtelaSavo!AI51+[1]PohjoisSavo!AI51+[1]Pohjanmaa!AI51+[1]Uusimaa!AI51</f>
        <v>221.30000000000004</v>
      </c>
      <c r="K21" s="3">
        <f>+[1]KeskiPohjanmaa!AK51+[1]PohjoisPohjanmaa!AJ51+[1]Kainuu!AJ51+[1]Lappi!AJ52+[1]PohjoisKarjala!AJ51+[1]EtelaKarjala!AJ51+[1]Kymenlaakso!AJ51+[1]KantaHame!AJ51+[1]PaijatHame!AJ51+[1]Pirkanmaa!AJ51+[1]VarsinaisSuomi!AJ51+[1]Satakunta!AJ51+[1]EtelaPohjanmaa!AJ51+[1]KeskiSuomi!AJ51+[1]EtelaSavo!AJ51+[1]PohjoisSavo!AJ51+[1]Pohjanmaa!AJ51+[1]Uusimaa!AJ51</f>
        <v>83.3</v>
      </c>
      <c r="L21" s="3">
        <f>+[1]KeskiPohjanmaa!AL51+[1]PohjoisPohjanmaa!AK51+[1]Kainuu!AK51+[1]Lappi!AK52+[1]PohjoisKarjala!AK51+[1]EtelaKarjala!AK51+[1]Kymenlaakso!AK51+[1]KantaHame!AK51+[1]PaijatHame!AK51+[1]Pirkanmaa!AK51+[1]VarsinaisSuomi!AK51+[1]Satakunta!AK51+[1]EtelaPohjanmaa!AK51+[1]KeskiSuomi!AK51+[1]EtelaSavo!AK51+[1]PohjoisSavo!AK51+[1]Pohjanmaa!AK51+[1]Uusimaa!AK51</f>
        <v>718.8</v>
      </c>
      <c r="M21" s="3">
        <f t="shared" si="4"/>
        <v>23856.199999999997</v>
      </c>
      <c r="N21" t="s">
        <v>71</v>
      </c>
    </row>
    <row r="22" spans="2:14" x14ac:dyDescent="0.35">
      <c r="B22" t="s">
        <v>72</v>
      </c>
      <c r="C22" s="3">
        <f>+[1]KeskiPohjanmaa!AC52+[1]PohjoisPohjanmaa!AB52+[1]Kainuu!AB52+[1]Lappi!AB53+[1]PohjoisKarjala!AB52+[1]EtelaKarjala!AB52+[1]Kymenlaakso!AB52+[1]KantaHame!AB52+[1]PaijatHame!AB52+[1]Pirkanmaa!AB52+[1]VarsinaisSuomi!AB52+[1]Satakunta!AB52+[1]EtelaPohjanmaa!AB52+[1]KeskiSuomi!AB52+[1]EtelaSavo!AB52+[1]PohjoisSavo!AB52+[1]Pohjanmaa!AB52+[1]Uusimaa!AB52</f>
        <v>54461.20672312141</v>
      </c>
      <c r="D22" s="3">
        <f>+[1]KeskiPohjanmaa!AD52+[1]PohjoisPohjanmaa!AC52+[1]Kainuu!AC52+[1]Lappi!AC53+[1]PohjoisKarjala!AC52+[1]EtelaKarjala!AC52+[1]Kymenlaakso!AC52+[1]KantaHame!AC52+[1]PaijatHame!AC52+[1]Pirkanmaa!AC52+[1]VarsinaisSuomi!AC52+[1]Satakunta!AC52+[1]EtelaPohjanmaa!AC52+[1]KeskiSuomi!AC52+[1]EtelaSavo!AC52+[1]PohjoisSavo!AC52+[1]Pohjanmaa!AC52+[1]Uusimaa!AC52</f>
        <v>25926.082952499557</v>
      </c>
      <c r="E22" s="3">
        <f>+[1]KeskiPohjanmaa!AE52+[1]PohjoisPohjanmaa!AD52+[1]Kainuu!AD52+[1]Lappi!AD53+[1]PohjoisKarjala!AD52+[1]EtelaKarjala!AD52+[1]Kymenlaakso!AD52+[1]KantaHame!AD52+[1]PaijatHame!AD52+[1]Pirkanmaa!AD52+[1]VarsinaisSuomi!AD52+[1]Satakunta!AD52+[1]EtelaPohjanmaa!AD52+[1]KeskiSuomi!AD52+[1]EtelaSavo!AD52+[1]PohjoisSavo!AD52+[1]Pohjanmaa!AD52+[1]Uusimaa!AD52</f>
        <v>4573.061351143343</v>
      </c>
      <c r="F22" s="3">
        <f>+[1]KeskiPohjanmaa!AF52+[1]PohjoisPohjanmaa!AE52+[1]Kainuu!AE52+[1]Lappi!AE53+[1]PohjoisKarjala!AE52+[1]EtelaKarjala!AE52+[1]Kymenlaakso!AE52+[1]KantaHame!AE52+[1]PaijatHame!AE52+[1]Pirkanmaa!AE52+[1]VarsinaisSuomi!AE52+[1]Satakunta!AE52+[1]EtelaPohjanmaa!AE52+[1]KeskiSuomi!AE52+[1]EtelaSavo!AE52+[1]PohjoisSavo!AE52+[1]Pohjanmaa!AE52+[1]Uusimaa!AE52</f>
        <v>734.75830153917673</v>
      </c>
      <c r="G22" s="3">
        <f>+[1]KeskiPohjanmaa!AG52+[1]PohjoisPohjanmaa!AF52+[1]Kainuu!AF52+[1]Lappi!AF53+[1]PohjoisKarjala!AF52+[1]EtelaKarjala!AF52+[1]Kymenlaakso!AF52+[1]KantaHame!AF52+[1]PaijatHame!AF52+[1]Pirkanmaa!AF52+[1]VarsinaisSuomi!AF52+[1]Satakunta!AF52+[1]EtelaPohjanmaa!AF52+[1]KeskiSuomi!AF52+[1]EtelaSavo!AF52+[1]PohjoisSavo!AF52+[1]Pohjanmaa!AF52+[1]Uusimaa!AF52</f>
        <v>1288.2642015281258</v>
      </c>
      <c r="H22" s="3">
        <f>+[1]KeskiPohjanmaa!AH52+[1]PohjoisPohjanmaa!AG52+[1]Kainuu!AG52+[1]Lappi!AG53+[1]PohjoisKarjala!AG52+[1]EtelaKarjala!AG52+[1]Kymenlaakso!AG52+[1]KantaHame!AG52+[1]PaijatHame!AG52+[1]Pirkanmaa!AG52+[1]VarsinaisSuomi!AG52+[1]Satakunta!AG52+[1]EtelaPohjanmaa!AG52+[1]KeskiSuomi!AG52+[1]EtelaSavo!AG52+[1]PohjoisSavo!AG52+[1]Pohjanmaa!AG52+[1]Uusimaa!AG52</f>
        <v>29379.805733028923</v>
      </c>
      <c r="I22" s="3">
        <f>+[1]KeskiPohjanmaa!AI52+[1]PohjoisPohjanmaa!AH52+[1]Kainuu!AH52+[1]Lappi!AH53+[1]PohjoisKarjala!AH52+[1]EtelaKarjala!AH52+[1]Kymenlaakso!AH52+[1]KantaHame!AH52+[1]PaijatHame!AH52+[1]Pirkanmaa!AH52+[1]VarsinaisSuomi!AH52+[1]Satakunta!AH52+[1]EtelaPohjanmaa!AH52+[1]KeskiSuomi!AH52+[1]EtelaSavo!AH52+[1]PohjoisSavo!AH52+[1]Pohjanmaa!AH52+[1]Uusimaa!AH52</f>
        <v>18126.024460419059</v>
      </c>
      <c r="J22" s="3">
        <f>+[1]KeskiPohjanmaa!AJ52+[1]PohjoisPohjanmaa!AI52+[1]Kainuu!AI52+[1]Lappi!AI53+[1]PohjoisKarjala!AI52+[1]EtelaKarjala!AI52+[1]Kymenlaakso!AI52+[1]KantaHame!AI52+[1]PaijatHame!AI52+[1]Pirkanmaa!AI52+[1]VarsinaisSuomi!AI52+[1]Satakunta!AI52+[1]EtelaPohjanmaa!AI52+[1]KeskiSuomi!AI52+[1]EtelaSavo!AI52+[1]PohjoisSavo!AI52+[1]Pohjanmaa!AI52+[1]Uusimaa!AI52</f>
        <v>1429.5682861557827</v>
      </c>
      <c r="K22" s="3">
        <f>+[1]KeskiPohjanmaa!AK52+[1]PohjoisPohjanmaa!AJ52+[1]Kainuu!AJ52+[1]Lappi!AJ53+[1]PohjoisKarjala!AJ52+[1]EtelaKarjala!AJ52+[1]Kymenlaakso!AJ52+[1]KantaHame!AJ52+[1]PaijatHame!AJ52+[1]Pirkanmaa!AJ52+[1]VarsinaisSuomi!AJ52+[1]Satakunta!AJ52+[1]EtelaPohjanmaa!AJ52+[1]KeskiSuomi!AJ52+[1]EtelaSavo!AJ52+[1]PohjoisSavo!AJ52+[1]Pohjanmaa!AJ52+[1]Uusimaa!AJ52</f>
        <v>552.78883603705242</v>
      </c>
      <c r="L22" s="3">
        <f>+[1]KeskiPohjanmaa!AL52+[1]PohjoisPohjanmaa!AK52+[1]Kainuu!AK52+[1]Lappi!AK53+[1]PohjoisKarjala!AK52+[1]EtelaKarjala!AK52+[1]Kymenlaakso!AK52+[1]KantaHame!AK52+[1]PaijatHame!AK52+[1]Pirkanmaa!AK52+[1]VarsinaisSuomi!AK52+[1]Satakunta!AK52+[1]EtelaPohjanmaa!AK52+[1]KeskiSuomi!AK52+[1]EtelaSavo!AK52+[1]PohjoisSavo!AK52+[1]Pohjanmaa!AK52+[1]Uusimaa!AK52</f>
        <v>2544.7481023538098</v>
      </c>
      <c r="M22" s="3">
        <f t="shared" si="4"/>
        <v>139016.30894782621</v>
      </c>
      <c r="N22" t="s">
        <v>72</v>
      </c>
    </row>
    <row r="23" spans="2:14" ht="15.5" x14ac:dyDescent="0.35">
      <c r="B23" s="5" t="s">
        <v>109</v>
      </c>
      <c r="C23" s="1">
        <f>(35*C14*C12+25*(1-C14)*C12)/1000000</f>
        <v>2.510816165451315</v>
      </c>
      <c r="D23" s="1">
        <f t="shared" ref="D23:L23" si="5">(35*D14*D12+25*(1-D14)*D12)/1000000</f>
        <v>1.344429926576977</v>
      </c>
      <c r="E23" s="1">
        <f t="shared" si="5"/>
        <v>0.18331820745652663</v>
      </c>
      <c r="F23" s="1">
        <f t="shared" si="5"/>
        <v>7.6681619144708793E-2</v>
      </c>
      <c r="G23" s="1">
        <f t="shared" si="5"/>
        <v>0.10502775262688445</v>
      </c>
      <c r="H23" s="1">
        <f t="shared" si="5"/>
        <v>1.9429840819296247</v>
      </c>
      <c r="I23" s="1">
        <f t="shared" si="5"/>
        <v>1.2475461789464242</v>
      </c>
      <c r="J23" s="1">
        <f t="shared" si="5"/>
        <v>7.4114086525868747E-2</v>
      </c>
      <c r="K23" s="1">
        <f t="shared" si="5"/>
        <v>1.7500448797803558E-2</v>
      </c>
      <c r="L23" s="1">
        <f t="shared" si="5"/>
        <v>0.24487725350246434</v>
      </c>
      <c r="M23" s="20">
        <f t="shared" si="4"/>
        <v>7.7472957209585962</v>
      </c>
    </row>
    <row r="27" spans="2:14" x14ac:dyDescent="0.35">
      <c r="C27" s="3">
        <f>+C13+C15</f>
        <v>103437.69217459776</v>
      </c>
      <c r="D27" s="3">
        <f t="shared" ref="D27:M27" si="6">+D13+D15</f>
        <v>55485.098619711353</v>
      </c>
      <c r="E27" s="3">
        <f t="shared" si="6"/>
        <v>5277.6786382718983</v>
      </c>
      <c r="F27" s="3">
        <f t="shared" si="6"/>
        <v>2294.3722400022998</v>
      </c>
      <c r="G27" s="3">
        <f t="shared" si="6"/>
        <v>4443.8655586376681</v>
      </c>
      <c r="H27" s="3">
        <f t="shared" si="6"/>
        <v>63665.886188484736</v>
      </c>
      <c r="I27" s="3">
        <f t="shared" si="6"/>
        <v>47203.280838567618</v>
      </c>
      <c r="J27" s="3">
        <f t="shared" si="6"/>
        <v>2313.9548248165393</v>
      </c>
      <c r="K27" s="3">
        <f t="shared" si="6"/>
        <v>330.27478052954666</v>
      </c>
      <c r="L27" s="3">
        <f t="shared" si="6"/>
        <v>0</v>
      </c>
      <c r="M27" s="3">
        <f t="shared" si="6"/>
        <v>284452.10386361938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F329B-87C3-4600-A8F9-98901808B509}">
  <dimension ref="A2:BA152"/>
  <sheetViews>
    <sheetView zoomScale="50" zoomScaleNormal="50" workbookViewId="0">
      <selection activeCell="O3" sqref="O3"/>
    </sheetView>
  </sheetViews>
  <sheetFormatPr defaultRowHeight="14.5" x14ac:dyDescent="0.35"/>
  <cols>
    <col min="1" max="1" width="24.90625" customWidth="1"/>
    <col min="2" max="2" width="13.26953125" customWidth="1"/>
    <col min="27" max="27" width="44"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26584</v>
      </c>
      <c r="F15" s="42">
        <v>7784</v>
      </c>
      <c r="G15" s="42">
        <v>3744</v>
      </c>
      <c r="H15" s="42">
        <v>100</v>
      </c>
      <c r="I15" s="42">
        <v>507</v>
      </c>
      <c r="J15" s="42">
        <v>217</v>
      </c>
      <c r="K15" s="42">
        <v>189</v>
      </c>
      <c r="L15" s="42">
        <v>97</v>
      </c>
      <c r="M15" s="42">
        <v>0</v>
      </c>
      <c r="N15" s="43">
        <v>0</v>
      </c>
      <c r="O15" s="25">
        <v>39122</v>
      </c>
      <c r="P15" s="3">
        <f>SUM(E15:N15)</f>
        <v>39222</v>
      </c>
    </row>
    <row r="16" spans="1:25" ht="15.5" x14ac:dyDescent="0.35">
      <c r="A16" s="44" t="s">
        <v>66</v>
      </c>
      <c r="B16" s="25"/>
      <c r="C16" s="25"/>
      <c r="D16" s="25"/>
      <c r="E16" s="25">
        <v>17309.904241328644</v>
      </c>
      <c r="F16" s="25">
        <v>4479.6138471869581</v>
      </c>
      <c r="G16" s="25">
        <v>818.1702926493158</v>
      </c>
      <c r="H16" s="25">
        <v>100</v>
      </c>
      <c r="I16" s="25">
        <v>576.02720851631727</v>
      </c>
      <c r="J16" s="25">
        <v>5926.2217139851937</v>
      </c>
      <c r="K16" s="25">
        <v>6579.1561449908158</v>
      </c>
      <c r="L16" s="25">
        <v>339.29984518357463</v>
      </c>
      <c r="M16" s="25">
        <v>23.659635106992354</v>
      </c>
      <c r="N16" s="25">
        <v>312.53619716103958</v>
      </c>
      <c r="O16" s="25">
        <v>36364.589126108847</v>
      </c>
      <c r="P16" s="3">
        <f>SUM(E16:N16)</f>
        <v>36464.589126108847</v>
      </c>
    </row>
    <row r="17" spans="1:22" ht="15.5" x14ac:dyDescent="0.35">
      <c r="A17" s="45" t="s">
        <v>198</v>
      </c>
      <c r="B17" s="25"/>
      <c r="C17" s="25"/>
      <c r="D17" s="25"/>
      <c r="E17" s="25">
        <v>2412.9566661728672</v>
      </c>
      <c r="F17" s="25">
        <v>733.74599038087308</v>
      </c>
      <c r="G17" s="25">
        <v>114.36596404521708</v>
      </c>
      <c r="H17" s="25">
        <v>0</v>
      </c>
      <c r="I17" s="25">
        <v>71.029576604748613</v>
      </c>
      <c r="J17" s="25">
        <v>671.90034874372634</v>
      </c>
      <c r="K17" s="25">
        <v>942.55919602962342</v>
      </c>
      <c r="L17" s="25">
        <v>51.094391206308188</v>
      </c>
      <c r="M17" s="25">
        <v>3.2668799747090995</v>
      </c>
      <c r="N17" s="25">
        <v>58.644206874601984</v>
      </c>
      <c r="O17" s="25">
        <v>5059.5632200326745</v>
      </c>
      <c r="P17" s="3">
        <f t="shared" ref="P17:P29" si="0">SUM(E17:N17)</f>
        <v>5059.5632200326745</v>
      </c>
    </row>
    <row r="18" spans="1:22" ht="15.5" x14ac:dyDescent="0.35">
      <c r="A18" s="45" t="s">
        <v>85</v>
      </c>
      <c r="B18" s="25"/>
      <c r="C18" s="25"/>
      <c r="D18" s="25"/>
      <c r="E18" s="25">
        <v>2284.325381101331</v>
      </c>
      <c r="F18" s="42">
        <v>690.833962572367</v>
      </c>
      <c r="G18" s="25">
        <v>93.322168775873152</v>
      </c>
      <c r="H18" s="25">
        <v>1</v>
      </c>
      <c r="I18" s="25">
        <v>48.220969230564769</v>
      </c>
      <c r="J18" s="25">
        <v>573.41157131676243</v>
      </c>
      <c r="K18" s="25">
        <v>853.66999141085182</v>
      </c>
      <c r="L18" s="25">
        <v>49.003150954379208</v>
      </c>
      <c r="M18" s="25">
        <v>1.4868601790692872</v>
      </c>
      <c r="N18" s="25">
        <v>53.156137228541446</v>
      </c>
      <c r="O18" s="25">
        <v>4647.4301927697406</v>
      </c>
      <c r="P18" s="3">
        <f t="shared" si="0"/>
        <v>4648.4301927697406</v>
      </c>
    </row>
    <row r="19" spans="1:22" ht="15.5" x14ac:dyDescent="0.35">
      <c r="A19" s="45" t="s">
        <v>86</v>
      </c>
      <c r="B19" s="25"/>
      <c r="C19" s="25"/>
      <c r="D19" s="25"/>
      <c r="E19" s="25">
        <v>7594.8348754019589</v>
      </c>
      <c r="F19" s="42">
        <v>2110.703878123461</v>
      </c>
      <c r="G19" s="25">
        <v>268.61636974701537</v>
      </c>
      <c r="H19" s="25">
        <v>0</v>
      </c>
      <c r="I19" s="25">
        <v>200.98517470198132</v>
      </c>
      <c r="J19" s="25">
        <v>1563.4935916782592</v>
      </c>
      <c r="K19" s="25">
        <v>2266.2439907914863</v>
      </c>
      <c r="L19" s="25">
        <v>126.77402241848343</v>
      </c>
      <c r="M19" s="25">
        <v>6.601275772106372</v>
      </c>
      <c r="N19" s="25">
        <v>86.861901930272353</v>
      </c>
      <c r="O19" s="25">
        <v>14225.115080565025</v>
      </c>
      <c r="P19" s="3">
        <f t="shared" si="0"/>
        <v>14225.115080565025</v>
      </c>
    </row>
    <row r="20" spans="1:22" ht="15.5" x14ac:dyDescent="0.35">
      <c r="A20" s="44" t="s">
        <v>67</v>
      </c>
      <c r="B20" s="25"/>
      <c r="C20" s="25"/>
      <c r="D20" s="25"/>
      <c r="E20" s="25">
        <f>E17*$N$2+E18+E19</f>
        <v>9879.1602565032899</v>
      </c>
      <c r="F20" s="25">
        <f t="shared" ref="F20:O20" si="1">F17*$N$2+F18+F19</f>
        <v>2801.537840695828</v>
      </c>
      <c r="G20" s="25">
        <f t="shared" si="1"/>
        <v>361.93853852288851</v>
      </c>
      <c r="H20" s="25">
        <f t="shared" si="1"/>
        <v>1</v>
      </c>
      <c r="I20" s="25">
        <f t="shared" si="1"/>
        <v>249.2061439325461</v>
      </c>
      <c r="J20" s="25">
        <f t="shared" si="1"/>
        <v>2136.9051629950218</v>
      </c>
      <c r="K20" s="25">
        <f t="shared" si="1"/>
        <v>3119.913982202338</v>
      </c>
      <c r="L20" s="25">
        <f t="shared" si="1"/>
        <v>175.77717337286265</v>
      </c>
      <c r="M20" s="25">
        <f t="shared" si="1"/>
        <v>8.0881359511756585</v>
      </c>
      <c r="N20" s="25">
        <f t="shared" si="1"/>
        <v>140.01803915881379</v>
      </c>
      <c r="O20" s="25">
        <f t="shared" si="1"/>
        <v>18872.545273334767</v>
      </c>
      <c r="P20" s="3">
        <f t="shared" si="0"/>
        <v>18873.545273334767</v>
      </c>
    </row>
    <row r="21" spans="1:22" ht="15.5" x14ac:dyDescent="0.35">
      <c r="A21" s="44" t="s">
        <v>68</v>
      </c>
      <c r="B21" s="25"/>
      <c r="C21" s="25"/>
      <c r="D21" s="25"/>
      <c r="E21" s="25">
        <v>3266.3440145570148</v>
      </c>
      <c r="F21" s="25">
        <v>963.19269035328</v>
      </c>
      <c r="G21" s="25">
        <v>282.741399006319</v>
      </c>
      <c r="H21" s="25">
        <v>0</v>
      </c>
      <c r="I21" s="25">
        <v>29.090430963399861</v>
      </c>
      <c r="J21" s="25">
        <v>959.20562527150457</v>
      </c>
      <c r="K21" s="25">
        <v>901.32387527140281</v>
      </c>
      <c r="L21" s="25">
        <v>53.337303893700721</v>
      </c>
      <c r="M21" s="25">
        <v>0</v>
      </c>
      <c r="N21" s="25">
        <v>0</v>
      </c>
      <c r="O21" s="25">
        <v>6455.2353393166213</v>
      </c>
      <c r="P21" s="3">
        <f t="shared" si="0"/>
        <v>6455.2353393166213</v>
      </c>
      <c r="T21">
        <v>12</v>
      </c>
      <c r="U21">
        <v>270</v>
      </c>
      <c r="V21">
        <f>+T21*U21</f>
        <v>3240</v>
      </c>
    </row>
    <row r="22" spans="1:22" ht="15.5" x14ac:dyDescent="0.35">
      <c r="A22" s="44" t="s">
        <v>69</v>
      </c>
      <c r="B22" s="25"/>
      <c r="C22" s="25"/>
      <c r="D22" s="25"/>
      <c r="E22" s="25">
        <v>6362.1891614637207</v>
      </c>
      <c r="F22" s="25">
        <v>1731.0603750271114</v>
      </c>
      <c r="G22" s="25">
        <v>67.798323158465507</v>
      </c>
      <c r="H22" s="25">
        <v>0</v>
      </c>
      <c r="I22" s="25">
        <v>218.26809238572602</v>
      </c>
      <c r="J22" s="25">
        <v>961.01827423868178</v>
      </c>
      <c r="K22" s="25">
        <v>1965.1726212404099</v>
      </c>
      <c r="L22" s="25">
        <v>103.46315081619402</v>
      </c>
      <c r="M22" s="25">
        <v>0.3108186362115759</v>
      </c>
      <c r="N22" s="25">
        <v>0</v>
      </c>
      <c r="O22" s="25">
        <v>11409.280816966522</v>
      </c>
      <c r="P22" s="3">
        <f t="shared" si="0"/>
        <v>11409.280816966522</v>
      </c>
    </row>
    <row r="23" spans="1:22" ht="15.5" x14ac:dyDescent="0.35">
      <c r="A23" s="44" t="s">
        <v>87</v>
      </c>
      <c r="B23" s="25"/>
      <c r="C23" s="25"/>
      <c r="D23" s="25"/>
      <c r="E23" s="25">
        <v>129.03843986040266</v>
      </c>
      <c r="F23" s="25">
        <v>88.294436252998281</v>
      </c>
      <c r="G23" s="25">
        <v>10.417868567761237</v>
      </c>
      <c r="H23" s="25">
        <v>0</v>
      </c>
      <c r="I23" s="25">
        <v>1.670321125477801</v>
      </c>
      <c r="J23" s="25">
        <v>119.06722390841391</v>
      </c>
      <c r="K23" s="25">
        <v>206.83975170506164</v>
      </c>
      <c r="L23" s="25">
        <v>10.261475089552734</v>
      </c>
      <c r="M23" s="25">
        <v>0</v>
      </c>
      <c r="N23" s="25">
        <v>0</v>
      </c>
      <c r="O23" s="25">
        <v>565.58951650966833</v>
      </c>
      <c r="P23" s="3">
        <f t="shared" si="0"/>
        <v>565.58951650966833</v>
      </c>
    </row>
    <row r="24" spans="1:22" ht="15.5" x14ac:dyDescent="0.35">
      <c r="A24" s="46" t="s">
        <v>88</v>
      </c>
      <c r="B24" s="26"/>
      <c r="C24" s="26"/>
      <c r="D24" s="26"/>
      <c r="E24" s="26">
        <v>33.214620592106883</v>
      </c>
      <c r="F24" s="26">
        <v>39.228354948959172</v>
      </c>
      <c r="G24" s="26">
        <v>55.463941743281687</v>
      </c>
      <c r="H24" s="26">
        <v>34.700000000000003</v>
      </c>
      <c r="I24" s="26">
        <v>19.496796719913416</v>
      </c>
      <c r="J24" s="26">
        <v>37.757481949483015</v>
      </c>
      <c r="K24" s="26">
        <v>32.474206722464608</v>
      </c>
      <c r="L24" s="26">
        <v>30.365938215916934</v>
      </c>
      <c r="M24" s="26">
        <v>0</v>
      </c>
      <c r="N24" s="26">
        <v>32.070202102433342</v>
      </c>
      <c r="O24" s="26">
        <v>34.666815315216517</v>
      </c>
    </row>
    <row r="25" spans="1:22" ht="15.5" x14ac:dyDescent="0.35">
      <c r="A25" s="21" t="s">
        <v>89</v>
      </c>
      <c r="B25" s="23"/>
      <c r="C25" s="23"/>
      <c r="D25" s="23"/>
      <c r="E25" s="42">
        <v>4365.1019731291799</v>
      </c>
      <c r="F25" s="42">
        <v>1329.6920373715384</v>
      </c>
      <c r="G25" s="42">
        <v>225.34347683537433</v>
      </c>
      <c r="H25" s="42">
        <v>0</v>
      </c>
      <c r="I25" s="42">
        <v>119.70654711432546</v>
      </c>
      <c r="J25" s="42">
        <v>1068.3727921535997</v>
      </c>
      <c r="K25" s="42">
        <v>1379.1091857513491</v>
      </c>
      <c r="L25" s="42">
        <v>72.515083513841205</v>
      </c>
      <c r="M25" s="25">
        <v>0</v>
      </c>
      <c r="N25" s="25">
        <v>57.29745920653454</v>
      </c>
      <c r="O25" s="25">
        <v>8617.1385550757423</v>
      </c>
      <c r="P25" s="3">
        <f t="shared" si="0"/>
        <v>8617.1385550757423</v>
      </c>
    </row>
    <row r="26" spans="1:22" ht="15.5" x14ac:dyDescent="0.35">
      <c r="A26" s="21" t="s">
        <v>90</v>
      </c>
      <c r="B26" s="23"/>
      <c r="C26" s="23"/>
      <c r="D26" s="23"/>
      <c r="E26" s="42">
        <v>2522.5955884617742</v>
      </c>
      <c r="F26" s="42">
        <v>827.9944092317179</v>
      </c>
      <c r="G26" s="42">
        <v>148.98522682940273</v>
      </c>
      <c r="H26" s="42">
        <v>0</v>
      </c>
      <c r="I26" s="42">
        <v>39.185670948808145</v>
      </c>
      <c r="J26" s="42">
        <v>590.3358106592425</v>
      </c>
      <c r="K26" s="42">
        <v>735.94475840505902</v>
      </c>
      <c r="L26" s="42">
        <v>38.496121321429356</v>
      </c>
      <c r="M26" s="42">
        <v>0</v>
      </c>
      <c r="N26" s="42">
        <v>27.856787499055791</v>
      </c>
      <c r="O26" s="25">
        <v>4931.3943733564902</v>
      </c>
      <c r="P26" s="3">
        <f t="shared" si="0"/>
        <v>4931.3943733564902</v>
      </c>
    </row>
    <row r="27" spans="1:22" ht="15.5" x14ac:dyDescent="0.35">
      <c r="A27" s="21" t="s">
        <v>91</v>
      </c>
      <c r="B27" s="23"/>
      <c r="C27" s="23"/>
      <c r="D27" s="23"/>
      <c r="E27" s="25">
        <v>5072.2392869401847</v>
      </c>
      <c r="F27" s="25">
        <v>1282.7094688917432</v>
      </c>
      <c r="G27" s="25">
        <v>119.63114291761264</v>
      </c>
      <c r="H27" s="25">
        <v>0</v>
      </c>
      <c r="I27" s="25">
        <v>161.79950375317318</v>
      </c>
      <c r="J27" s="25">
        <v>973.15778101901674</v>
      </c>
      <c r="K27" s="25">
        <v>1530.2992323864273</v>
      </c>
      <c r="L27" s="25">
        <v>88.27790109705407</v>
      </c>
      <c r="M27" s="25">
        <v>6.601275772106372</v>
      </c>
      <c r="N27" s="25"/>
      <c r="O27" s="25">
        <v>9234.7155927773165</v>
      </c>
      <c r="P27" s="3">
        <f t="shared" si="0"/>
        <v>9234.7155927773165</v>
      </c>
    </row>
    <row r="28" spans="1:22" ht="15.5" x14ac:dyDescent="0.35">
      <c r="A28" s="44" t="s">
        <v>92</v>
      </c>
      <c r="B28" s="25"/>
      <c r="C28" s="25"/>
      <c r="D28" s="25"/>
      <c r="E28" s="47">
        <v>39.9</v>
      </c>
      <c r="F28" s="25">
        <v>7.2</v>
      </c>
      <c r="G28" s="25">
        <v>0</v>
      </c>
      <c r="H28" s="25">
        <v>0</v>
      </c>
      <c r="I28" s="25">
        <v>0</v>
      </c>
      <c r="J28" s="25">
        <v>16.2</v>
      </c>
      <c r="K28" s="25">
        <v>16.5</v>
      </c>
      <c r="L28" s="25"/>
      <c r="M28" s="25">
        <v>0</v>
      </c>
      <c r="N28" s="25">
        <v>4.2</v>
      </c>
      <c r="O28" s="25">
        <v>84</v>
      </c>
      <c r="P28" s="3">
        <f t="shared" si="0"/>
        <v>84</v>
      </c>
    </row>
    <row r="29" spans="1:22" ht="15.5" x14ac:dyDescent="0.35">
      <c r="A29" s="21" t="s">
        <v>93</v>
      </c>
      <c r="B29" s="23"/>
      <c r="C29" s="23"/>
      <c r="D29" s="23"/>
      <c r="E29" s="48">
        <v>8363.3550265182093</v>
      </c>
      <c r="F29" s="48">
        <v>2250.0140927957891</v>
      </c>
      <c r="G29" s="48">
        <v>302.08568039675595</v>
      </c>
      <c r="H29" s="48">
        <v>0</v>
      </c>
      <c r="I29" s="48">
        <v>197.59161206481741</v>
      </c>
      <c r="J29" s="48">
        <v>1713.0664516863828</v>
      </c>
      <c r="K29" s="48">
        <v>2517.4688003508759</v>
      </c>
      <c r="L29" s="48">
        <v>145.19304742685642</v>
      </c>
      <c r="M29" s="48">
        <v>0</v>
      </c>
      <c r="N29" s="48">
        <v>87.343515472125006</v>
      </c>
      <c r="O29" s="25">
        <v>15576.118226711813</v>
      </c>
      <c r="P29" s="3">
        <f t="shared" si="0"/>
        <v>15576.118226711813</v>
      </c>
    </row>
    <row r="30" spans="1:22" ht="15.5" x14ac:dyDescent="0.35">
      <c r="A30" s="4"/>
      <c r="E30" s="9"/>
      <c r="F30" s="9"/>
      <c r="G30" s="9"/>
      <c r="H30" s="9"/>
      <c r="I30" s="9"/>
      <c r="J30" s="9"/>
      <c r="K30" s="9"/>
      <c r="L30" s="9"/>
      <c r="M30" s="9"/>
      <c r="N30" s="9"/>
    </row>
    <row r="31" spans="1:22" ht="15.5" x14ac:dyDescent="0.35">
      <c r="A31" s="4" t="s">
        <v>237</v>
      </c>
      <c r="E31" s="4"/>
      <c r="F31" s="4"/>
    </row>
    <row r="32" spans="1:22" ht="15.5" x14ac:dyDescent="0.35">
      <c r="A32" s="4" t="s">
        <v>94</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26584</v>
      </c>
      <c r="F34" s="9"/>
      <c r="G34" s="9">
        <f>+F15</f>
        <v>7784</v>
      </c>
      <c r="H34" s="9"/>
      <c r="I34" s="10">
        <f>+G15</f>
        <v>3744</v>
      </c>
      <c r="J34" s="9"/>
      <c r="K34" s="10">
        <f>+H15</f>
        <v>100</v>
      </c>
      <c r="L34" s="9"/>
      <c r="M34" s="9">
        <f>+I15</f>
        <v>507</v>
      </c>
      <c r="N34" s="9"/>
      <c r="O34" s="9">
        <f>+J15</f>
        <v>217</v>
      </c>
      <c r="P34" s="9"/>
      <c r="Q34" s="9">
        <f>+K15</f>
        <v>189</v>
      </c>
      <c r="R34" s="9"/>
      <c r="S34" s="9">
        <f>+L15</f>
        <v>97</v>
      </c>
      <c r="T34" s="9"/>
      <c r="U34" s="9">
        <f>+M15</f>
        <v>0</v>
      </c>
      <c r="V34" s="9"/>
      <c r="W34" s="9">
        <f>+N15</f>
        <v>0</v>
      </c>
      <c r="X34">
        <f>SUM(E34:U34)</f>
        <v>39222</v>
      </c>
      <c r="Y34" t="s">
        <v>97</v>
      </c>
      <c r="AA34" t="s">
        <v>98</v>
      </c>
      <c r="AB34" s="3">
        <f t="shared" ref="AB34:AB52" si="2">+E34</f>
        <v>26584</v>
      </c>
      <c r="AC34" s="2">
        <f t="shared" ref="AC34:AC52" si="3">+G34</f>
        <v>7784</v>
      </c>
      <c r="AD34" s="3">
        <f t="shared" ref="AD34:AD52" si="4">+I34</f>
        <v>3744</v>
      </c>
      <c r="AE34" s="3">
        <f t="shared" ref="AE34:AE52" si="5">+K34</f>
        <v>100</v>
      </c>
      <c r="AF34" s="3">
        <f t="shared" ref="AF34:AF52" si="6">+M34</f>
        <v>507</v>
      </c>
      <c r="AG34" s="3">
        <f t="shared" ref="AG34:AG52" si="7">+O34</f>
        <v>217</v>
      </c>
      <c r="AH34" s="3">
        <f t="shared" ref="AH34:AH52" si="8">+Q34</f>
        <v>189</v>
      </c>
      <c r="AI34" s="2">
        <f t="shared" ref="AI34:AI52" si="9">+S34</f>
        <v>97</v>
      </c>
      <c r="AJ34">
        <f t="shared" ref="AJ34:AJ52" si="10">+U34</f>
        <v>0</v>
      </c>
      <c r="AK34">
        <f t="shared" ref="AK34:AK52" si="11">+W34</f>
        <v>0</v>
      </c>
      <c r="AL34" s="3">
        <f>SUM(AB34:AK34)</f>
        <v>39222</v>
      </c>
      <c r="AM34" t="s">
        <v>98</v>
      </c>
    </row>
    <row r="35" spans="1:39" ht="23.5" x14ac:dyDescent="0.55000000000000004">
      <c r="A35" s="13" t="s">
        <v>99</v>
      </c>
      <c r="E35" s="14">
        <f>+E34/E36</f>
        <v>0.97774603470155508</v>
      </c>
      <c r="F35" s="14"/>
      <c r="G35" s="14">
        <f>+G34/G36</f>
        <v>1.0690616448705565</v>
      </c>
      <c r="H35" s="14"/>
      <c r="I35" s="14">
        <f>+I34/I36</f>
        <v>3.172588748684372</v>
      </c>
      <c r="J35" s="14"/>
      <c r="K35" s="14">
        <f>+K34/K36</f>
        <v>0.99009900990099009</v>
      </c>
      <c r="L35" s="14"/>
      <c r="M35" s="14">
        <f>+M34/M36</f>
        <v>0.61437167862337083</v>
      </c>
      <c r="N35" s="14"/>
      <c r="O35" s="14">
        <f>+O34/O36</f>
        <v>2.6912636165942406E-2</v>
      </c>
      <c r="P35" s="14"/>
      <c r="Q35" s="14">
        <f>+Q34/Q36</f>
        <v>1.948640411106042E-2</v>
      </c>
      <c r="R35" s="14"/>
      <c r="S35" s="14">
        <f>+S34/S36</f>
        <v>0.18832135099301012</v>
      </c>
      <c r="T35" s="14"/>
      <c r="U35" s="14">
        <f>+U34/U36</f>
        <v>0</v>
      </c>
      <c r="V35" s="14"/>
      <c r="W35" s="14">
        <f>+W34/W36</f>
        <v>0</v>
      </c>
      <c r="X35" s="4"/>
      <c r="AA35" t="s">
        <v>100</v>
      </c>
      <c r="AB35" s="1">
        <f t="shared" si="2"/>
        <v>0.97774603470155508</v>
      </c>
      <c r="AC35" s="1">
        <f t="shared" si="3"/>
        <v>1.0690616448705565</v>
      </c>
      <c r="AD35" s="1">
        <f t="shared" si="4"/>
        <v>3.172588748684372</v>
      </c>
      <c r="AE35" s="1">
        <f t="shared" si="5"/>
        <v>0.99009900990099009</v>
      </c>
      <c r="AF35" s="1">
        <f t="shared" si="6"/>
        <v>0.61437167862337083</v>
      </c>
      <c r="AG35" s="1">
        <f t="shared" si="7"/>
        <v>2.6912636165942406E-2</v>
      </c>
      <c r="AH35" s="1">
        <f t="shared" si="8"/>
        <v>1.948640411106042E-2</v>
      </c>
      <c r="AI35" s="1">
        <f t="shared" si="9"/>
        <v>0.18832135099301012</v>
      </c>
      <c r="AJ35" s="1">
        <f t="shared" si="10"/>
        <v>0</v>
      </c>
      <c r="AK35" s="1">
        <f t="shared" si="11"/>
        <v>0</v>
      </c>
      <c r="AL35" s="1">
        <f>+AL34/AL36</f>
        <v>0.70876982799756882</v>
      </c>
      <c r="AM35" t="s">
        <v>100</v>
      </c>
    </row>
    <row r="36" spans="1:39" ht="23.5" x14ac:dyDescent="0.55000000000000004">
      <c r="A36" s="13" t="s">
        <v>101</v>
      </c>
      <c r="E36" s="11">
        <f>+E37+E42</f>
        <v>27189.064497831932</v>
      </c>
      <c r="F36" s="11"/>
      <c r="G36" s="11">
        <f>+G37+G42</f>
        <v>7281.1516878827861</v>
      </c>
      <c r="H36" s="11"/>
      <c r="I36" s="11">
        <f>+I37+I42</f>
        <v>1180.1088311722042</v>
      </c>
      <c r="J36" s="11"/>
      <c r="K36" s="11">
        <f>+K37+K42</f>
        <v>101</v>
      </c>
      <c r="L36" s="11"/>
      <c r="M36" s="11">
        <f>+M37+M42</f>
        <v>825.23335244886334</v>
      </c>
      <c r="N36" s="11"/>
      <c r="O36" s="11">
        <f>+O37+O42</f>
        <v>8063.1268769802155</v>
      </c>
      <c r="P36" s="11"/>
      <c r="Q36" s="11">
        <f>+Q37+Q42</f>
        <v>9699.0701271931539</v>
      </c>
      <c r="R36" s="11"/>
      <c r="S36" s="11">
        <f>+S37+S42</f>
        <v>515.07701855643722</v>
      </c>
      <c r="T36" s="11"/>
      <c r="U36" s="11">
        <f>+U37+U42</f>
        <v>31.747771058168013</v>
      </c>
      <c r="V36" s="11"/>
      <c r="W36" s="11">
        <f>+W37+W42</f>
        <v>452.55423631985337</v>
      </c>
      <c r="X36" s="11">
        <f>+W36+U36+S36+Q36+O36+M36+K36+I36+G36+E36</f>
        <v>55338.134399443617</v>
      </c>
      <c r="AA36" t="s">
        <v>101</v>
      </c>
      <c r="AB36" s="3">
        <f t="shared" si="2"/>
        <v>27189.064497831932</v>
      </c>
      <c r="AC36" s="3">
        <f t="shared" si="3"/>
        <v>7281.1516878827861</v>
      </c>
      <c r="AD36" s="3">
        <f t="shared" si="4"/>
        <v>1180.1088311722042</v>
      </c>
      <c r="AE36" s="3">
        <f t="shared" si="5"/>
        <v>101</v>
      </c>
      <c r="AF36" s="3">
        <f t="shared" si="6"/>
        <v>825.23335244886334</v>
      </c>
      <c r="AG36" s="3">
        <f t="shared" si="7"/>
        <v>8063.1268769802155</v>
      </c>
      <c r="AH36" s="3">
        <f t="shared" si="8"/>
        <v>9699.0701271931539</v>
      </c>
      <c r="AI36" s="3">
        <f t="shared" si="9"/>
        <v>515.07701855643722</v>
      </c>
      <c r="AJ36" s="3">
        <f t="shared" si="10"/>
        <v>31.747771058168013</v>
      </c>
      <c r="AK36" s="3">
        <f t="shared" si="11"/>
        <v>452.55423631985337</v>
      </c>
      <c r="AL36" s="3">
        <f>SUM(AB36:AK36)</f>
        <v>55338.134399443617</v>
      </c>
      <c r="AM36" t="s">
        <v>101</v>
      </c>
    </row>
    <row r="37" spans="1:39" ht="15.5" x14ac:dyDescent="0.35">
      <c r="A37" s="4" t="s">
        <v>66</v>
      </c>
      <c r="E37" s="3">
        <f>+E16</f>
        <v>17309.904241328644</v>
      </c>
      <c r="F37" s="3"/>
      <c r="G37" s="3">
        <f>+F16</f>
        <v>4479.6138471869581</v>
      </c>
      <c r="H37" s="3"/>
      <c r="I37" s="3">
        <f>+G16</f>
        <v>818.1702926493158</v>
      </c>
      <c r="J37" s="3"/>
      <c r="K37" s="3">
        <f>+H16</f>
        <v>100</v>
      </c>
      <c r="L37" s="3"/>
      <c r="M37" s="3">
        <f>+I16</f>
        <v>576.02720851631727</v>
      </c>
      <c r="N37" s="3"/>
      <c r="O37" s="3">
        <f>+J16</f>
        <v>5926.2217139851937</v>
      </c>
      <c r="P37" s="3"/>
      <c r="Q37" s="3">
        <f>+K16</f>
        <v>6579.1561449908158</v>
      </c>
      <c r="R37" s="3"/>
      <c r="S37" s="3">
        <f>+L16</f>
        <v>339.29984518357463</v>
      </c>
      <c r="T37" s="3"/>
      <c r="U37" s="3">
        <f>+M16</f>
        <v>23.659635106992354</v>
      </c>
      <c r="V37" s="3"/>
      <c r="W37" s="3">
        <f>+N16</f>
        <v>312.53619716103958</v>
      </c>
      <c r="X37" s="11">
        <f>+W37+U37+S37+Q37+O37+M37+K37+I37+G37+E37</f>
        <v>36464.589126108855</v>
      </c>
      <c r="AA37" s="4" t="s">
        <v>66</v>
      </c>
      <c r="AB37" s="3">
        <f t="shared" si="2"/>
        <v>17309.904241328644</v>
      </c>
      <c r="AC37" s="3">
        <f t="shared" si="3"/>
        <v>4479.6138471869581</v>
      </c>
      <c r="AD37" s="3">
        <f t="shared" si="4"/>
        <v>818.1702926493158</v>
      </c>
      <c r="AE37" s="3">
        <f t="shared" si="5"/>
        <v>100</v>
      </c>
      <c r="AF37" s="3">
        <f t="shared" si="6"/>
        <v>576.02720851631727</v>
      </c>
      <c r="AG37" s="3">
        <f t="shared" si="7"/>
        <v>5926.2217139851937</v>
      </c>
      <c r="AH37" s="3">
        <f t="shared" si="8"/>
        <v>6579.1561449908158</v>
      </c>
      <c r="AI37" s="3">
        <f t="shared" si="9"/>
        <v>339.29984518357463</v>
      </c>
      <c r="AJ37" s="3">
        <f t="shared" si="10"/>
        <v>23.659635106992354</v>
      </c>
      <c r="AK37" s="3">
        <f t="shared" si="11"/>
        <v>312.53619716103958</v>
      </c>
      <c r="AL37" s="3">
        <f>SUM(AB37:AK37)</f>
        <v>36464.589126108847</v>
      </c>
      <c r="AM37" s="4" t="s">
        <v>66</v>
      </c>
    </row>
    <row r="38" spans="1:39" ht="15.5" x14ac:dyDescent="0.35">
      <c r="A38" s="4" t="s">
        <v>102</v>
      </c>
      <c r="E38" s="15">
        <f>+E37/E36</f>
        <v>0.6366494971796085</v>
      </c>
      <c r="G38" s="15">
        <f>+G37/G36</f>
        <v>0.61523424304452867</v>
      </c>
      <c r="I38" s="15">
        <f>+I37/I36</f>
        <v>0.69330071179674657</v>
      </c>
      <c r="K38" s="15">
        <f>+K37/K36</f>
        <v>0.99009900990099009</v>
      </c>
      <c r="M38" s="15">
        <f>+M37/M36</f>
        <v>0.69801736297614259</v>
      </c>
      <c r="O38" s="15">
        <f>+O37/O36</f>
        <v>0.73497810519442919</v>
      </c>
      <c r="Q38" s="15">
        <f>+Q37/Q36</f>
        <v>0.67832854683099186</v>
      </c>
      <c r="S38" s="15">
        <f>+S37/S36</f>
        <v>0.65873613646072116</v>
      </c>
      <c r="U38" s="15">
        <f>+U37/U36</f>
        <v>0.74523767554085485</v>
      </c>
      <c r="W38" s="15">
        <f>+W37/W36</f>
        <v>0.69060495312687176</v>
      </c>
      <c r="X38" s="15">
        <f>+X37/X36</f>
        <v>0.65894142478492157</v>
      </c>
      <c r="AA38" s="4" t="s">
        <v>102</v>
      </c>
      <c r="AB38" s="16">
        <f t="shared" si="2"/>
        <v>0.6366494971796085</v>
      </c>
      <c r="AC38" s="16">
        <f t="shared" si="3"/>
        <v>0.61523424304452867</v>
      </c>
      <c r="AD38" s="15">
        <f t="shared" si="4"/>
        <v>0.69330071179674657</v>
      </c>
      <c r="AE38" s="15">
        <f t="shared" si="5"/>
        <v>0.99009900990099009</v>
      </c>
      <c r="AF38" s="16">
        <f t="shared" si="6"/>
        <v>0.69801736297614259</v>
      </c>
      <c r="AG38" s="16">
        <f t="shared" si="7"/>
        <v>0.73497810519442919</v>
      </c>
      <c r="AH38" s="16">
        <f t="shared" si="8"/>
        <v>0.67832854683099186</v>
      </c>
      <c r="AI38" s="16">
        <f t="shared" si="9"/>
        <v>0.65873613646072116</v>
      </c>
      <c r="AJ38" s="16">
        <f t="shared" si="10"/>
        <v>0.74523767554085485</v>
      </c>
      <c r="AK38" s="16">
        <f t="shared" si="11"/>
        <v>0.69060495312687176</v>
      </c>
      <c r="AL38" s="16">
        <f>+X38</f>
        <v>0.65894142478492157</v>
      </c>
      <c r="AM38" s="4" t="s">
        <v>102</v>
      </c>
    </row>
    <row r="39" spans="1:39" ht="15.5" x14ac:dyDescent="0.35">
      <c r="A39" s="5" t="s">
        <v>104</v>
      </c>
      <c r="E39" s="3">
        <f>+E17</f>
        <v>2412.9566661728672</v>
      </c>
      <c r="F39" s="3"/>
      <c r="G39" s="3">
        <f>+F17</f>
        <v>733.74599038087308</v>
      </c>
      <c r="H39" s="3"/>
      <c r="I39" s="3">
        <f>+G17</f>
        <v>114.36596404521708</v>
      </c>
      <c r="J39" s="3"/>
      <c r="K39" s="3">
        <f>+H17</f>
        <v>0</v>
      </c>
      <c r="L39" s="3"/>
      <c r="M39" s="3">
        <f>+I17</f>
        <v>71.029576604748613</v>
      </c>
      <c r="N39" s="3"/>
      <c r="O39" s="3">
        <f>+J17</f>
        <v>671.90034874372634</v>
      </c>
      <c r="P39" s="3"/>
      <c r="Q39" s="3">
        <f>+K17</f>
        <v>942.55919602962342</v>
      </c>
      <c r="R39" s="3"/>
      <c r="S39" s="3">
        <f>+L17</f>
        <v>51.094391206308188</v>
      </c>
      <c r="T39" s="3"/>
      <c r="U39" s="3">
        <f>+M17</f>
        <v>3.2668799747090995</v>
      </c>
      <c r="V39" s="3"/>
      <c r="W39" s="3">
        <f>+N17</f>
        <v>58.644206874601984</v>
      </c>
      <c r="X39" s="11">
        <f>+W39+U39+S39+Q39+O39+M39+K39+I39+G39+E39</f>
        <v>5059.5632200326745</v>
      </c>
      <c r="AA39" s="5" t="s">
        <v>104</v>
      </c>
      <c r="AB39" s="3">
        <f t="shared" si="2"/>
        <v>2412.9566661728672</v>
      </c>
      <c r="AC39" s="3">
        <f t="shared" si="3"/>
        <v>733.74599038087308</v>
      </c>
      <c r="AD39" s="3">
        <f t="shared" si="4"/>
        <v>114.36596404521708</v>
      </c>
      <c r="AE39" s="3">
        <f t="shared" si="5"/>
        <v>0</v>
      </c>
      <c r="AF39" s="3">
        <f t="shared" si="6"/>
        <v>71.029576604748613</v>
      </c>
      <c r="AG39" s="3">
        <f t="shared" si="7"/>
        <v>671.90034874372634</v>
      </c>
      <c r="AH39" s="3">
        <f t="shared" si="8"/>
        <v>942.55919602962342</v>
      </c>
      <c r="AI39" s="3">
        <f t="shared" si="9"/>
        <v>51.094391206308188</v>
      </c>
      <c r="AJ39" s="3">
        <f t="shared" si="10"/>
        <v>3.2668799747090995</v>
      </c>
      <c r="AK39" s="3">
        <f t="shared" si="11"/>
        <v>58.644206874601984</v>
      </c>
      <c r="AL39" s="3">
        <f>SUM(AB39:AK39)</f>
        <v>5059.5632200326745</v>
      </c>
      <c r="AM39" s="5" t="s">
        <v>104</v>
      </c>
    </row>
    <row r="40" spans="1:39" ht="15.5" x14ac:dyDescent="0.35">
      <c r="A40" s="17" t="s">
        <v>85</v>
      </c>
      <c r="E40" s="3">
        <f>+E18</f>
        <v>2284.325381101331</v>
      </c>
      <c r="F40" s="3"/>
      <c r="G40" s="3">
        <f>+F18</f>
        <v>690.833962572367</v>
      </c>
      <c r="H40" s="3"/>
      <c r="I40" s="3">
        <f>+G18</f>
        <v>93.322168775873152</v>
      </c>
      <c r="J40" s="3"/>
      <c r="K40" s="3">
        <f>+H18</f>
        <v>1</v>
      </c>
      <c r="L40" s="3"/>
      <c r="M40" s="3">
        <f>+I18</f>
        <v>48.220969230564769</v>
      </c>
      <c r="N40" s="3"/>
      <c r="O40" s="3">
        <f>+J18</f>
        <v>573.41157131676243</v>
      </c>
      <c r="P40" s="3"/>
      <c r="Q40" s="3">
        <f>+K18</f>
        <v>853.66999141085182</v>
      </c>
      <c r="R40" s="3"/>
      <c r="S40" s="3">
        <f>+L18</f>
        <v>49.003150954379208</v>
      </c>
      <c r="T40" s="3"/>
      <c r="U40" s="3">
        <f>+M18</f>
        <v>1.4868601790692872</v>
      </c>
      <c r="V40" s="3"/>
      <c r="W40" s="3">
        <f>+N18</f>
        <v>53.156137228541446</v>
      </c>
      <c r="X40" s="11">
        <f>+W40+U40+S40+Q40+O40+M40+K40+I40+G40+E40</f>
        <v>4648.4301927697406</v>
      </c>
      <c r="AA40" s="5" t="s">
        <v>85</v>
      </c>
      <c r="AB40" s="3">
        <f t="shared" si="2"/>
        <v>2284.325381101331</v>
      </c>
      <c r="AC40" s="3">
        <f t="shared" si="3"/>
        <v>690.833962572367</v>
      </c>
      <c r="AD40" s="3">
        <f t="shared" si="4"/>
        <v>93.322168775873152</v>
      </c>
      <c r="AE40" s="3">
        <f t="shared" si="5"/>
        <v>1</v>
      </c>
      <c r="AF40" s="3">
        <f t="shared" si="6"/>
        <v>48.220969230564769</v>
      </c>
      <c r="AG40" s="3">
        <f t="shared" si="7"/>
        <v>573.41157131676243</v>
      </c>
      <c r="AH40" s="3">
        <f t="shared" si="8"/>
        <v>853.66999141085182</v>
      </c>
      <c r="AI40" s="3">
        <f t="shared" si="9"/>
        <v>49.003150954379208</v>
      </c>
      <c r="AJ40" s="3">
        <f t="shared" si="10"/>
        <v>1.4868601790692872</v>
      </c>
      <c r="AK40" s="3">
        <f t="shared" si="11"/>
        <v>53.156137228541446</v>
      </c>
      <c r="AL40" s="3">
        <f t="shared" ref="AL40:AL43" si="12">SUM(AB40:AK40)</f>
        <v>4648.4301927697406</v>
      </c>
      <c r="AM40" s="5" t="s">
        <v>85</v>
      </c>
    </row>
    <row r="41" spans="1:39" ht="15.5" x14ac:dyDescent="0.35">
      <c r="A41" s="17" t="s">
        <v>86</v>
      </c>
      <c r="B41">
        <f>+E41/E42</f>
        <v>0.76877332467629556</v>
      </c>
      <c r="D41" s="3"/>
      <c r="E41" s="3">
        <f>+E19</f>
        <v>7594.8348754019589</v>
      </c>
      <c r="F41" s="3"/>
      <c r="G41" s="3">
        <f>+F19</f>
        <v>2110.703878123461</v>
      </c>
      <c r="H41" s="3"/>
      <c r="I41" s="3">
        <f>+G19</f>
        <v>268.61636974701537</v>
      </c>
      <c r="J41" s="3"/>
      <c r="K41" s="3">
        <f>+H19</f>
        <v>0</v>
      </c>
      <c r="L41" s="3"/>
      <c r="M41" s="3">
        <f>+I19</f>
        <v>200.98517470198132</v>
      </c>
      <c r="N41" s="3"/>
      <c r="O41" s="3">
        <f>+J19</f>
        <v>1563.4935916782592</v>
      </c>
      <c r="P41" s="3"/>
      <c r="Q41" s="3">
        <f>+K19</f>
        <v>2266.2439907914863</v>
      </c>
      <c r="R41" s="3"/>
      <c r="S41" s="3">
        <f>+L19</f>
        <v>126.77402241848343</v>
      </c>
      <c r="T41" s="3"/>
      <c r="U41" s="3">
        <f>+M19</f>
        <v>6.601275772106372</v>
      </c>
      <c r="V41" s="3"/>
      <c r="W41" s="3">
        <f>+N19</f>
        <v>86.861901930272353</v>
      </c>
      <c r="X41" s="11">
        <f>+W41+U41+S41+Q41+O41+M41+K41+I41+G41+E41</f>
        <v>14225.115080565025</v>
      </c>
      <c r="Y41" s="3">
        <f>SUM(E41:W41)</f>
        <v>14225.115080565025</v>
      </c>
      <c r="Z41">
        <f>0.95*Y41</f>
        <v>13513.859326536773</v>
      </c>
      <c r="AA41" s="5" t="s">
        <v>86</v>
      </c>
      <c r="AB41" s="3">
        <f t="shared" si="2"/>
        <v>7594.8348754019589</v>
      </c>
      <c r="AC41" s="3">
        <f t="shared" si="3"/>
        <v>2110.703878123461</v>
      </c>
      <c r="AD41" s="3">
        <f t="shared" si="4"/>
        <v>268.61636974701537</v>
      </c>
      <c r="AE41" s="3">
        <f t="shared" si="5"/>
        <v>0</v>
      </c>
      <c r="AF41" s="3">
        <f t="shared" si="6"/>
        <v>200.98517470198132</v>
      </c>
      <c r="AG41" s="3">
        <f t="shared" si="7"/>
        <v>1563.4935916782592</v>
      </c>
      <c r="AH41" s="3">
        <f t="shared" si="8"/>
        <v>2266.2439907914863</v>
      </c>
      <c r="AI41" s="3">
        <f t="shared" si="9"/>
        <v>126.77402241848343</v>
      </c>
      <c r="AJ41" s="3">
        <f t="shared" si="10"/>
        <v>6.601275772106372</v>
      </c>
      <c r="AK41" s="3">
        <f t="shared" si="11"/>
        <v>86.861901930272353</v>
      </c>
      <c r="AL41" s="3">
        <f t="shared" si="12"/>
        <v>14225.115080565025</v>
      </c>
      <c r="AM41" s="5" t="s">
        <v>86</v>
      </c>
    </row>
    <row r="42" spans="1:39" ht="15.5" x14ac:dyDescent="0.35">
      <c r="A42" s="4" t="s">
        <v>67</v>
      </c>
      <c r="D42" s="3"/>
      <c r="E42" s="18">
        <f>+E39*$N$2+E40+E41</f>
        <v>9879.1602565032899</v>
      </c>
      <c r="F42" s="18"/>
      <c r="G42" s="18">
        <f>+G39*$N$2+G40+G41</f>
        <v>2801.537840695828</v>
      </c>
      <c r="H42" s="18"/>
      <c r="I42" s="18">
        <f>+I39*$N$2+I40+I41</f>
        <v>361.93853852288851</v>
      </c>
      <c r="J42" s="18"/>
      <c r="K42" s="18">
        <f>+K39*$N$2+K40+K41</f>
        <v>1</v>
      </c>
      <c r="L42" s="18"/>
      <c r="M42" s="18">
        <f>+M39*$N$2+M40+M41</f>
        <v>249.2061439325461</v>
      </c>
      <c r="N42" s="18"/>
      <c r="O42" s="18">
        <f>+O39*$N$2+O40+O41</f>
        <v>2136.9051629950218</v>
      </c>
      <c r="P42" s="18"/>
      <c r="Q42" s="18">
        <f>+Q39*$N$2+Q40+Q41</f>
        <v>3119.913982202338</v>
      </c>
      <c r="R42" s="18"/>
      <c r="S42" s="18">
        <f>+S39*$N$2+S40+S41</f>
        <v>175.77717337286265</v>
      </c>
      <c r="T42" s="18"/>
      <c r="U42" s="18">
        <f>+U39*$N$2+U40+U41</f>
        <v>8.0881359511756585</v>
      </c>
      <c r="V42" s="18"/>
      <c r="W42" s="18">
        <f>+W39*$N$2+W40+W41</f>
        <v>140.01803915881379</v>
      </c>
      <c r="X42" s="18">
        <f>+X39*$N$2+X40+X41</f>
        <v>18873.545273334767</v>
      </c>
      <c r="Y42">
        <f>0.002*X42</f>
        <v>37.747090546669533</v>
      </c>
      <c r="AA42" s="4" t="s">
        <v>67</v>
      </c>
      <c r="AB42" s="3">
        <f t="shared" si="2"/>
        <v>9879.1602565032899</v>
      </c>
      <c r="AC42" s="3">
        <f t="shared" si="3"/>
        <v>2801.537840695828</v>
      </c>
      <c r="AD42" s="3">
        <f t="shared" si="4"/>
        <v>361.93853852288851</v>
      </c>
      <c r="AE42" s="3">
        <f t="shared" si="5"/>
        <v>1</v>
      </c>
      <c r="AF42" s="3">
        <f t="shared" si="6"/>
        <v>249.2061439325461</v>
      </c>
      <c r="AG42" s="3">
        <f t="shared" si="7"/>
        <v>2136.9051629950218</v>
      </c>
      <c r="AH42" s="3">
        <f t="shared" si="8"/>
        <v>3119.913982202338</v>
      </c>
      <c r="AI42" s="3">
        <f t="shared" si="9"/>
        <v>175.77717337286265</v>
      </c>
      <c r="AJ42" s="3">
        <f t="shared" si="10"/>
        <v>8.0881359511756585</v>
      </c>
      <c r="AK42" s="3">
        <f t="shared" si="11"/>
        <v>140.01803915881379</v>
      </c>
      <c r="AL42" s="3">
        <f t="shared" si="12"/>
        <v>18873.545273334767</v>
      </c>
      <c r="AM42" s="4" t="s">
        <v>67</v>
      </c>
    </row>
    <row r="43" spans="1:39" ht="15.5" x14ac:dyDescent="0.35">
      <c r="A43" s="4" t="s">
        <v>68</v>
      </c>
      <c r="B43" s="20">
        <f>+E43/(E43+E45+E46)</f>
        <v>0.3347496839521843</v>
      </c>
      <c r="E43" s="3">
        <f>+E21</f>
        <v>3266.3440145570148</v>
      </c>
      <c r="F43" s="3"/>
      <c r="G43" s="3">
        <f>+F21</f>
        <v>963.19269035328</v>
      </c>
      <c r="H43" s="3"/>
      <c r="I43" s="3">
        <f>+G21</f>
        <v>282.741399006319</v>
      </c>
      <c r="J43" s="3"/>
      <c r="K43" s="3">
        <f>+H21</f>
        <v>0</v>
      </c>
      <c r="L43" s="3"/>
      <c r="M43" s="3">
        <f>+I21</f>
        <v>29.090430963399861</v>
      </c>
      <c r="N43" s="3"/>
      <c r="O43" s="3">
        <f>+J21</f>
        <v>959.20562527150457</v>
      </c>
      <c r="P43" s="3"/>
      <c r="Q43" s="3">
        <f>+K21</f>
        <v>901.32387527140281</v>
      </c>
      <c r="R43" s="3"/>
      <c r="S43" s="3">
        <f>+L21</f>
        <v>53.337303893700721</v>
      </c>
      <c r="T43" s="3"/>
      <c r="U43" s="3">
        <f>+M21</f>
        <v>0</v>
      </c>
      <c r="V43" s="3"/>
      <c r="W43" s="3">
        <f>+N21</f>
        <v>0</v>
      </c>
      <c r="X43" s="11">
        <f>+W43+U43+S43+Q43+O43+M43+K43+I43+G43+E43</f>
        <v>6455.2353393166213</v>
      </c>
      <c r="AA43" s="4" t="s">
        <v>68</v>
      </c>
      <c r="AB43" s="3">
        <f t="shared" si="2"/>
        <v>3266.3440145570148</v>
      </c>
      <c r="AC43" s="3">
        <f t="shared" si="3"/>
        <v>963.19269035328</v>
      </c>
      <c r="AD43" s="3">
        <f t="shared" si="4"/>
        <v>282.741399006319</v>
      </c>
      <c r="AE43" s="3">
        <f t="shared" si="5"/>
        <v>0</v>
      </c>
      <c r="AF43" s="3">
        <f t="shared" si="6"/>
        <v>29.090430963399861</v>
      </c>
      <c r="AG43" s="3">
        <f t="shared" si="7"/>
        <v>959.20562527150457</v>
      </c>
      <c r="AH43" s="3">
        <f t="shared" si="8"/>
        <v>901.32387527140281</v>
      </c>
      <c r="AI43" s="3">
        <f t="shared" si="9"/>
        <v>53.337303893700721</v>
      </c>
      <c r="AJ43" s="3">
        <f t="shared" si="10"/>
        <v>0</v>
      </c>
      <c r="AK43" s="3">
        <f t="shared" si="11"/>
        <v>0</v>
      </c>
      <c r="AL43" s="3">
        <f t="shared" si="12"/>
        <v>6455.2353393166213</v>
      </c>
      <c r="AM43" s="4" t="s">
        <v>68</v>
      </c>
    </row>
    <row r="44" spans="1:39" ht="15.5" x14ac:dyDescent="0.35">
      <c r="A44" s="21" t="s">
        <v>105</v>
      </c>
      <c r="B44" s="22"/>
      <c r="C44" s="23"/>
      <c r="D44" s="23"/>
      <c r="E44" s="24">
        <f>+E43/(E40+E41)</f>
        <v>0.33062972254213951</v>
      </c>
      <c r="F44" s="24"/>
      <c r="G44" s="24">
        <f t="shared" ref="G44:X44" si="13">+G43/(G40+G41)</f>
        <v>0.34380855984227876</v>
      </c>
      <c r="H44" s="24"/>
      <c r="I44" s="24">
        <f t="shared" si="13"/>
        <v>0.78118622062247955</v>
      </c>
      <c r="J44" s="24"/>
      <c r="K44" s="24">
        <f t="shared" si="13"/>
        <v>0</v>
      </c>
      <c r="L44" s="24"/>
      <c r="M44" s="24">
        <f t="shared" si="13"/>
        <v>0.11673239874565017</v>
      </c>
      <c r="N44" s="24"/>
      <c r="O44" s="24">
        <f t="shared" si="13"/>
        <v>0.44887608579086913</v>
      </c>
      <c r="P44" s="24"/>
      <c r="Q44" s="24">
        <f t="shared" si="13"/>
        <v>0.28889382220568816</v>
      </c>
      <c r="R44" s="24"/>
      <c r="S44" s="24">
        <f t="shared" si="13"/>
        <v>0.30343703263768151</v>
      </c>
      <c r="T44" s="24"/>
      <c r="U44" s="24">
        <f t="shared" si="13"/>
        <v>0</v>
      </c>
      <c r="V44" s="24"/>
      <c r="W44" s="24">
        <f t="shared" si="13"/>
        <v>0</v>
      </c>
      <c r="X44" s="24">
        <f t="shared" si="13"/>
        <v>0.34202558373793257</v>
      </c>
      <c r="AA44" s="4" t="s">
        <v>105</v>
      </c>
      <c r="AB44" s="16">
        <f t="shared" si="2"/>
        <v>0.33062972254213951</v>
      </c>
      <c r="AC44" s="16">
        <f t="shared" si="3"/>
        <v>0.34380855984227876</v>
      </c>
      <c r="AD44" s="15">
        <f t="shared" si="4"/>
        <v>0.78118622062247955</v>
      </c>
      <c r="AE44" s="15">
        <f t="shared" si="5"/>
        <v>0</v>
      </c>
      <c r="AF44" s="16">
        <f t="shared" si="6"/>
        <v>0.11673239874565017</v>
      </c>
      <c r="AG44" s="16">
        <f t="shared" si="7"/>
        <v>0.44887608579086913</v>
      </c>
      <c r="AH44" s="16">
        <f t="shared" si="8"/>
        <v>0.28889382220568816</v>
      </c>
      <c r="AI44" s="16">
        <f t="shared" si="9"/>
        <v>0.30343703263768151</v>
      </c>
      <c r="AJ44" s="16">
        <f t="shared" si="10"/>
        <v>0</v>
      </c>
      <c r="AK44" s="16">
        <f t="shared" si="11"/>
        <v>0</v>
      </c>
      <c r="AL44" s="16">
        <f>+X44</f>
        <v>0.34202558373793257</v>
      </c>
      <c r="AM44" s="4" t="s">
        <v>105</v>
      </c>
    </row>
    <row r="45" spans="1:39" ht="15.5" x14ac:dyDescent="0.35">
      <c r="A45" s="4" t="s">
        <v>106</v>
      </c>
      <c r="B45" s="20">
        <f>1-B43</f>
        <v>0.6652503160478157</v>
      </c>
      <c r="E45" s="3">
        <f t="shared" ref="E45:E52" si="14">+E22</f>
        <v>6362.1891614637207</v>
      </c>
      <c r="F45" s="3"/>
      <c r="G45" s="3">
        <f t="shared" ref="G45:G52" si="15">+F22</f>
        <v>1731.0603750271114</v>
      </c>
      <c r="H45" s="3"/>
      <c r="I45" s="3">
        <f t="shared" ref="I45:I52" si="16">+G22</f>
        <v>67.798323158465507</v>
      </c>
      <c r="J45" s="3"/>
      <c r="K45" s="3">
        <f t="shared" ref="K45:K52" si="17">+H22</f>
        <v>0</v>
      </c>
      <c r="L45" s="3"/>
      <c r="M45" s="3">
        <f t="shared" ref="M45:M52" si="18">+I22</f>
        <v>218.26809238572602</v>
      </c>
      <c r="N45" s="3"/>
      <c r="O45" s="3">
        <f t="shared" ref="O45:O52" si="19">+J22</f>
        <v>961.01827423868178</v>
      </c>
      <c r="P45" s="3"/>
      <c r="Q45" s="3">
        <f t="shared" ref="Q45:Q52" si="20">+K22</f>
        <v>1965.1726212404099</v>
      </c>
      <c r="R45" s="3"/>
      <c r="S45" s="3">
        <f t="shared" ref="S45:S52" si="21">+L22</f>
        <v>103.46315081619402</v>
      </c>
      <c r="T45" s="3"/>
      <c r="U45" s="3">
        <f t="shared" ref="U45:U52" si="22">+M22</f>
        <v>0.3108186362115759</v>
      </c>
      <c r="V45" s="3"/>
      <c r="W45" s="3">
        <f t="shared" ref="W45:W52" si="23">+N22</f>
        <v>0</v>
      </c>
      <c r="X45" s="11">
        <f>+W45+U45+S45+Q45+O45+M45+K45+I45+G45+E45</f>
        <v>11409.28081696652</v>
      </c>
      <c r="AA45" s="4" t="s">
        <v>69</v>
      </c>
      <c r="AB45" s="3">
        <f t="shared" si="2"/>
        <v>6362.1891614637207</v>
      </c>
      <c r="AC45" s="3">
        <f t="shared" si="3"/>
        <v>1731.0603750271114</v>
      </c>
      <c r="AD45" s="3">
        <f t="shared" si="4"/>
        <v>67.798323158465507</v>
      </c>
      <c r="AE45" s="3">
        <f t="shared" si="5"/>
        <v>0</v>
      </c>
      <c r="AF45" s="3">
        <f t="shared" si="6"/>
        <v>218.26809238572602</v>
      </c>
      <c r="AG45" s="3">
        <f t="shared" si="7"/>
        <v>961.01827423868178</v>
      </c>
      <c r="AH45" s="3">
        <f t="shared" si="8"/>
        <v>1965.1726212404099</v>
      </c>
      <c r="AI45" s="3">
        <f t="shared" si="9"/>
        <v>103.46315081619402</v>
      </c>
      <c r="AJ45" s="3">
        <f t="shared" si="10"/>
        <v>0.3108186362115759</v>
      </c>
      <c r="AK45" s="3">
        <f t="shared" si="11"/>
        <v>0</v>
      </c>
      <c r="AL45" s="3">
        <f>SUM(AB45:AK45)</f>
        <v>11409.280816966522</v>
      </c>
      <c r="AM45" s="4" t="s">
        <v>69</v>
      </c>
    </row>
    <row r="46" spans="1:39" ht="15.5" x14ac:dyDescent="0.35">
      <c r="A46" s="4" t="s">
        <v>87</v>
      </c>
      <c r="B46" s="3"/>
      <c r="E46" s="3">
        <f t="shared" si="14"/>
        <v>129.03843986040266</v>
      </c>
      <c r="F46" s="3"/>
      <c r="G46" s="3">
        <f t="shared" si="15"/>
        <v>88.294436252998281</v>
      </c>
      <c r="H46" s="3"/>
      <c r="I46" s="3">
        <f t="shared" si="16"/>
        <v>10.417868567761237</v>
      </c>
      <c r="J46" s="3"/>
      <c r="K46" s="3">
        <f t="shared" si="17"/>
        <v>0</v>
      </c>
      <c r="L46" s="3"/>
      <c r="M46" s="3">
        <f t="shared" si="18"/>
        <v>1.670321125477801</v>
      </c>
      <c r="N46" s="3"/>
      <c r="O46" s="3">
        <f t="shared" si="19"/>
        <v>119.06722390841391</v>
      </c>
      <c r="P46" s="3"/>
      <c r="Q46" s="3">
        <f t="shared" si="20"/>
        <v>206.83975170506164</v>
      </c>
      <c r="R46" s="3"/>
      <c r="S46" s="3">
        <f t="shared" si="21"/>
        <v>10.261475089552734</v>
      </c>
      <c r="T46" s="3"/>
      <c r="U46" s="3">
        <f t="shared" si="22"/>
        <v>0</v>
      </c>
      <c r="V46" s="3"/>
      <c r="W46" s="3">
        <f t="shared" si="23"/>
        <v>0</v>
      </c>
      <c r="X46" s="11">
        <f>+W46+U46+S46+Q46+O46+M46+K46+I46+G46+E46</f>
        <v>565.58951650966833</v>
      </c>
      <c r="Y46">
        <f>+X46/X42</f>
        <v>2.9967317126621349E-2</v>
      </c>
      <c r="AA46" s="4" t="s">
        <v>87</v>
      </c>
      <c r="AB46" s="3">
        <f t="shared" si="2"/>
        <v>129.03843986040266</v>
      </c>
      <c r="AC46" s="3">
        <f t="shared" si="3"/>
        <v>88.294436252998281</v>
      </c>
      <c r="AD46" s="3">
        <f t="shared" si="4"/>
        <v>10.417868567761237</v>
      </c>
      <c r="AE46" s="3">
        <f t="shared" si="5"/>
        <v>0</v>
      </c>
      <c r="AF46" s="3">
        <f t="shared" si="6"/>
        <v>1.670321125477801</v>
      </c>
      <c r="AG46" s="3">
        <f t="shared" si="7"/>
        <v>119.06722390841391</v>
      </c>
      <c r="AH46" s="3">
        <f t="shared" si="8"/>
        <v>206.83975170506164</v>
      </c>
      <c r="AI46" s="3">
        <f t="shared" si="9"/>
        <v>10.261475089552734</v>
      </c>
      <c r="AJ46" s="3">
        <f t="shared" si="10"/>
        <v>0</v>
      </c>
      <c r="AK46" s="3">
        <f t="shared" si="11"/>
        <v>0</v>
      </c>
      <c r="AL46" s="3">
        <f>SUM(AB46:AK46)</f>
        <v>565.58951650966833</v>
      </c>
      <c r="AM46" s="4" t="s">
        <v>70</v>
      </c>
    </row>
    <row r="47" spans="1:39" ht="15.5" x14ac:dyDescent="0.35">
      <c r="A47" s="21" t="s">
        <v>107</v>
      </c>
      <c r="E47" s="25">
        <f t="shared" si="14"/>
        <v>33.214620592106883</v>
      </c>
      <c r="F47" s="25"/>
      <c r="G47" s="25">
        <f t="shared" si="15"/>
        <v>39.228354948959172</v>
      </c>
      <c r="H47" s="25"/>
      <c r="I47" s="25">
        <f t="shared" si="16"/>
        <v>55.463941743281687</v>
      </c>
      <c r="J47" s="25"/>
      <c r="K47" s="25">
        <f t="shared" si="17"/>
        <v>34.700000000000003</v>
      </c>
      <c r="L47" s="25"/>
      <c r="M47" s="25">
        <f t="shared" si="18"/>
        <v>19.496796719913416</v>
      </c>
      <c r="N47" s="25"/>
      <c r="O47" s="25">
        <f t="shared" si="19"/>
        <v>37.757481949483015</v>
      </c>
      <c r="P47" s="25"/>
      <c r="Q47" s="25">
        <f t="shared" si="20"/>
        <v>32.474206722464608</v>
      </c>
      <c r="R47" s="25"/>
      <c r="S47" s="25">
        <f t="shared" si="21"/>
        <v>30.365938215916934</v>
      </c>
      <c r="T47" s="25"/>
      <c r="U47" s="25">
        <f t="shared" si="22"/>
        <v>0</v>
      </c>
      <c r="V47" s="25"/>
      <c r="W47" s="25">
        <f t="shared" si="23"/>
        <v>32.070202102433342</v>
      </c>
      <c r="X47" s="26">
        <f>+O24</f>
        <v>34.666815315216517</v>
      </c>
      <c r="AA47" s="4" t="s">
        <v>107</v>
      </c>
      <c r="AB47" s="18">
        <f t="shared" si="2"/>
        <v>33.214620592106883</v>
      </c>
      <c r="AC47" s="18">
        <f t="shared" si="3"/>
        <v>39.228354948959172</v>
      </c>
      <c r="AD47" s="3">
        <f t="shared" si="4"/>
        <v>55.463941743281687</v>
      </c>
      <c r="AE47" s="3">
        <f t="shared" si="5"/>
        <v>34.700000000000003</v>
      </c>
      <c r="AF47" s="18">
        <f t="shared" si="6"/>
        <v>19.496796719913416</v>
      </c>
      <c r="AG47" s="18">
        <f t="shared" si="7"/>
        <v>37.757481949483015</v>
      </c>
      <c r="AH47" s="18">
        <f t="shared" si="8"/>
        <v>32.474206722464608</v>
      </c>
      <c r="AI47" s="18">
        <f t="shared" si="9"/>
        <v>30.365938215916934</v>
      </c>
      <c r="AJ47" s="18">
        <f t="shared" si="10"/>
        <v>0</v>
      </c>
      <c r="AK47" s="18">
        <f t="shared" si="11"/>
        <v>32.070202102433342</v>
      </c>
      <c r="AL47" s="18">
        <f>+X47</f>
        <v>34.666815315216517</v>
      </c>
      <c r="AM47" s="4" t="s">
        <v>107</v>
      </c>
    </row>
    <row r="48" spans="1:39" ht="15.5" x14ac:dyDescent="0.35">
      <c r="A48" s="4" t="s">
        <v>89</v>
      </c>
      <c r="E48" s="3">
        <f t="shared" si="14"/>
        <v>4365.1019731291799</v>
      </c>
      <c r="F48" s="3"/>
      <c r="G48" s="3">
        <f t="shared" si="15"/>
        <v>1329.6920373715384</v>
      </c>
      <c r="H48" s="3"/>
      <c r="I48" s="3">
        <f t="shared" si="16"/>
        <v>225.34347683537433</v>
      </c>
      <c r="J48" s="3"/>
      <c r="K48" s="3">
        <f t="shared" si="17"/>
        <v>0</v>
      </c>
      <c r="L48" s="3"/>
      <c r="M48" s="3">
        <f t="shared" si="18"/>
        <v>119.70654711432546</v>
      </c>
      <c r="N48" s="3"/>
      <c r="O48" s="3">
        <f t="shared" si="19"/>
        <v>1068.3727921535997</v>
      </c>
      <c r="P48" s="3"/>
      <c r="Q48" s="3">
        <f t="shared" si="20"/>
        <v>1379.1091857513491</v>
      </c>
      <c r="R48" s="3"/>
      <c r="S48" s="3">
        <f t="shared" si="21"/>
        <v>72.515083513841205</v>
      </c>
      <c r="T48" s="3"/>
      <c r="U48" s="3">
        <f t="shared" si="22"/>
        <v>0</v>
      </c>
      <c r="V48" s="3"/>
      <c r="W48" s="3">
        <f t="shared" si="23"/>
        <v>57.29745920653454</v>
      </c>
      <c r="X48" s="11">
        <f>+W48+U48+S48+Q48+O48+M48+K48+I48+G48+E48</f>
        <v>8617.1385550757423</v>
      </c>
      <c r="AA48" s="4" t="s">
        <v>89</v>
      </c>
      <c r="AB48" s="3">
        <f t="shared" si="2"/>
        <v>4365.1019731291799</v>
      </c>
      <c r="AC48" s="3">
        <f t="shared" si="3"/>
        <v>1329.6920373715384</v>
      </c>
      <c r="AD48" s="3">
        <f t="shared" si="4"/>
        <v>225.34347683537433</v>
      </c>
      <c r="AE48" s="3">
        <f t="shared" si="5"/>
        <v>0</v>
      </c>
      <c r="AF48" s="3">
        <f t="shared" si="6"/>
        <v>119.70654711432546</v>
      </c>
      <c r="AG48" s="3">
        <f t="shared" si="7"/>
        <v>1068.3727921535997</v>
      </c>
      <c r="AH48" s="3">
        <f t="shared" si="8"/>
        <v>1379.1091857513491</v>
      </c>
      <c r="AI48" s="3">
        <f t="shared" si="9"/>
        <v>72.515083513841205</v>
      </c>
      <c r="AJ48" s="3">
        <f t="shared" si="10"/>
        <v>0</v>
      </c>
      <c r="AK48" s="3">
        <f t="shared" si="11"/>
        <v>57.29745920653454</v>
      </c>
      <c r="AL48" s="3">
        <f t="shared" ref="AL48:AL53" si="24">SUM(AB48:AK48)</f>
        <v>8617.1385550757423</v>
      </c>
      <c r="AM48" s="4" t="s">
        <v>89</v>
      </c>
    </row>
    <row r="49" spans="1:39" ht="15.5" x14ac:dyDescent="0.35">
      <c r="A49" s="21" t="s">
        <v>90</v>
      </c>
      <c r="E49" s="3">
        <f t="shared" si="14"/>
        <v>2522.5955884617742</v>
      </c>
      <c r="F49" s="3"/>
      <c r="G49" s="3">
        <f t="shared" si="15"/>
        <v>827.9944092317179</v>
      </c>
      <c r="H49" s="3"/>
      <c r="I49" s="3">
        <f t="shared" si="16"/>
        <v>148.98522682940273</v>
      </c>
      <c r="J49" s="3"/>
      <c r="K49" s="3">
        <f t="shared" si="17"/>
        <v>0</v>
      </c>
      <c r="L49" s="3"/>
      <c r="M49" s="3">
        <f t="shared" si="18"/>
        <v>39.185670948808145</v>
      </c>
      <c r="N49" s="3"/>
      <c r="O49" s="3">
        <f t="shared" si="19"/>
        <v>590.3358106592425</v>
      </c>
      <c r="P49" s="3"/>
      <c r="Q49" s="3">
        <f t="shared" si="20"/>
        <v>735.94475840505902</v>
      </c>
      <c r="R49" s="3"/>
      <c r="S49" s="3">
        <f t="shared" si="21"/>
        <v>38.496121321429356</v>
      </c>
      <c r="T49" s="3"/>
      <c r="U49" s="3">
        <f t="shared" si="22"/>
        <v>0</v>
      </c>
      <c r="V49" s="3"/>
      <c r="W49" s="3">
        <f t="shared" si="23"/>
        <v>27.856787499055791</v>
      </c>
      <c r="X49" s="11">
        <f>+W49+U49+S49+Q49+O49+M49+K49+I49+G49+E49</f>
        <v>4931.3943733564902</v>
      </c>
      <c r="AA49" s="4" t="s">
        <v>90</v>
      </c>
      <c r="AB49" s="3">
        <f t="shared" si="2"/>
        <v>2522.5955884617742</v>
      </c>
      <c r="AC49" s="3">
        <f t="shared" si="3"/>
        <v>827.9944092317179</v>
      </c>
      <c r="AD49" s="3">
        <f t="shared" si="4"/>
        <v>148.98522682940273</v>
      </c>
      <c r="AE49" s="3">
        <f t="shared" si="5"/>
        <v>0</v>
      </c>
      <c r="AF49" s="3">
        <f t="shared" si="6"/>
        <v>39.185670948808145</v>
      </c>
      <c r="AG49" s="3">
        <f t="shared" si="7"/>
        <v>590.3358106592425</v>
      </c>
      <c r="AH49" s="3">
        <f t="shared" si="8"/>
        <v>735.94475840505902</v>
      </c>
      <c r="AI49" s="3">
        <f t="shared" si="9"/>
        <v>38.496121321429356</v>
      </c>
      <c r="AJ49" s="3">
        <f t="shared" si="10"/>
        <v>0</v>
      </c>
      <c r="AK49" s="3">
        <f t="shared" si="11"/>
        <v>27.856787499055791</v>
      </c>
      <c r="AL49" s="3">
        <f t="shared" si="24"/>
        <v>4931.3943733564902</v>
      </c>
      <c r="AM49" s="4" t="s">
        <v>90</v>
      </c>
    </row>
    <row r="50" spans="1:39" ht="15.5" x14ac:dyDescent="0.35">
      <c r="A50" s="4" t="s">
        <v>91</v>
      </c>
      <c r="E50" s="3">
        <f t="shared" si="14"/>
        <v>5072.2392869401847</v>
      </c>
      <c r="F50" s="3"/>
      <c r="G50" s="3">
        <f t="shared" si="15"/>
        <v>1282.7094688917432</v>
      </c>
      <c r="H50" s="3"/>
      <c r="I50" s="3">
        <f t="shared" si="16"/>
        <v>119.63114291761264</v>
      </c>
      <c r="J50" s="3"/>
      <c r="K50" s="3">
        <f t="shared" si="17"/>
        <v>0</v>
      </c>
      <c r="L50" s="3"/>
      <c r="M50" s="3">
        <f t="shared" si="18"/>
        <v>161.79950375317318</v>
      </c>
      <c r="N50" s="3"/>
      <c r="O50" s="3">
        <f t="shared" si="19"/>
        <v>973.15778101901674</v>
      </c>
      <c r="P50" s="3"/>
      <c r="Q50" s="3">
        <f t="shared" si="20"/>
        <v>1530.2992323864273</v>
      </c>
      <c r="R50" s="3"/>
      <c r="S50" s="3">
        <f t="shared" si="21"/>
        <v>88.27790109705407</v>
      </c>
      <c r="T50" s="3"/>
      <c r="U50" s="3">
        <f t="shared" si="22"/>
        <v>6.601275772106372</v>
      </c>
      <c r="V50" s="3"/>
      <c r="W50" s="3">
        <f t="shared" si="23"/>
        <v>0</v>
      </c>
      <c r="X50" s="11">
        <f>+W50+U50+S50+Q50+O50+M50+K50+I50+G50+E50</f>
        <v>9234.7155927773183</v>
      </c>
      <c r="AA50" s="4" t="s">
        <v>91</v>
      </c>
      <c r="AB50" s="18">
        <f t="shared" si="2"/>
        <v>5072.2392869401847</v>
      </c>
      <c r="AC50" s="18">
        <f t="shared" si="3"/>
        <v>1282.7094688917432</v>
      </c>
      <c r="AD50" s="3">
        <f t="shared" si="4"/>
        <v>119.63114291761264</v>
      </c>
      <c r="AE50" s="3">
        <f t="shared" si="5"/>
        <v>0</v>
      </c>
      <c r="AF50" s="18">
        <f t="shared" si="6"/>
        <v>161.79950375317318</v>
      </c>
      <c r="AG50" s="18">
        <f t="shared" si="7"/>
        <v>973.15778101901674</v>
      </c>
      <c r="AH50" s="18">
        <f t="shared" si="8"/>
        <v>1530.2992323864273</v>
      </c>
      <c r="AI50" s="18">
        <f t="shared" si="9"/>
        <v>88.27790109705407</v>
      </c>
      <c r="AJ50" s="18">
        <f t="shared" si="10"/>
        <v>6.601275772106372</v>
      </c>
      <c r="AK50" s="18">
        <f t="shared" si="11"/>
        <v>0</v>
      </c>
      <c r="AL50" s="18">
        <f t="shared" si="24"/>
        <v>9234.7155927773165</v>
      </c>
      <c r="AM50" s="4" t="s">
        <v>91</v>
      </c>
    </row>
    <row r="51" spans="1:39" ht="15.5" x14ac:dyDescent="0.35">
      <c r="A51" s="4" t="s">
        <v>71</v>
      </c>
      <c r="E51" s="3">
        <f t="shared" si="14"/>
        <v>39.9</v>
      </c>
      <c r="F51" s="3"/>
      <c r="G51" s="3">
        <f t="shared" si="15"/>
        <v>7.2</v>
      </c>
      <c r="H51" s="3"/>
      <c r="I51" s="3">
        <f t="shared" si="16"/>
        <v>0</v>
      </c>
      <c r="J51" s="3"/>
      <c r="K51" s="3">
        <f t="shared" si="17"/>
        <v>0</v>
      </c>
      <c r="L51" s="3"/>
      <c r="M51" s="3">
        <f t="shared" si="18"/>
        <v>0</v>
      </c>
      <c r="N51" s="3"/>
      <c r="O51" s="3">
        <f t="shared" si="19"/>
        <v>16.2</v>
      </c>
      <c r="P51" s="3"/>
      <c r="Q51" s="3">
        <f t="shared" si="20"/>
        <v>16.5</v>
      </c>
      <c r="R51" s="3"/>
      <c r="S51" s="3">
        <f t="shared" si="21"/>
        <v>0</v>
      </c>
      <c r="T51" s="3"/>
      <c r="U51" s="3">
        <f t="shared" si="22"/>
        <v>0</v>
      </c>
      <c r="V51" s="3"/>
      <c r="W51" s="3">
        <f t="shared" si="23"/>
        <v>4.2</v>
      </c>
      <c r="X51" s="11">
        <f>+W51+U51+S51+Q51+O51+M51+K51+I51+G51+E51</f>
        <v>84</v>
      </c>
      <c r="AA51" s="4" t="s">
        <v>71</v>
      </c>
      <c r="AB51" s="3">
        <f t="shared" si="2"/>
        <v>39.9</v>
      </c>
      <c r="AC51" s="3">
        <f t="shared" si="3"/>
        <v>7.2</v>
      </c>
      <c r="AD51" s="3">
        <f t="shared" si="4"/>
        <v>0</v>
      </c>
      <c r="AE51" s="3">
        <f t="shared" si="5"/>
        <v>0</v>
      </c>
      <c r="AF51" s="3">
        <f t="shared" si="6"/>
        <v>0</v>
      </c>
      <c r="AG51" s="3">
        <f t="shared" si="7"/>
        <v>16.2</v>
      </c>
      <c r="AH51" s="3">
        <f t="shared" si="8"/>
        <v>16.5</v>
      </c>
      <c r="AI51" s="3">
        <f t="shared" si="9"/>
        <v>0</v>
      </c>
      <c r="AJ51" s="3">
        <f t="shared" si="10"/>
        <v>0</v>
      </c>
      <c r="AK51" s="3">
        <f t="shared" si="11"/>
        <v>4.2</v>
      </c>
      <c r="AL51" s="3">
        <f t="shared" si="24"/>
        <v>84</v>
      </c>
      <c r="AM51" s="4" t="s">
        <v>71</v>
      </c>
    </row>
    <row r="52" spans="1:39" ht="15.5" x14ac:dyDescent="0.35">
      <c r="A52" s="4" t="s">
        <v>72</v>
      </c>
      <c r="E52" s="3">
        <f t="shared" si="14"/>
        <v>8363.3550265182093</v>
      </c>
      <c r="F52" s="3"/>
      <c r="G52" s="3">
        <f t="shared" si="15"/>
        <v>2250.0140927957891</v>
      </c>
      <c r="H52" s="3"/>
      <c r="I52" s="3">
        <f t="shared" si="16"/>
        <v>302.08568039675595</v>
      </c>
      <c r="J52" s="3"/>
      <c r="K52" s="3">
        <f t="shared" si="17"/>
        <v>0</v>
      </c>
      <c r="L52" s="3"/>
      <c r="M52" s="3">
        <f t="shared" si="18"/>
        <v>197.59161206481741</v>
      </c>
      <c r="N52" s="3"/>
      <c r="O52" s="3">
        <f t="shared" si="19"/>
        <v>1713.0664516863828</v>
      </c>
      <c r="P52" s="3"/>
      <c r="Q52" s="3">
        <f t="shared" si="20"/>
        <v>2517.4688003508759</v>
      </c>
      <c r="R52" s="3"/>
      <c r="S52" s="3">
        <f t="shared" si="21"/>
        <v>145.19304742685642</v>
      </c>
      <c r="T52" s="3"/>
      <c r="U52" s="3">
        <f t="shared" si="22"/>
        <v>0</v>
      </c>
      <c r="V52" s="3"/>
      <c r="W52" s="3">
        <f t="shared" si="23"/>
        <v>87.343515472125006</v>
      </c>
      <c r="X52" s="11">
        <f>+W52+U52+S52+Q52+O52+M52+K52+I52+G52+E52</f>
        <v>15576.118226711813</v>
      </c>
      <c r="AA52" s="4" t="s">
        <v>72</v>
      </c>
      <c r="AB52" s="3">
        <f t="shared" si="2"/>
        <v>8363.3550265182093</v>
      </c>
      <c r="AC52" s="3">
        <f t="shared" si="3"/>
        <v>2250.0140927957891</v>
      </c>
      <c r="AD52" s="3">
        <f t="shared" si="4"/>
        <v>302.08568039675595</v>
      </c>
      <c r="AE52" s="3">
        <f t="shared" si="5"/>
        <v>0</v>
      </c>
      <c r="AF52" s="3">
        <f t="shared" si="6"/>
        <v>197.59161206481741</v>
      </c>
      <c r="AG52" s="3">
        <f t="shared" si="7"/>
        <v>1713.0664516863828</v>
      </c>
      <c r="AH52" s="3">
        <f t="shared" si="8"/>
        <v>2517.4688003508759</v>
      </c>
      <c r="AI52" s="3">
        <f t="shared" si="9"/>
        <v>145.19304742685642</v>
      </c>
      <c r="AJ52" s="3">
        <f t="shared" si="10"/>
        <v>0</v>
      </c>
      <c r="AK52" s="3">
        <f t="shared" si="11"/>
        <v>87.343515472125006</v>
      </c>
      <c r="AL52" s="3">
        <f t="shared" si="24"/>
        <v>15576.118226711813</v>
      </c>
      <c r="AM52" s="4" t="s">
        <v>72</v>
      </c>
    </row>
    <row r="53" spans="1:39" ht="15.5" x14ac:dyDescent="0.35">
      <c r="A53" s="4" t="s">
        <v>108</v>
      </c>
      <c r="E53" s="2">
        <f>0.001*(35*E43+25*E45+25*E46)</f>
        <v>276.60273054259858</v>
      </c>
      <c r="F53" s="2"/>
      <c r="G53" s="2">
        <f>0.001*(35*G43+25*G45+25*G46+35*G44*G39+25*(1-G44)*G39)</f>
        <v>100.06194572631831</v>
      </c>
      <c r="H53" s="2"/>
      <c r="I53" s="2">
        <f>0.001*(35*I43+25*I45+25*I46+35*I44*I39+25*(1-I44)*I39)</f>
        <v>15.603914011710556</v>
      </c>
      <c r="J53" s="2"/>
      <c r="K53" s="2">
        <f>0.001*(35*K43+25*K45+25*K46+35*K44*K39+25*(1-K44)*K39)</f>
        <v>0</v>
      </c>
      <c r="L53" s="2"/>
      <c r="M53" s="2">
        <f>0.001*(35*M43+25*M45+25*M46+35*M44*M39+25*(1-M44)*M39)</f>
        <v>8.3752793652074065</v>
      </c>
      <c r="N53" s="2"/>
      <c r="O53" s="2">
        <f>0.001*(35*O43+25*O45+25*O46+35*O44*O39+25*(1-O44)*O39)</f>
        <v>80.387843042629243</v>
      </c>
      <c r="P53" s="2"/>
      <c r="Q53" s="2">
        <f>0.001*(35*Q43+25*Q45+25*Q46+35*Q44*Q39+25*(1-Q44)*Q39)</f>
        <v>112.13362014683766</v>
      </c>
      <c r="R53" s="2"/>
      <c r="S53" s="2">
        <f>0.001*(35*S43+25*S45+25*S46+35*S44*S39+25*(1-S44)*S39)</f>
        <v>6.1423203686016086</v>
      </c>
      <c r="T53" s="2"/>
      <c r="U53" s="2">
        <f>0.001*(35*U43+25*U45+25*U46+35*U44*U39+25*(1-U44)*U39)</f>
        <v>8.94424652730169E-2</v>
      </c>
      <c r="V53" s="2"/>
      <c r="W53" s="2">
        <f>0.001*(35*W43+25*W45+25*W46+35*W44*W39+25*(1-W44)*W39)</f>
        <v>1.4661051718650497</v>
      </c>
      <c r="X53" s="2">
        <f>SUM(E53:W53)</f>
        <v>600.86320084104148</v>
      </c>
      <c r="AA53" s="4" t="s">
        <v>109</v>
      </c>
      <c r="AB53" s="2">
        <f>+E54</f>
        <v>279.64244655815236</v>
      </c>
      <c r="AC53" s="2">
        <f>+G54</f>
        <v>79.6703729209285</v>
      </c>
      <c r="AD53" s="2">
        <f>+I54</f>
        <v>11.875877453135402</v>
      </c>
      <c r="AE53" s="2">
        <f>+K54</f>
        <v>2.5000000000000001E-2</v>
      </c>
      <c r="AF53" s="2">
        <f>+M54</f>
        <v>6.5210579079476521</v>
      </c>
      <c r="AG53" s="2">
        <f>+O54</f>
        <v>63.014685327590591</v>
      </c>
      <c r="AH53" s="2">
        <f>+Q54</f>
        <v>87.011088307772468</v>
      </c>
      <c r="AI53" s="2">
        <f>+S54</f>
        <v>4.9278023732585732</v>
      </c>
      <c r="AJ53" s="2">
        <f>+U54</f>
        <v>0.20220339877939147</v>
      </c>
      <c r="AK53" s="2">
        <f>+W54</f>
        <v>3.5004509789703446</v>
      </c>
      <c r="AL53" s="3">
        <f t="shared" si="24"/>
        <v>536.39098522653524</v>
      </c>
      <c r="AM53" s="4" t="s">
        <v>109</v>
      </c>
    </row>
    <row r="54" spans="1:39" ht="15.5" x14ac:dyDescent="0.35">
      <c r="A54" s="4" t="s">
        <v>110</v>
      </c>
      <c r="E54" s="2">
        <f>+(E44*E42*35+(1-E44)*E42*25)/1000</f>
        <v>279.64244655815236</v>
      </c>
      <c r="F54" s="3"/>
      <c r="G54" s="2">
        <f>+(G44*G42*35+(1-G44)*G42*25)/1000</f>
        <v>79.6703729209285</v>
      </c>
      <c r="H54" s="3"/>
      <c r="I54" s="2">
        <f>+(I44*I42*35+(1-I44)*I42*25)/1000</f>
        <v>11.875877453135402</v>
      </c>
      <c r="J54" s="3"/>
      <c r="K54" s="2">
        <f>+(K44*K42*35+(1-K44)*K42*25)/1000</f>
        <v>2.5000000000000001E-2</v>
      </c>
      <c r="L54" s="3"/>
      <c r="M54" s="2">
        <f>+(M44*M42*35+(1-M44)*M42*25)/1000</f>
        <v>6.5210579079476521</v>
      </c>
      <c r="N54" s="3"/>
      <c r="O54" s="2">
        <f>+(O44*O42*35+(1-O44)*O42*25)/1000</f>
        <v>63.014685327590591</v>
      </c>
      <c r="P54" s="3"/>
      <c r="Q54" s="2">
        <f>+(Q44*Q42*35+(1-Q44)*Q42*25)/1000</f>
        <v>87.011088307772468</v>
      </c>
      <c r="R54" s="3"/>
      <c r="S54" s="2">
        <f>+(S44*S42*35+(1-S44)*S42*25)/1000</f>
        <v>4.9278023732585732</v>
      </c>
      <c r="T54" s="3"/>
      <c r="U54" s="2">
        <f>+(U44*U42*35+(1-U44)*U42*25)/1000</f>
        <v>0.20220339877939147</v>
      </c>
      <c r="V54" s="3"/>
      <c r="W54" s="2">
        <f>+(W44*W42*35+(1-W44)*W42*25)/1000</f>
        <v>3.5004509789703446</v>
      </c>
      <c r="X54" s="39">
        <f>+E54+G54+I54+K54+M54+O54+Q54+S54+U54+W54</f>
        <v>536.39098522653524</v>
      </c>
    </row>
    <row r="55" spans="1:39" ht="15.5" x14ac:dyDescent="0.35">
      <c r="A55" s="4" t="s">
        <v>111</v>
      </c>
    </row>
    <row r="56" spans="1:39" ht="15.5" x14ac:dyDescent="0.35">
      <c r="A56" s="4" t="s">
        <v>112</v>
      </c>
      <c r="E56" s="3">
        <f>0.002*E41</f>
        <v>15.189669750803919</v>
      </c>
      <c r="F56" s="3"/>
      <c r="G56" s="3">
        <f>0.002*G41</f>
        <v>4.2214077562469221</v>
      </c>
      <c r="H56" s="3">
        <f>0.002*H41</f>
        <v>0</v>
      </c>
      <c r="I56" s="3">
        <f>0.002*I41</f>
        <v>0.53723273949403072</v>
      </c>
      <c r="J56" s="3"/>
      <c r="K56" s="3">
        <f>0.002*K41</f>
        <v>0</v>
      </c>
      <c r="L56" s="3"/>
      <c r="M56" s="3">
        <f>0.002*M41</f>
        <v>0.40197034940396265</v>
      </c>
      <c r="N56" s="3"/>
      <c r="O56" s="3">
        <f>0.002*O41</f>
        <v>3.1269871833565186</v>
      </c>
      <c r="P56" s="3"/>
      <c r="Q56" s="3">
        <f>0.002*Q41</f>
        <v>4.5324879815829728</v>
      </c>
      <c r="R56" s="3"/>
      <c r="S56" s="3">
        <f>0.002*S41</f>
        <v>0.25354804483696686</v>
      </c>
      <c r="T56" s="3"/>
      <c r="U56" s="3">
        <f>0.002*U41</f>
        <v>1.3202551544212744E-2</v>
      </c>
      <c r="V56" s="3"/>
      <c r="W56" s="3">
        <f>0.002*W41</f>
        <v>0.1737238038605447</v>
      </c>
      <c r="X56" s="3">
        <f>0.002*X41</f>
        <v>28.450230161130051</v>
      </c>
    </row>
    <row r="57" spans="1:39" ht="15.5" x14ac:dyDescent="0.35">
      <c r="A57" s="4" t="s">
        <v>113</v>
      </c>
      <c r="B57" s="20">
        <f>+E57/(E57+E58)</f>
        <v>0.3321462059210688</v>
      </c>
      <c r="E57" s="27">
        <f>E47/100*E56</f>
        <v>5.0451911769235487</v>
      </c>
      <c r="F57" s="27"/>
      <c r="G57" s="27">
        <f t="shared" ref="G57:W57" si="25">G47/100*G56</f>
        <v>1.6559888184634357</v>
      </c>
      <c r="H57" s="27"/>
      <c r="I57" s="27">
        <f t="shared" si="25"/>
        <v>0.29797045365880548</v>
      </c>
      <c r="J57" s="27"/>
      <c r="K57" s="27">
        <f t="shared" si="25"/>
        <v>0</v>
      </c>
      <c r="L57" s="27"/>
      <c r="M57" s="27">
        <f t="shared" si="25"/>
        <v>7.8371341897616284E-2</v>
      </c>
      <c r="N57" s="27"/>
      <c r="O57" s="27">
        <f t="shared" si="25"/>
        <v>1.1806716213184847</v>
      </c>
      <c r="P57" s="27"/>
      <c r="Q57" s="27">
        <f t="shared" si="25"/>
        <v>1.4718895168101183</v>
      </c>
      <c r="R57" s="27"/>
      <c r="S57" s="27">
        <f>S47/100*S56</f>
        <v>7.6992242642858713E-2</v>
      </c>
      <c r="T57" s="27"/>
      <c r="U57" s="27">
        <f t="shared" si="25"/>
        <v>0</v>
      </c>
      <c r="V57" s="27"/>
      <c r="W57" s="27">
        <f t="shared" si="25"/>
        <v>5.5713574998111581E-2</v>
      </c>
      <c r="X57" s="27">
        <f>+W57+U57+S57+Q57+O57+M57+K57+I57+G57+E57</f>
        <v>9.8627887467129796</v>
      </c>
      <c r="Y57" s="3"/>
    </row>
    <row r="58" spans="1:39" ht="15.5" x14ac:dyDescent="0.35">
      <c r="A58" s="28" t="s">
        <v>114</v>
      </c>
      <c r="B58" s="20">
        <f>1-B57</f>
        <v>0.6678537940789312</v>
      </c>
      <c r="E58" s="29">
        <f>E56-E57</f>
        <v>10.14447857388037</v>
      </c>
      <c r="F58" s="29"/>
      <c r="G58" s="29">
        <f t="shared" ref="G58:W58" si="26">G56-G57</f>
        <v>2.5654189377834866</v>
      </c>
      <c r="H58" s="29"/>
      <c r="I58" s="29">
        <f t="shared" si="26"/>
        <v>0.23926228583522524</v>
      </c>
      <c r="J58" s="29"/>
      <c r="K58" s="29">
        <f t="shared" si="26"/>
        <v>0</v>
      </c>
      <c r="L58" s="29"/>
      <c r="M58" s="29">
        <f t="shared" si="26"/>
        <v>0.32359900750634635</v>
      </c>
      <c r="N58" s="29"/>
      <c r="O58" s="29">
        <f t="shared" si="26"/>
        <v>1.9463155620380339</v>
      </c>
      <c r="P58" s="29"/>
      <c r="Q58" s="29">
        <f t="shared" si="26"/>
        <v>3.0605984647728546</v>
      </c>
      <c r="R58" s="29"/>
      <c r="S58" s="29">
        <f t="shared" si="26"/>
        <v>0.17655580219410816</v>
      </c>
      <c r="T58" s="29"/>
      <c r="U58" s="29">
        <f t="shared" si="26"/>
        <v>1.3202551544212744E-2</v>
      </c>
      <c r="V58" s="29"/>
      <c r="W58" s="29">
        <f t="shared" si="26"/>
        <v>0.11801022886243312</v>
      </c>
      <c r="X58" s="27">
        <f t="shared" ref="X58:X60" si="27">+W58+U58+S58+Q58+O58+M58+K58+I58+G58+E58</f>
        <v>18.587441414417071</v>
      </c>
    </row>
    <row r="59" spans="1:39" ht="15.5" x14ac:dyDescent="0.35">
      <c r="A59" s="28" t="s">
        <v>115</v>
      </c>
      <c r="E59" s="3">
        <f t="shared" ref="E59:U59" si="28">+E41-E56</f>
        <v>7579.6452056511553</v>
      </c>
      <c r="F59" s="3"/>
      <c r="G59" s="3">
        <f t="shared" si="28"/>
        <v>2106.4824703672139</v>
      </c>
      <c r="H59" s="3"/>
      <c r="I59" s="3">
        <f t="shared" si="28"/>
        <v>268.07913700752135</v>
      </c>
      <c r="J59" s="3"/>
      <c r="K59" s="3">
        <f t="shared" si="28"/>
        <v>0</v>
      </c>
      <c r="L59" s="3"/>
      <c r="M59" s="3">
        <f t="shared" si="28"/>
        <v>200.58320435257735</v>
      </c>
      <c r="N59" s="3"/>
      <c r="O59" s="3">
        <f t="shared" si="28"/>
        <v>1560.3666044949027</v>
      </c>
      <c r="P59" s="3"/>
      <c r="Q59" s="3">
        <f t="shared" si="28"/>
        <v>2261.7115028099033</v>
      </c>
      <c r="R59" s="3"/>
      <c r="S59" s="3">
        <f t="shared" si="28"/>
        <v>126.52047437364646</v>
      </c>
      <c r="T59" s="3"/>
      <c r="U59" s="3">
        <f t="shared" si="28"/>
        <v>6.5880732205621593</v>
      </c>
      <c r="V59" s="3"/>
      <c r="W59" s="3">
        <f t="shared" ref="W59" si="29">+W41-W56</f>
        <v>86.688178126411813</v>
      </c>
      <c r="X59" s="27">
        <f t="shared" si="27"/>
        <v>14196.664850403893</v>
      </c>
    </row>
    <row r="60" spans="1:39" ht="15.5" x14ac:dyDescent="0.35">
      <c r="A60" s="4" t="s">
        <v>116</v>
      </c>
      <c r="B60" s="20">
        <f>+E60/(E60+E61)</f>
        <v>0.3321462059210688</v>
      </c>
      <c r="E60" s="27">
        <f>E47/100*E59</f>
        <v>2517.5503972848505</v>
      </c>
      <c r="F60" s="27"/>
      <c r="G60" s="27">
        <f t="shared" ref="G60:W60" si="30">G47/100*G59</f>
        <v>826.33842041325431</v>
      </c>
      <c r="H60" s="27"/>
      <c r="I60" s="27">
        <f t="shared" si="30"/>
        <v>148.68725637574394</v>
      </c>
      <c r="J60" s="27"/>
      <c r="K60" s="27">
        <f t="shared" si="30"/>
        <v>0</v>
      </c>
      <c r="L60" s="27"/>
      <c r="M60" s="27">
        <f t="shared" si="30"/>
        <v>39.107299606910523</v>
      </c>
      <c r="N60" s="27"/>
      <c r="O60" s="27">
        <f t="shared" si="30"/>
        <v>589.15513903792385</v>
      </c>
      <c r="P60" s="27"/>
      <c r="Q60" s="27">
        <f t="shared" si="30"/>
        <v>734.47286888824897</v>
      </c>
      <c r="R60" s="27"/>
      <c r="S60" s="27">
        <f t="shared" si="30"/>
        <v>38.419129078786504</v>
      </c>
      <c r="T60" s="27"/>
      <c r="U60" s="27">
        <f t="shared" si="30"/>
        <v>0</v>
      </c>
      <c r="V60" s="27"/>
      <c r="W60" s="27">
        <f t="shared" si="30"/>
        <v>27.801073924057683</v>
      </c>
      <c r="X60" s="27">
        <f t="shared" si="27"/>
        <v>4921.5315846097765</v>
      </c>
    </row>
    <row r="61" spans="1:39" ht="15.5" x14ac:dyDescent="0.35">
      <c r="A61" s="28" t="s">
        <v>114</v>
      </c>
      <c r="B61" s="20">
        <f>1-B60</f>
        <v>0.6678537940789312</v>
      </c>
      <c r="E61" s="29">
        <f>E59-E60</f>
        <v>5062.0948083663043</v>
      </c>
      <c r="F61" s="29"/>
      <c r="G61" s="29">
        <f t="shared" ref="G61:W61" si="31">G59-G60</f>
        <v>1280.1440499539594</v>
      </c>
      <c r="H61" s="29"/>
      <c r="I61" s="29">
        <f t="shared" si="31"/>
        <v>119.39188063177741</v>
      </c>
      <c r="J61" s="29"/>
      <c r="K61" s="29">
        <f t="shared" si="31"/>
        <v>0</v>
      </c>
      <c r="L61" s="29"/>
      <c r="M61" s="29">
        <f t="shared" si="31"/>
        <v>161.47590474566684</v>
      </c>
      <c r="N61" s="29"/>
      <c r="O61" s="29">
        <f t="shared" si="31"/>
        <v>971.21146545697889</v>
      </c>
      <c r="P61" s="29"/>
      <c r="Q61" s="29">
        <f t="shared" si="31"/>
        <v>1527.2386339216544</v>
      </c>
      <c r="R61" s="29"/>
      <c r="S61" s="29">
        <f t="shared" si="31"/>
        <v>88.101345294859954</v>
      </c>
      <c r="T61" s="29"/>
      <c r="U61" s="29">
        <f t="shared" si="31"/>
        <v>6.5880732205621593</v>
      </c>
      <c r="V61" s="29"/>
      <c r="W61" s="29">
        <f t="shared" si="31"/>
        <v>58.887104202354131</v>
      </c>
      <c r="X61" s="29">
        <f>X59-X60</f>
        <v>9275.1332657941166</v>
      </c>
      <c r="Y61" s="3"/>
    </row>
    <row r="62" spans="1:39" ht="15.5" x14ac:dyDescent="0.35">
      <c r="A62" s="28" t="s">
        <v>117</v>
      </c>
      <c r="B62" s="20"/>
      <c r="E62" s="3">
        <f>0.002*E40</f>
        <v>4.5686507622026618</v>
      </c>
      <c r="F62" s="3">
        <f t="shared" ref="F62:X62" si="32">0.002*F40</f>
        <v>0</v>
      </c>
      <c r="G62" s="3">
        <f t="shared" si="32"/>
        <v>1.3816679251447341</v>
      </c>
      <c r="H62" s="3">
        <f t="shared" si="32"/>
        <v>0</v>
      </c>
      <c r="I62" s="3">
        <f t="shared" si="32"/>
        <v>0.18664433755174631</v>
      </c>
      <c r="J62" s="3">
        <f t="shared" si="32"/>
        <v>0</v>
      </c>
      <c r="K62" s="3">
        <f t="shared" si="32"/>
        <v>2E-3</v>
      </c>
      <c r="L62" s="3">
        <f t="shared" si="32"/>
        <v>0</v>
      </c>
      <c r="M62" s="3">
        <f t="shared" si="32"/>
        <v>9.6441938461129542E-2</v>
      </c>
      <c r="N62" s="3">
        <f t="shared" si="32"/>
        <v>0</v>
      </c>
      <c r="O62" s="3">
        <f t="shared" si="32"/>
        <v>1.1468231426335249</v>
      </c>
      <c r="P62" s="3">
        <f t="shared" si="32"/>
        <v>0</v>
      </c>
      <c r="Q62" s="3">
        <f t="shared" si="32"/>
        <v>1.7073399828217037</v>
      </c>
      <c r="R62" s="3">
        <f t="shared" si="32"/>
        <v>0</v>
      </c>
      <c r="S62" s="3">
        <f t="shared" si="32"/>
        <v>9.800630190875842E-2</v>
      </c>
      <c r="T62" s="3">
        <f t="shared" si="32"/>
        <v>0</v>
      </c>
      <c r="U62" s="3">
        <f t="shared" si="32"/>
        <v>2.9737203581385744E-3</v>
      </c>
      <c r="V62" s="3">
        <f t="shared" si="32"/>
        <v>0</v>
      </c>
      <c r="W62" s="3">
        <f t="shared" si="32"/>
        <v>0.1063122744570829</v>
      </c>
      <c r="X62" s="3">
        <f t="shared" si="32"/>
        <v>9.2968603855394818</v>
      </c>
      <c r="Y62" s="3"/>
    </row>
    <row r="63" spans="1:39" ht="15.5" x14ac:dyDescent="0.35">
      <c r="A63" s="28" t="s">
        <v>118</v>
      </c>
      <c r="B63" s="20"/>
      <c r="E63" s="3">
        <f>0.002*E39</f>
        <v>4.8259133323457348</v>
      </c>
      <c r="F63" s="3">
        <f t="shared" ref="F63:X63" si="33">0.002*F39</f>
        <v>0</v>
      </c>
      <c r="G63" s="3">
        <f t="shared" si="33"/>
        <v>1.4674919807617461</v>
      </c>
      <c r="H63" s="3">
        <f t="shared" si="33"/>
        <v>0</v>
      </c>
      <c r="I63" s="3">
        <f t="shared" si="33"/>
        <v>0.22873192809043416</v>
      </c>
      <c r="J63" s="3">
        <f t="shared" si="33"/>
        <v>0</v>
      </c>
      <c r="K63" s="3">
        <f t="shared" si="33"/>
        <v>0</v>
      </c>
      <c r="L63" s="3">
        <f t="shared" si="33"/>
        <v>0</v>
      </c>
      <c r="M63" s="3">
        <f t="shared" si="33"/>
        <v>0.14205915320949722</v>
      </c>
      <c r="N63" s="3">
        <f t="shared" si="33"/>
        <v>0</v>
      </c>
      <c r="O63" s="3">
        <f t="shared" si="33"/>
        <v>1.3438006974874528</v>
      </c>
      <c r="P63" s="3">
        <f t="shared" si="33"/>
        <v>0</v>
      </c>
      <c r="Q63" s="3">
        <f t="shared" si="33"/>
        <v>1.8851183920592469</v>
      </c>
      <c r="R63" s="3">
        <f t="shared" si="33"/>
        <v>0</v>
      </c>
      <c r="S63" s="3">
        <f t="shared" si="33"/>
        <v>0.10218878241261638</v>
      </c>
      <c r="T63" s="3">
        <f t="shared" si="33"/>
        <v>0</v>
      </c>
      <c r="U63" s="3">
        <f t="shared" si="33"/>
        <v>6.5337599494181995E-3</v>
      </c>
      <c r="V63" s="3">
        <f t="shared" si="33"/>
        <v>0</v>
      </c>
      <c r="W63" s="3">
        <f t="shared" si="33"/>
        <v>0.11728841374920397</v>
      </c>
      <c r="X63" s="3">
        <f t="shared" si="33"/>
        <v>10.119126440065349</v>
      </c>
      <c r="Y63" s="3"/>
    </row>
    <row r="64" spans="1:39" ht="15.5" x14ac:dyDescent="0.35">
      <c r="A64" s="28" t="s">
        <v>119</v>
      </c>
      <c r="B64" s="20"/>
      <c r="E64" s="3">
        <f>+E62+E56+E63</f>
        <v>24.584233845352315</v>
      </c>
      <c r="F64" s="3"/>
      <c r="G64" s="3">
        <f>+G62+G56+G63</f>
        <v>7.0705676621534028</v>
      </c>
      <c r="H64" s="3"/>
      <c r="I64" s="3">
        <f>+I62+I56+I63</f>
        <v>0.95260900513621116</v>
      </c>
      <c r="J64" s="3"/>
      <c r="K64" s="3">
        <f>+K62+K56+K63</f>
        <v>2E-3</v>
      </c>
      <c r="L64" s="3"/>
      <c r="M64" s="3">
        <f>+M62+M56+M63</f>
        <v>0.64047144107458942</v>
      </c>
      <c r="N64" s="3"/>
      <c r="O64" s="3">
        <f>+O62+O56+O63</f>
        <v>5.6176110234774956</v>
      </c>
      <c r="P64" s="3"/>
      <c r="Q64" s="3">
        <f>+Q62+Q56+Q63</f>
        <v>8.1249463564639246</v>
      </c>
      <c r="R64" s="3"/>
      <c r="S64" s="3">
        <f>+S62+S56+S63</f>
        <v>0.45374312915834164</v>
      </c>
      <c r="T64" s="3"/>
      <c r="U64" s="3">
        <f>+U62+U56+U63</f>
        <v>2.2710031851769518E-2</v>
      </c>
      <c r="V64" s="3"/>
      <c r="W64" s="3">
        <f>+W62+W56+W63</f>
        <v>0.39732449206683157</v>
      </c>
      <c r="X64" s="3">
        <f>+X62+X56+X63</f>
        <v>47.866216986734884</v>
      </c>
      <c r="Y64" s="1">
        <f>+X64/X42</f>
        <v>2.5361539813276109E-3</v>
      </c>
    </row>
    <row r="65" spans="1:52" ht="15.5" x14ac:dyDescent="0.35">
      <c r="A65" s="28" t="s">
        <v>120</v>
      </c>
      <c r="B65" s="20"/>
      <c r="E65" s="7">
        <v>2E-3</v>
      </c>
      <c r="F65" s="3"/>
      <c r="G65" s="7">
        <v>2E-3</v>
      </c>
      <c r="H65" s="3"/>
      <c r="I65" s="7">
        <v>2E-3</v>
      </c>
      <c r="J65" s="3"/>
      <c r="K65" s="7">
        <v>2E-3</v>
      </c>
      <c r="L65" s="3"/>
      <c r="M65" s="7">
        <v>2E-3</v>
      </c>
      <c r="N65" s="3"/>
      <c r="O65" s="7">
        <v>2E-3</v>
      </c>
      <c r="P65" s="3"/>
      <c r="Q65" s="7">
        <v>2E-3</v>
      </c>
      <c r="R65" s="3"/>
      <c r="S65" s="7">
        <v>2E-3</v>
      </c>
      <c r="T65" s="3"/>
      <c r="U65" s="7">
        <v>2E-3</v>
      </c>
      <c r="V65" s="3"/>
      <c r="W65" s="7">
        <v>2E-3</v>
      </c>
      <c r="X65" s="7">
        <v>2E-3</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5.0451911769235487</v>
      </c>
      <c r="F73" s="15">
        <v>1</v>
      </c>
      <c r="G73" s="3">
        <f>+$D73*G57</f>
        <v>1.6559888184634357</v>
      </c>
      <c r="H73" s="15">
        <v>1</v>
      </c>
      <c r="I73" s="3">
        <f>+$D73*I57</f>
        <v>0.29797045365880548</v>
      </c>
      <c r="J73" s="15">
        <v>1</v>
      </c>
      <c r="K73" s="3">
        <f>+$D73*K57</f>
        <v>0</v>
      </c>
      <c r="L73" s="15">
        <v>1</v>
      </c>
      <c r="M73" s="3">
        <f>+$D73*M57</f>
        <v>7.8371341897616284E-2</v>
      </c>
      <c r="N73" s="15">
        <v>1</v>
      </c>
      <c r="O73" s="3">
        <f>+$D73*O57</f>
        <v>1.1806716213184847</v>
      </c>
      <c r="P73" s="15">
        <v>1</v>
      </c>
      <c r="Q73" s="3">
        <f>+$D73*Q57</f>
        <v>1.4718895168101183</v>
      </c>
      <c r="R73" s="15">
        <v>1</v>
      </c>
      <c r="S73" s="3">
        <f>+$D73*S57</f>
        <v>7.6992242642858713E-2</v>
      </c>
      <c r="T73" s="15">
        <v>1</v>
      </c>
      <c r="U73" s="3">
        <f>+$D73*U57</f>
        <v>0</v>
      </c>
      <c r="V73" s="15">
        <v>1</v>
      </c>
      <c r="W73" s="3">
        <f>+$D73*W57</f>
        <v>5.5713574998111581E-2</v>
      </c>
      <c r="X73" s="3">
        <f>+E73+G73+I73+K73+M73+O73+Q73+S73+U73+W73</f>
        <v>9.8627887467129796</v>
      </c>
      <c r="AA73" s="5" t="s">
        <v>131</v>
      </c>
      <c r="AB73" s="3">
        <f>+E73</f>
        <v>5.0451911769235487</v>
      </c>
      <c r="AC73" s="3">
        <f>+G73</f>
        <v>1.6559888184634357</v>
      </c>
      <c r="AD73" s="3">
        <f>+I73</f>
        <v>0.29797045365880548</v>
      </c>
      <c r="AE73" s="3">
        <f>+K73</f>
        <v>0</v>
      </c>
      <c r="AF73" s="3">
        <f>+M73</f>
        <v>7.8371341897616284E-2</v>
      </c>
      <c r="AG73" s="3">
        <f>+O73</f>
        <v>1.1806716213184847</v>
      </c>
      <c r="AH73" s="3">
        <f>+Q73</f>
        <v>1.4718895168101183</v>
      </c>
      <c r="AI73" s="3">
        <f>+S73</f>
        <v>7.6992242642858713E-2</v>
      </c>
      <c r="AJ73" s="3">
        <f>+U73</f>
        <v>0</v>
      </c>
      <c r="AK73" s="3">
        <f>+W73</f>
        <v>5.5713574998111581E-2</v>
      </c>
      <c r="AL73" s="3">
        <f>SUM(AB73:AK73)</f>
        <v>9.8627887467129796</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4">+E74+G74+I74+K74+M74+O74+Q74+S74+U74+W74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4"/>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4"/>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5">SUM(D73:D76)</f>
        <v>1</v>
      </c>
      <c r="E77" s="27">
        <f>SUM(E73:E76)</f>
        <v>5.0451911769235487</v>
      </c>
      <c r="F77" s="15">
        <f t="shared" si="35"/>
        <v>1</v>
      </c>
      <c r="G77" s="27">
        <f>SUM(G73:G76)</f>
        <v>1.6559888184634357</v>
      </c>
      <c r="H77" s="15">
        <f t="shared" si="35"/>
        <v>1</v>
      </c>
      <c r="I77" s="27">
        <f>SUM(I73:I76)</f>
        <v>0.29797045365880548</v>
      </c>
      <c r="J77" s="15">
        <f t="shared" si="35"/>
        <v>1</v>
      </c>
      <c r="K77" s="27">
        <f>SUM(K73:K76)</f>
        <v>0</v>
      </c>
      <c r="L77" s="15">
        <f t="shared" si="35"/>
        <v>1</v>
      </c>
      <c r="M77" s="27">
        <f>SUM(M73:M76)</f>
        <v>7.8371341897616284E-2</v>
      </c>
      <c r="N77" s="15">
        <f t="shared" si="35"/>
        <v>1</v>
      </c>
      <c r="O77" s="27">
        <f>SUM(O73:O76)</f>
        <v>1.1806716213184847</v>
      </c>
      <c r="P77" s="15">
        <f t="shared" si="35"/>
        <v>1</v>
      </c>
      <c r="Q77" s="27">
        <f>SUM(Q73:Q76)</f>
        <v>1.4718895168101183</v>
      </c>
      <c r="R77" s="15">
        <f t="shared" si="35"/>
        <v>1</v>
      </c>
      <c r="S77" s="27">
        <f>SUM(S73:S76)</f>
        <v>7.6992242642858713E-2</v>
      </c>
      <c r="T77" s="15">
        <f t="shared" si="35"/>
        <v>1</v>
      </c>
      <c r="U77" s="27">
        <f>SUM(U73:U76)</f>
        <v>0</v>
      </c>
      <c r="V77" s="15">
        <f t="shared" si="35"/>
        <v>1</v>
      </c>
      <c r="W77" s="27">
        <f>SUM(W73:W76)</f>
        <v>5.5713574998111581E-2</v>
      </c>
      <c r="X77" s="3">
        <f t="shared" si="34"/>
        <v>9.8627887467129796</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2517.5503972848505</v>
      </c>
      <c r="AC78" s="3">
        <f>+G60</f>
        <v>826.33842041325431</v>
      </c>
      <c r="AD78" s="3">
        <f>+I60</f>
        <v>148.68725637574394</v>
      </c>
      <c r="AE78" s="3">
        <f>+K60</f>
        <v>0</v>
      </c>
      <c r="AF78" s="3">
        <f>+M60</f>
        <v>39.107299606910523</v>
      </c>
      <c r="AG78" s="3">
        <f>+O60</f>
        <v>589.15513903792385</v>
      </c>
      <c r="AH78" s="3">
        <f>+Q60</f>
        <v>734.47286888824897</v>
      </c>
      <c r="AI78" s="3">
        <f>+S60</f>
        <v>38.419129078786504</v>
      </c>
      <c r="AJ78" s="3">
        <f>+U60</f>
        <v>0</v>
      </c>
      <c r="AK78" s="3">
        <f>+W60</f>
        <v>27.801073924057683</v>
      </c>
      <c r="AL78" s="3">
        <f>+X60</f>
        <v>4921.5315846097765</v>
      </c>
      <c r="AN78" t="s">
        <v>238</v>
      </c>
      <c r="AO78" s="3">
        <f>+AB78</f>
        <v>2517.5503972848505</v>
      </c>
      <c r="AP78" s="3">
        <f t="shared" ref="AP78:AX78" si="36">+AC78</f>
        <v>826.33842041325431</v>
      </c>
      <c r="AQ78" s="3">
        <f t="shared" si="36"/>
        <v>148.68725637574394</v>
      </c>
      <c r="AR78" s="3">
        <f t="shared" si="36"/>
        <v>0</v>
      </c>
      <c r="AS78" s="3">
        <f t="shared" si="36"/>
        <v>39.107299606910523</v>
      </c>
      <c r="AT78" s="3">
        <f t="shared" si="36"/>
        <v>589.15513903792385</v>
      </c>
      <c r="AU78" s="3">
        <f t="shared" si="36"/>
        <v>734.47286888824897</v>
      </c>
      <c r="AV78" s="3">
        <f t="shared" si="36"/>
        <v>38.419129078786504</v>
      </c>
      <c r="AW78" s="3">
        <f t="shared" si="36"/>
        <v>0</v>
      </c>
      <c r="AX78" s="3">
        <f t="shared" si="36"/>
        <v>27.801073924057683</v>
      </c>
      <c r="AY78" s="3">
        <f>SUM(AO78:AX78)</f>
        <v>4921.5315846097765</v>
      </c>
      <c r="AZ78" t="s">
        <v>138</v>
      </c>
    </row>
    <row r="79" spans="1:52" ht="15.5" x14ac:dyDescent="0.35">
      <c r="A79" s="5" t="s">
        <v>139</v>
      </c>
      <c r="B79" t="s">
        <v>140</v>
      </c>
      <c r="C79">
        <v>3</v>
      </c>
      <c r="D79" s="15">
        <v>0.3</v>
      </c>
      <c r="E79" s="3">
        <f t="shared" ref="E79:E84" si="37">+$D79*E$60</f>
        <v>755.26511918545509</v>
      </c>
      <c r="F79" s="15">
        <v>0.3</v>
      </c>
      <c r="G79" s="3">
        <f>+$F79*G$60</f>
        <v>247.90152612397628</v>
      </c>
      <c r="H79" s="15">
        <v>0.2</v>
      </c>
      <c r="I79" s="3">
        <f t="shared" ref="I79:I84" si="38">+$H79*I$60</f>
        <v>29.737451275148789</v>
      </c>
      <c r="J79" s="15">
        <v>0.2</v>
      </c>
      <c r="K79" s="3">
        <f t="shared" ref="K79:K84" si="39">+$J79*K$60</f>
        <v>0</v>
      </c>
      <c r="L79" s="15">
        <v>0.3</v>
      </c>
      <c r="M79" s="3">
        <f t="shared" ref="M79:M84" si="40">+$L79*M$60</f>
        <v>11.732189882073156</v>
      </c>
      <c r="N79" s="15">
        <v>0.2</v>
      </c>
      <c r="O79" s="3">
        <f t="shared" ref="O79:O84" si="41">+$N79*O$60</f>
        <v>117.83102780758477</v>
      </c>
      <c r="P79" s="15">
        <v>0.3</v>
      </c>
      <c r="Q79" s="3">
        <f t="shared" ref="Q79:Q84" si="42">+$P79*Q$60</f>
        <v>220.34186066647467</v>
      </c>
      <c r="R79" s="15">
        <v>0.3</v>
      </c>
      <c r="S79" s="3">
        <f t="shared" ref="S79:S84" si="43">+$R79*S$60</f>
        <v>11.525738723635952</v>
      </c>
      <c r="T79" s="15">
        <v>0.3</v>
      </c>
      <c r="U79" s="3">
        <f t="shared" ref="U79:U84" si="44">+$T79*U$60</f>
        <v>0</v>
      </c>
      <c r="V79" s="15">
        <v>0.3</v>
      </c>
      <c r="W79" s="3">
        <f t="shared" ref="W79:W84" si="45">+$V79*W$60</f>
        <v>8.3403221772173044</v>
      </c>
      <c r="X79" s="3">
        <f>+E79+G79+I79+K79+M79+O79+Q79+S79+U79+W79</f>
        <v>1402.6752358415661</v>
      </c>
      <c r="AA79" t="s">
        <v>139</v>
      </c>
      <c r="AB79" s="15">
        <f t="shared" ref="AB79:AB84" si="46">+D79</f>
        <v>0.3</v>
      </c>
      <c r="AC79" s="15">
        <f t="shared" ref="AC79:AC84" si="47">+F79</f>
        <v>0.3</v>
      </c>
      <c r="AD79" s="15">
        <f t="shared" ref="AD79:AD84" si="48">+H79</f>
        <v>0.2</v>
      </c>
      <c r="AE79" s="15">
        <f t="shared" ref="AE79:AE84" si="49">+J79</f>
        <v>0.2</v>
      </c>
      <c r="AF79" s="15">
        <f t="shared" ref="AF79:AF84" si="50">+L79</f>
        <v>0.3</v>
      </c>
      <c r="AG79" s="15">
        <f t="shared" ref="AG79:AG84" si="51">+N79</f>
        <v>0.2</v>
      </c>
      <c r="AH79" s="15">
        <f t="shared" ref="AH79:AH84" si="52">+P79</f>
        <v>0.3</v>
      </c>
      <c r="AI79" s="15">
        <f t="shared" ref="AI79:AI84" si="53">+R79</f>
        <v>0.3</v>
      </c>
      <c r="AJ79" s="15">
        <f t="shared" ref="AJ79:AJ84" si="54">+T79</f>
        <v>0.3</v>
      </c>
      <c r="AK79" s="15">
        <f t="shared" ref="AK79:AK84" si="55">+V79</f>
        <v>0.3</v>
      </c>
      <c r="AN79" t="s">
        <v>141</v>
      </c>
      <c r="AO79" s="3">
        <f t="shared" ref="AO79:AX84" si="56">+AB79*AO$78</f>
        <v>755.26511918545509</v>
      </c>
      <c r="AP79" s="3">
        <f t="shared" si="56"/>
        <v>247.90152612397628</v>
      </c>
      <c r="AQ79" s="3">
        <f t="shared" si="56"/>
        <v>29.737451275148789</v>
      </c>
      <c r="AR79" s="3">
        <f t="shared" si="56"/>
        <v>0</v>
      </c>
      <c r="AS79" s="3">
        <f t="shared" si="56"/>
        <v>11.732189882073156</v>
      </c>
      <c r="AT79" s="3">
        <f t="shared" si="56"/>
        <v>117.83102780758477</v>
      </c>
      <c r="AU79" s="3">
        <f t="shared" si="56"/>
        <v>220.34186066647467</v>
      </c>
      <c r="AV79" s="3">
        <f t="shared" si="56"/>
        <v>11.525738723635952</v>
      </c>
      <c r="AW79" s="3">
        <f t="shared" si="56"/>
        <v>0</v>
      </c>
      <c r="AX79" s="3">
        <f t="shared" si="56"/>
        <v>8.3403221772173044</v>
      </c>
      <c r="AY79" s="3">
        <f t="shared" ref="AY79:AY84" si="57">SUM(AO79:AX79)</f>
        <v>1402.6752358415661</v>
      </c>
      <c r="AZ79" t="s">
        <v>141</v>
      </c>
    </row>
    <row r="80" spans="1:52" ht="15.5" x14ac:dyDescent="0.35">
      <c r="A80" s="5" t="s">
        <v>142</v>
      </c>
      <c r="B80" t="s">
        <v>143</v>
      </c>
      <c r="C80">
        <v>15</v>
      </c>
      <c r="D80" s="15">
        <v>0.5</v>
      </c>
      <c r="E80" s="3">
        <f t="shared" si="37"/>
        <v>1258.7751986424253</v>
      </c>
      <c r="F80" s="15">
        <v>0.5</v>
      </c>
      <c r="G80" s="3">
        <f>+$F80*G$60</f>
        <v>413.16921020662716</v>
      </c>
      <c r="H80" s="15">
        <v>0</v>
      </c>
      <c r="I80" s="3">
        <f t="shared" si="38"/>
        <v>0</v>
      </c>
      <c r="J80" s="15">
        <v>0</v>
      </c>
      <c r="K80" s="3">
        <f t="shared" si="39"/>
        <v>0</v>
      </c>
      <c r="L80" s="15">
        <v>0.5</v>
      </c>
      <c r="M80" s="3">
        <f t="shared" si="40"/>
        <v>19.553649803455261</v>
      </c>
      <c r="N80" s="15">
        <v>0</v>
      </c>
      <c r="O80" s="3">
        <f t="shared" si="41"/>
        <v>0</v>
      </c>
      <c r="P80" s="15">
        <v>0</v>
      </c>
      <c r="Q80" s="3">
        <f t="shared" si="42"/>
        <v>0</v>
      </c>
      <c r="R80" s="15">
        <v>0</v>
      </c>
      <c r="S80" s="3">
        <f t="shared" si="43"/>
        <v>0</v>
      </c>
      <c r="T80" s="15">
        <v>0</v>
      </c>
      <c r="U80" s="3">
        <f t="shared" si="44"/>
        <v>0</v>
      </c>
      <c r="V80" s="15">
        <v>0</v>
      </c>
      <c r="W80" s="3">
        <f t="shared" si="45"/>
        <v>0</v>
      </c>
      <c r="X80" s="3">
        <f t="shared" ref="X80:X85" si="58">+E80+G80+I80+K80+M80+O80+Q80+S80+U80+W80</f>
        <v>1691.4980586525078</v>
      </c>
      <c r="AA80" t="s">
        <v>142</v>
      </c>
      <c r="AB80" s="15">
        <f t="shared" si="46"/>
        <v>0.5</v>
      </c>
      <c r="AC80" s="15">
        <f t="shared" si="47"/>
        <v>0.5</v>
      </c>
      <c r="AD80" s="15">
        <f t="shared" si="48"/>
        <v>0</v>
      </c>
      <c r="AE80" s="15">
        <f t="shared" si="49"/>
        <v>0</v>
      </c>
      <c r="AF80" s="15">
        <f t="shared" si="50"/>
        <v>0.5</v>
      </c>
      <c r="AG80" s="15">
        <f t="shared" si="51"/>
        <v>0</v>
      </c>
      <c r="AH80" s="15">
        <f t="shared" si="52"/>
        <v>0</v>
      </c>
      <c r="AI80" s="15">
        <f t="shared" si="53"/>
        <v>0</v>
      </c>
      <c r="AJ80" s="15">
        <f t="shared" si="54"/>
        <v>0</v>
      </c>
      <c r="AK80" s="15">
        <f t="shared" si="55"/>
        <v>0</v>
      </c>
      <c r="AN80" t="s">
        <v>144</v>
      </c>
      <c r="AO80" s="3">
        <f t="shared" si="56"/>
        <v>1258.7751986424253</v>
      </c>
      <c r="AP80" s="3">
        <f t="shared" si="56"/>
        <v>413.16921020662716</v>
      </c>
      <c r="AQ80" s="3">
        <f t="shared" si="56"/>
        <v>0</v>
      </c>
      <c r="AR80" s="3">
        <f t="shared" si="56"/>
        <v>0</v>
      </c>
      <c r="AS80" s="3">
        <f t="shared" si="56"/>
        <v>19.553649803455261</v>
      </c>
      <c r="AT80" s="3">
        <f t="shared" si="56"/>
        <v>0</v>
      </c>
      <c r="AU80" s="3">
        <f t="shared" si="56"/>
        <v>0</v>
      </c>
      <c r="AV80" s="3">
        <f t="shared" si="56"/>
        <v>0</v>
      </c>
      <c r="AW80" s="3">
        <f t="shared" si="56"/>
        <v>0</v>
      </c>
      <c r="AX80" s="3">
        <f t="shared" si="56"/>
        <v>0</v>
      </c>
      <c r="AY80" s="3">
        <f t="shared" si="57"/>
        <v>1691.4980586525078</v>
      </c>
      <c r="AZ80" t="s">
        <v>144</v>
      </c>
    </row>
    <row r="81" spans="1:52" ht="15.5" x14ac:dyDescent="0.35">
      <c r="A81" s="5" t="s">
        <v>145</v>
      </c>
      <c r="B81" t="s">
        <v>146</v>
      </c>
      <c r="C81">
        <v>20</v>
      </c>
      <c r="D81" s="15">
        <v>0</v>
      </c>
      <c r="E81" s="3">
        <f t="shared" si="37"/>
        <v>0</v>
      </c>
      <c r="F81" s="15">
        <v>0</v>
      </c>
      <c r="G81" s="3">
        <f>+$F81*G$60</f>
        <v>0</v>
      </c>
      <c r="H81" s="15">
        <v>0.5</v>
      </c>
      <c r="I81" s="3">
        <f t="shared" si="38"/>
        <v>74.343628187871971</v>
      </c>
      <c r="J81" s="15">
        <v>0.5</v>
      </c>
      <c r="K81" s="3">
        <f t="shared" si="39"/>
        <v>0</v>
      </c>
      <c r="L81" s="15">
        <v>0</v>
      </c>
      <c r="M81" s="3">
        <f t="shared" si="40"/>
        <v>0</v>
      </c>
      <c r="N81" s="15">
        <v>0.5</v>
      </c>
      <c r="O81" s="3">
        <f t="shared" si="41"/>
        <v>294.57756951896192</v>
      </c>
      <c r="P81" s="15">
        <v>0.2</v>
      </c>
      <c r="Q81" s="3">
        <f t="shared" si="42"/>
        <v>146.89457377764981</v>
      </c>
      <c r="R81" s="15">
        <v>0.2</v>
      </c>
      <c r="S81" s="3">
        <f t="shared" si="43"/>
        <v>7.6838258157573014</v>
      </c>
      <c r="T81" s="15">
        <v>0.2</v>
      </c>
      <c r="U81" s="3">
        <f t="shared" si="44"/>
        <v>0</v>
      </c>
      <c r="V81" s="15">
        <v>0.2</v>
      </c>
      <c r="W81" s="3">
        <f t="shared" si="45"/>
        <v>5.5602147848115369</v>
      </c>
      <c r="X81" s="3">
        <f t="shared" si="58"/>
        <v>529.0598120850525</v>
      </c>
      <c r="AA81" t="s">
        <v>145</v>
      </c>
      <c r="AB81" s="15">
        <f t="shared" si="46"/>
        <v>0</v>
      </c>
      <c r="AC81" s="15">
        <f t="shared" si="47"/>
        <v>0</v>
      </c>
      <c r="AD81" s="15">
        <f t="shared" si="48"/>
        <v>0.5</v>
      </c>
      <c r="AE81" s="15">
        <f t="shared" si="49"/>
        <v>0.5</v>
      </c>
      <c r="AF81" s="15">
        <f t="shared" si="50"/>
        <v>0</v>
      </c>
      <c r="AG81" s="15">
        <f t="shared" si="51"/>
        <v>0.5</v>
      </c>
      <c r="AH81" s="15">
        <f t="shared" si="52"/>
        <v>0.2</v>
      </c>
      <c r="AI81" s="15">
        <f t="shared" si="53"/>
        <v>0.2</v>
      </c>
      <c r="AJ81" s="15">
        <f t="shared" si="54"/>
        <v>0.2</v>
      </c>
      <c r="AK81" s="15">
        <f t="shared" si="55"/>
        <v>0.2</v>
      </c>
      <c r="AN81" t="s">
        <v>145</v>
      </c>
      <c r="AO81" s="3">
        <f t="shared" si="56"/>
        <v>0</v>
      </c>
      <c r="AP81" s="3">
        <f t="shared" si="56"/>
        <v>0</v>
      </c>
      <c r="AQ81" s="3">
        <f t="shared" si="56"/>
        <v>74.343628187871971</v>
      </c>
      <c r="AR81" s="3">
        <f t="shared" si="56"/>
        <v>0</v>
      </c>
      <c r="AS81" s="3">
        <f t="shared" si="56"/>
        <v>0</v>
      </c>
      <c r="AT81" s="3">
        <f t="shared" si="56"/>
        <v>294.57756951896192</v>
      </c>
      <c r="AU81" s="3">
        <f t="shared" si="56"/>
        <v>146.89457377764981</v>
      </c>
      <c r="AV81" s="3">
        <f t="shared" si="56"/>
        <v>7.6838258157573014</v>
      </c>
      <c r="AW81" s="3">
        <f t="shared" si="56"/>
        <v>0</v>
      </c>
      <c r="AX81" s="3">
        <f t="shared" si="56"/>
        <v>5.5602147848115369</v>
      </c>
      <c r="AY81" s="3">
        <f t="shared" si="57"/>
        <v>529.0598120850525</v>
      </c>
      <c r="AZ81" t="s">
        <v>145</v>
      </c>
    </row>
    <row r="82" spans="1:52" ht="15.5" x14ac:dyDescent="0.35">
      <c r="A82" s="5" t="s">
        <v>147</v>
      </c>
      <c r="B82" t="s">
        <v>140</v>
      </c>
      <c r="C82">
        <v>25</v>
      </c>
      <c r="D82" s="15">
        <v>0</v>
      </c>
      <c r="E82" s="3">
        <f t="shared" si="37"/>
        <v>0</v>
      </c>
      <c r="F82" s="15">
        <v>0</v>
      </c>
      <c r="G82" s="3">
        <f>+$F82*G$60</f>
        <v>0</v>
      </c>
      <c r="H82" s="15">
        <v>0</v>
      </c>
      <c r="I82" s="3">
        <f t="shared" si="38"/>
        <v>0</v>
      </c>
      <c r="J82" s="15">
        <v>0</v>
      </c>
      <c r="K82" s="3">
        <f t="shared" si="39"/>
        <v>0</v>
      </c>
      <c r="L82" s="15">
        <v>0</v>
      </c>
      <c r="M82" s="3">
        <f t="shared" si="40"/>
        <v>0</v>
      </c>
      <c r="N82" s="15">
        <v>0</v>
      </c>
      <c r="O82" s="3">
        <f t="shared" si="41"/>
        <v>0</v>
      </c>
      <c r="P82" s="15">
        <v>0</v>
      </c>
      <c r="Q82" s="3">
        <f t="shared" si="42"/>
        <v>0</v>
      </c>
      <c r="R82" s="15">
        <v>0</v>
      </c>
      <c r="S82" s="3">
        <f t="shared" si="43"/>
        <v>0</v>
      </c>
      <c r="T82" s="15">
        <v>0</v>
      </c>
      <c r="U82" s="3">
        <f t="shared" si="44"/>
        <v>0</v>
      </c>
      <c r="V82" s="15">
        <v>0</v>
      </c>
      <c r="W82" s="3">
        <f t="shared" si="45"/>
        <v>0</v>
      </c>
      <c r="X82" s="3">
        <f t="shared" si="58"/>
        <v>0</v>
      </c>
      <c r="AA82" t="s">
        <v>147</v>
      </c>
      <c r="AB82" s="15">
        <f t="shared" si="46"/>
        <v>0</v>
      </c>
      <c r="AC82" s="15">
        <f t="shared" si="47"/>
        <v>0</v>
      </c>
      <c r="AD82" s="15">
        <f t="shared" si="48"/>
        <v>0</v>
      </c>
      <c r="AE82" s="15">
        <f t="shared" si="49"/>
        <v>0</v>
      </c>
      <c r="AF82" s="15">
        <f t="shared" si="50"/>
        <v>0</v>
      </c>
      <c r="AG82" s="15">
        <f t="shared" si="51"/>
        <v>0</v>
      </c>
      <c r="AH82" s="15">
        <f t="shared" si="52"/>
        <v>0</v>
      </c>
      <c r="AI82" s="15">
        <f t="shared" si="53"/>
        <v>0</v>
      </c>
      <c r="AJ82" s="15">
        <f t="shared" si="54"/>
        <v>0</v>
      </c>
      <c r="AK82" s="15">
        <f t="shared" si="55"/>
        <v>0</v>
      </c>
      <c r="AN82" t="s">
        <v>147</v>
      </c>
      <c r="AO82" s="3">
        <f t="shared" si="56"/>
        <v>0</v>
      </c>
      <c r="AP82" s="3">
        <f t="shared" si="56"/>
        <v>0</v>
      </c>
      <c r="AQ82" s="3">
        <f t="shared" si="56"/>
        <v>0</v>
      </c>
      <c r="AR82" s="3">
        <f t="shared" si="56"/>
        <v>0</v>
      </c>
      <c r="AS82" s="3">
        <f t="shared" si="56"/>
        <v>0</v>
      </c>
      <c r="AT82" s="3">
        <f t="shared" si="56"/>
        <v>0</v>
      </c>
      <c r="AU82" s="3">
        <f t="shared" si="56"/>
        <v>0</v>
      </c>
      <c r="AV82" s="3">
        <f t="shared" si="56"/>
        <v>0</v>
      </c>
      <c r="AW82" s="3">
        <f t="shared" si="56"/>
        <v>0</v>
      </c>
      <c r="AX82" s="3">
        <f t="shared" si="56"/>
        <v>0</v>
      </c>
      <c r="AY82" s="3">
        <f t="shared" si="57"/>
        <v>0</v>
      </c>
      <c r="AZ82" t="s">
        <v>147</v>
      </c>
    </row>
    <row r="83" spans="1:52" ht="15.5" x14ac:dyDescent="0.35">
      <c r="A83" s="5" t="s">
        <v>148</v>
      </c>
      <c r="B83" t="s">
        <v>146</v>
      </c>
      <c r="C83">
        <v>35</v>
      </c>
      <c r="D83" s="15">
        <v>0</v>
      </c>
      <c r="E83" s="3">
        <f t="shared" si="37"/>
        <v>0</v>
      </c>
      <c r="F83" s="15">
        <v>0</v>
      </c>
      <c r="G83" s="3">
        <f>+$F83*G$60</f>
        <v>0</v>
      </c>
      <c r="H83" s="15">
        <v>0.2</v>
      </c>
      <c r="I83" s="3">
        <f t="shared" si="38"/>
        <v>29.737451275148789</v>
      </c>
      <c r="J83" s="15">
        <v>0.2</v>
      </c>
      <c r="K83" s="3">
        <f t="shared" si="39"/>
        <v>0</v>
      </c>
      <c r="L83" s="15">
        <v>0</v>
      </c>
      <c r="M83" s="3">
        <f t="shared" si="40"/>
        <v>0</v>
      </c>
      <c r="N83" s="15">
        <v>0.2</v>
      </c>
      <c r="O83" s="3">
        <f t="shared" si="41"/>
        <v>117.83102780758477</v>
      </c>
      <c r="P83" s="15">
        <v>0.1</v>
      </c>
      <c r="Q83" s="3">
        <f t="shared" si="42"/>
        <v>73.447286888824905</v>
      </c>
      <c r="R83" s="15">
        <v>0.05</v>
      </c>
      <c r="S83" s="3">
        <f t="shared" si="43"/>
        <v>1.9209564539393253</v>
      </c>
      <c r="T83" s="15">
        <v>0.1</v>
      </c>
      <c r="U83" s="3">
        <f t="shared" si="44"/>
        <v>0</v>
      </c>
      <c r="V83" s="15">
        <v>0.1</v>
      </c>
      <c r="W83" s="3">
        <f t="shared" si="45"/>
        <v>2.7801073924057684</v>
      </c>
      <c r="X83" s="3">
        <f t="shared" si="58"/>
        <v>225.71682981790357</v>
      </c>
      <c r="AA83" t="s">
        <v>148</v>
      </c>
      <c r="AB83" s="15">
        <f t="shared" si="46"/>
        <v>0</v>
      </c>
      <c r="AC83" s="15">
        <f t="shared" si="47"/>
        <v>0</v>
      </c>
      <c r="AD83" s="15">
        <f t="shared" si="48"/>
        <v>0.2</v>
      </c>
      <c r="AE83" s="15">
        <f t="shared" si="49"/>
        <v>0.2</v>
      </c>
      <c r="AF83" s="15">
        <f t="shared" si="50"/>
        <v>0</v>
      </c>
      <c r="AG83" s="15">
        <f t="shared" si="51"/>
        <v>0.2</v>
      </c>
      <c r="AH83" s="15">
        <f t="shared" si="52"/>
        <v>0.1</v>
      </c>
      <c r="AI83" s="15">
        <f t="shared" si="53"/>
        <v>0.05</v>
      </c>
      <c r="AJ83" s="15">
        <f t="shared" si="54"/>
        <v>0.1</v>
      </c>
      <c r="AK83" s="15">
        <f t="shared" si="55"/>
        <v>0.1</v>
      </c>
      <c r="AN83" t="s">
        <v>148</v>
      </c>
      <c r="AO83" s="3">
        <f t="shared" si="56"/>
        <v>0</v>
      </c>
      <c r="AP83" s="3">
        <f t="shared" si="56"/>
        <v>0</v>
      </c>
      <c r="AQ83" s="3">
        <f t="shared" si="56"/>
        <v>29.737451275148789</v>
      </c>
      <c r="AR83" s="3">
        <f t="shared" si="56"/>
        <v>0</v>
      </c>
      <c r="AS83" s="3">
        <f t="shared" si="56"/>
        <v>0</v>
      </c>
      <c r="AT83" s="3">
        <f t="shared" si="56"/>
        <v>117.83102780758477</v>
      </c>
      <c r="AU83" s="3">
        <f t="shared" si="56"/>
        <v>73.447286888824905</v>
      </c>
      <c r="AV83" s="3">
        <f t="shared" si="56"/>
        <v>1.9209564539393253</v>
      </c>
      <c r="AW83" s="3">
        <f t="shared" si="56"/>
        <v>0</v>
      </c>
      <c r="AX83" s="3">
        <f t="shared" si="56"/>
        <v>2.7801073924057684</v>
      </c>
      <c r="AY83" s="3">
        <f t="shared" si="57"/>
        <v>225.71682981790357</v>
      </c>
      <c r="AZ83" t="s">
        <v>148</v>
      </c>
    </row>
    <row r="84" spans="1:52" ht="15.5" x14ac:dyDescent="0.35">
      <c r="A84" s="5" t="s">
        <v>149</v>
      </c>
      <c r="B84" t="s">
        <v>143</v>
      </c>
      <c r="C84">
        <v>25</v>
      </c>
      <c r="D84" s="15">
        <v>0.2</v>
      </c>
      <c r="E84" s="3">
        <f t="shared" si="37"/>
        <v>503.51007945697012</v>
      </c>
      <c r="F84" s="15">
        <v>0.2</v>
      </c>
      <c r="G84" s="3">
        <f t="shared" ref="G84" si="59">+$F84*G$60</f>
        <v>165.26768408265087</v>
      </c>
      <c r="H84" s="15">
        <v>0.1</v>
      </c>
      <c r="I84" s="3">
        <f t="shared" si="38"/>
        <v>14.868725637574395</v>
      </c>
      <c r="J84" s="15">
        <v>0.1</v>
      </c>
      <c r="K84" s="3">
        <f t="shared" si="39"/>
        <v>0</v>
      </c>
      <c r="L84" s="15">
        <v>0.2</v>
      </c>
      <c r="M84" s="3">
        <f t="shared" si="40"/>
        <v>7.8214599213821048</v>
      </c>
      <c r="N84" s="15">
        <v>0.1</v>
      </c>
      <c r="O84" s="3">
        <f t="shared" si="41"/>
        <v>58.915513903792387</v>
      </c>
      <c r="P84" s="15">
        <v>0.4</v>
      </c>
      <c r="Q84" s="3">
        <f t="shared" si="42"/>
        <v>293.78914755529962</v>
      </c>
      <c r="R84" s="15">
        <v>0.45</v>
      </c>
      <c r="S84" s="3">
        <f t="shared" si="43"/>
        <v>17.288608085453927</v>
      </c>
      <c r="T84" s="15">
        <v>0.4</v>
      </c>
      <c r="U84" s="3">
        <f t="shared" si="44"/>
        <v>0</v>
      </c>
      <c r="V84" s="15">
        <v>0.4</v>
      </c>
      <c r="W84" s="3">
        <f t="shared" si="45"/>
        <v>11.120429569623074</v>
      </c>
      <c r="X84" s="3">
        <f t="shared" si="58"/>
        <v>1072.5816482127466</v>
      </c>
      <c r="AA84" t="s">
        <v>149</v>
      </c>
      <c r="AB84" s="15">
        <f t="shared" si="46"/>
        <v>0.2</v>
      </c>
      <c r="AC84" s="15">
        <f t="shared" si="47"/>
        <v>0.2</v>
      </c>
      <c r="AD84" s="15">
        <f t="shared" si="48"/>
        <v>0.1</v>
      </c>
      <c r="AE84" s="15">
        <f t="shared" si="49"/>
        <v>0.1</v>
      </c>
      <c r="AF84" s="15">
        <f t="shared" si="50"/>
        <v>0.2</v>
      </c>
      <c r="AG84" s="15">
        <f t="shared" si="51"/>
        <v>0.1</v>
      </c>
      <c r="AH84" s="15">
        <f t="shared" si="52"/>
        <v>0.4</v>
      </c>
      <c r="AI84" s="15">
        <f t="shared" si="53"/>
        <v>0.45</v>
      </c>
      <c r="AJ84" s="15">
        <f t="shared" si="54"/>
        <v>0.4</v>
      </c>
      <c r="AK84" s="15">
        <f t="shared" si="55"/>
        <v>0.4</v>
      </c>
      <c r="AN84" t="s">
        <v>149</v>
      </c>
      <c r="AO84" s="3">
        <f t="shared" si="56"/>
        <v>503.51007945697012</v>
      </c>
      <c r="AP84" s="3">
        <f t="shared" si="56"/>
        <v>165.26768408265087</v>
      </c>
      <c r="AQ84" s="3">
        <f t="shared" si="56"/>
        <v>14.868725637574395</v>
      </c>
      <c r="AR84" s="3">
        <f t="shared" si="56"/>
        <v>0</v>
      </c>
      <c r="AS84" s="3">
        <f t="shared" si="56"/>
        <v>7.8214599213821048</v>
      </c>
      <c r="AT84" s="3">
        <f t="shared" si="56"/>
        <v>58.915513903792387</v>
      </c>
      <c r="AU84" s="3">
        <f t="shared" si="56"/>
        <v>293.78914755529962</v>
      </c>
      <c r="AV84" s="3">
        <f t="shared" si="56"/>
        <v>17.288608085453927</v>
      </c>
      <c r="AW84" s="3">
        <f t="shared" si="56"/>
        <v>0</v>
      </c>
      <c r="AX84" s="3">
        <f t="shared" si="56"/>
        <v>11.120429569623074</v>
      </c>
      <c r="AY84" s="3">
        <f t="shared" si="57"/>
        <v>1072.5816482127466</v>
      </c>
      <c r="AZ84" t="s">
        <v>149</v>
      </c>
    </row>
    <row r="85" spans="1:52" ht="15.5" x14ac:dyDescent="0.35">
      <c r="A85" s="5" t="s">
        <v>150</v>
      </c>
      <c r="D85" s="15">
        <f>SUM(D79:D84)</f>
        <v>1</v>
      </c>
      <c r="E85" s="27">
        <f>SUM(E79:E84)</f>
        <v>2517.5503972848505</v>
      </c>
      <c r="F85" s="15">
        <f>SUM(F79:F84)</f>
        <v>1</v>
      </c>
      <c r="G85" s="27">
        <f t="shared" ref="G85:U85" si="60">SUM(G79:G84)</f>
        <v>826.33842041325443</v>
      </c>
      <c r="H85" s="15">
        <f>SUM(H79:H84)</f>
        <v>0.99999999999999989</v>
      </c>
      <c r="I85" s="27">
        <f t="shared" si="60"/>
        <v>148.68725637574394</v>
      </c>
      <c r="J85" s="15">
        <f>SUM(J79:J84)</f>
        <v>0.99999999999999989</v>
      </c>
      <c r="K85" s="27">
        <f t="shared" si="60"/>
        <v>0</v>
      </c>
      <c r="L85" s="15">
        <f>SUM(L79:L84)</f>
        <v>1</v>
      </c>
      <c r="M85" s="27">
        <f>SUM(M79:M84)</f>
        <v>39.107299606910523</v>
      </c>
      <c r="N85" s="15">
        <f>SUM(N79:N84)</f>
        <v>0.99999999999999989</v>
      </c>
      <c r="O85" s="27">
        <f t="shared" si="60"/>
        <v>589.15513903792385</v>
      </c>
      <c r="P85" s="15">
        <f>SUM(P79:P84)</f>
        <v>1</v>
      </c>
      <c r="Q85" s="27">
        <f t="shared" si="60"/>
        <v>734.47286888824897</v>
      </c>
      <c r="R85" s="15">
        <f>SUM(R79:R84)</f>
        <v>1</v>
      </c>
      <c r="S85" s="27">
        <f t="shared" si="60"/>
        <v>38.419129078786504</v>
      </c>
      <c r="T85" s="15">
        <f>SUM(T79:T84)</f>
        <v>1</v>
      </c>
      <c r="U85" s="27">
        <f t="shared" si="60"/>
        <v>0</v>
      </c>
      <c r="V85" s="15">
        <f>SUM(V79:V84)</f>
        <v>1</v>
      </c>
      <c r="W85" s="27">
        <f t="shared" ref="W85" si="61">SUM(W79:W84)</f>
        <v>27.801073924057683</v>
      </c>
      <c r="X85" s="3">
        <f t="shared" si="58"/>
        <v>4921.5315846097765</v>
      </c>
      <c r="AA85" t="s">
        <v>150</v>
      </c>
      <c r="AB85" s="15">
        <f>SUM(AB79:AB84)</f>
        <v>1</v>
      </c>
      <c r="AC85" s="15">
        <f t="shared" ref="AC85:AK85" si="62">SUM(AC79:AC84)</f>
        <v>1</v>
      </c>
      <c r="AD85" s="15">
        <f t="shared" si="62"/>
        <v>0.99999999999999989</v>
      </c>
      <c r="AE85" s="15">
        <f t="shared" si="62"/>
        <v>0.99999999999999989</v>
      </c>
      <c r="AF85" s="15">
        <f t="shared" si="62"/>
        <v>1</v>
      </c>
      <c r="AG85" s="15">
        <f t="shared" si="62"/>
        <v>0.99999999999999989</v>
      </c>
      <c r="AH85" s="15">
        <f t="shared" si="62"/>
        <v>1</v>
      </c>
      <c r="AI85" s="15">
        <f t="shared" si="62"/>
        <v>1</v>
      </c>
      <c r="AJ85" s="15">
        <f t="shared" si="62"/>
        <v>1</v>
      </c>
      <c r="AK85" s="15">
        <f t="shared" si="62"/>
        <v>1</v>
      </c>
      <c r="AN85" t="s">
        <v>150</v>
      </c>
      <c r="AO85" s="3">
        <f>SUM(AO79:AO84)</f>
        <v>2517.5503972848505</v>
      </c>
      <c r="AP85" s="3">
        <f t="shared" ref="AP85:AX85" si="63">SUM(AP79:AP84)</f>
        <v>826.33842041325443</v>
      </c>
      <c r="AQ85" s="3">
        <f t="shared" si="63"/>
        <v>148.68725637574394</v>
      </c>
      <c r="AR85" s="3">
        <f t="shared" si="63"/>
        <v>0</v>
      </c>
      <c r="AS85" s="3">
        <f t="shared" si="63"/>
        <v>39.107299606910523</v>
      </c>
      <c r="AT85" s="3">
        <f t="shared" si="63"/>
        <v>589.15513903792385</v>
      </c>
      <c r="AU85" s="3">
        <f t="shared" si="63"/>
        <v>734.47286888824897</v>
      </c>
      <c r="AV85" s="3">
        <f t="shared" si="63"/>
        <v>38.419129078786504</v>
      </c>
      <c r="AW85" s="3">
        <f t="shared" si="63"/>
        <v>0</v>
      </c>
      <c r="AX85" s="3">
        <f t="shared" si="63"/>
        <v>27.801073924057683</v>
      </c>
      <c r="AY85" s="3">
        <f>SUM(AO85:AX85)</f>
        <v>4921.5315846097765</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8.1155828591042969</v>
      </c>
      <c r="F88" s="15">
        <v>0.8</v>
      </c>
      <c r="G88" s="3">
        <f>+$F88*G$58</f>
        <v>2.0523351502267895</v>
      </c>
      <c r="H88" s="15">
        <v>0.8</v>
      </c>
      <c r="I88" s="3">
        <f>+$H88*I$58</f>
        <v>0.19140982866818021</v>
      </c>
      <c r="J88" s="15">
        <v>0.8</v>
      </c>
      <c r="K88" s="3">
        <f>+$J88*K$58</f>
        <v>0</v>
      </c>
      <c r="L88" s="15">
        <v>0.8</v>
      </c>
      <c r="M88" s="3">
        <f>+$L88*M$58</f>
        <v>0.25887920600507708</v>
      </c>
      <c r="N88" s="15">
        <v>0.8</v>
      </c>
      <c r="O88" s="3">
        <f>+$N88*O$58</f>
        <v>1.5570524496304272</v>
      </c>
      <c r="P88" s="15">
        <v>0.8</v>
      </c>
      <c r="Q88" s="3">
        <f>+$P88*Q$58</f>
        <v>2.4484787718182837</v>
      </c>
      <c r="R88" s="15">
        <v>0.8</v>
      </c>
      <c r="S88" s="3">
        <f>+$R88*S$58</f>
        <v>0.14124464175528653</v>
      </c>
      <c r="T88" s="15">
        <v>0.8</v>
      </c>
      <c r="U88" s="3">
        <f>+$T88*U$58</f>
        <v>1.0562041235370197E-2</v>
      </c>
      <c r="V88" s="15">
        <v>0.8</v>
      </c>
      <c r="W88" s="3">
        <f>+$V88*W$58</f>
        <v>9.4408183089946501E-2</v>
      </c>
      <c r="X88" s="3">
        <f>+E88+G88+I88+K88+M88+O88+Q88+S88+U88+W88</f>
        <v>14.869953131533656</v>
      </c>
    </row>
    <row r="89" spans="1:52" ht="15.5" x14ac:dyDescent="0.35">
      <c r="A89" s="5" t="s">
        <v>153</v>
      </c>
      <c r="C89">
        <v>18</v>
      </c>
      <c r="D89" s="15">
        <v>0.2</v>
      </c>
      <c r="E89" s="3">
        <f>+$D89*E$58</f>
        <v>2.0288957147760742</v>
      </c>
      <c r="F89" s="15">
        <v>0.2</v>
      </c>
      <c r="G89" s="3">
        <f>+$F89*G$58</f>
        <v>0.51308378755669737</v>
      </c>
      <c r="H89" s="15">
        <v>0.2</v>
      </c>
      <c r="I89" s="3">
        <f>+$H89*I$58</f>
        <v>4.7852457167045052E-2</v>
      </c>
      <c r="J89" s="15">
        <v>0.2</v>
      </c>
      <c r="K89" s="3">
        <f>+$J89*K$58</f>
        <v>0</v>
      </c>
      <c r="L89" s="15">
        <v>0.2</v>
      </c>
      <c r="M89" s="3">
        <f>+$L89*M$58</f>
        <v>6.471980150126927E-2</v>
      </c>
      <c r="N89" s="15">
        <v>0.2</v>
      </c>
      <c r="O89" s="3">
        <f>+$N89*O$58</f>
        <v>0.3892631124076068</v>
      </c>
      <c r="P89" s="15">
        <v>0.2</v>
      </c>
      <c r="Q89" s="3">
        <f>+$P89*Q$58</f>
        <v>0.61211969295457092</v>
      </c>
      <c r="R89" s="15">
        <v>0.2</v>
      </c>
      <c r="S89" s="3">
        <f>+$R89*S$58</f>
        <v>3.5311160438821633E-2</v>
      </c>
      <c r="T89" s="15">
        <v>0.2</v>
      </c>
      <c r="U89" s="3">
        <f>+$T89*U$58</f>
        <v>2.6405103088425492E-3</v>
      </c>
      <c r="V89" s="15">
        <v>0.2</v>
      </c>
      <c r="W89" s="3">
        <f>+$V89*W$58</f>
        <v>2.3602045772486625E-2</v>
      </c>
      <c r="X89" s="3">
        <f>+E89+G89+I89+K89+M89+O89+Q89+S89+U89+W89</f>
        <v>3.7174882828834139</v>
      </c>
    </row>
    <row r="90" spans="1:52" ht="15.5" x14ac:dyDescent="0.35">
      <c r="A90" s="5" t="s">
        <v>10</v>
      </c>
      <c r="D90" s="15">
        <f>SUM(D88:D89)</f>
        <v>1</v>
      </c>
      <c r="E90" s="29">
        <f>SUM(E88:E89)</f>
        <v>10.14447857388037</v>
      </c>
      <c r="F90" s="31">
        <f>SUM(F88:F89)</f>
        <v>1</v>
      </c>
      <c r="G90" s="29">
        <f t="shared" ref="G90:U90" si="64">SUM(G88:G89)</f>
        <v>2.5654189377834866</v>
      </c>
      <c r="H90" s="31">
        <f>SUM(H88:H89)</f>
        <v>1</v>
      </c>
      <c r="I90" s="29">
        <f t="shared" si="64"/>
        <v>0.23926228583522527</v>
      </c>
      <c r="J90" s="31">
        <f>SUM(J88:J89)</f>
        <v>1</v>
      </c>
      <c r="K90" s="29">
        <f t="shared" si="64"/>
        <v>0</v>
      </c>
      <c r="L90" s="31">
        <f>SUM(L88:L89)</f>
        <v>1</v>
      </c>
      <c r="M90" s="29">
        <f t="shared" si="64"/>
        <v>0.32359900750634635</v>
      </c>
      <c r="N90" s="31">
        <f>SUM(N88:N89)</f>
        <v>1</v>
      </c>
      <c r="O90" s="29">
        <f t="shared" si="64"/>
        <v>1.9463155620380341</v>
      </c>
      <c r="P90" s="31">
        <f>SUM(P88:P89)</f>
        <v>1</v>
      </c>
      <c r="Q90" s="29">
        <f t="shared" si="64"/>
        <v>3.0605984647728546</v>
      </c>
      <c r="R90" s="31">
        <f>SUM(R88:R89)</f>
        <v>1</v>
      </c>
      <c r="S90" s="29">
        <f t="shared" si="64"/>
        <v>0.17655580219410816</v>
      </c>
      <c r="T90" s="31">
        <f>SUM(T88:T89)</f>
        <v>1</v>
      </c>
      <c r="U90" s="29">
        <f t="shared" si="64"/>
        <v>1.3202551544212746E-2</v>
      </c>
      <c r="V90" s="31">
        <f>SUM(V88:V89)</f>
        <v>1</v>
      </c>
      <c r="W90" s="29">
        <f t="shared" ref="W90" si="65">SUM(W88:W89)</f>
        <v>0.11801022886243312</v>
      </c>
      <c r="X90" s="3">
        <f>+E90+G90+I90+K90+M90+O90+Q90+S90+U90+W90</f>
        <v>18.587441414417075</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5062.0948083663043</v>
      </c>
      <c r="AC91" s="3">
        <f>+G61</f>
        <v>1280.1440499539594</v>
      </c>
      <c r="AD91" s="3">
        <f>+I61</f>
        <v>119.39188063177741</v>
      </c>
      <c r="AE91" s="3">
        <f>+K61</f>
        <v>0</v>
      </c>
      <c r="AF91" s="3">
        <f>+M61</f>
        <v>161.47590474566684</v>
      </c>
      <c r="AG91" s="3">
        <f>+O61</f>
        <v>971.21146545697889</v>
      </c>
      <c r="AH91" s="3">
        <f>+Q61</f>
        <v>1527.2386339216544</v>
      </c>
      <c r="AI91" s="3">
        <f>+S61</f>
        <v>88.101345294859954</v>
      </c>
      <c r="AJ91" s="3">
        <f>+U61</f>
        <v>6.5880732205621593</v>
      </c>
      <c r="AK91" s="3">
        <f>+W61</f>
        <v>58.887104202354131</v>
      </c>
      <c r="AL91" s="3">
        <f>SUM(AB91:AK91)</f>
        <v>9275.1332657941166</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6">+$D92*E$61</f>
        <v>506.20948083663046</v>
      </c>
      <c r="F92" s="15">
        <v>0.1</v>
      </c>
      <c r="G92" s="3">
        <f>+$F92*G$61</f>
        <v>128.01440499539595</v>
      </c>
      <c r="H92" s="15">
        <v>0</v>
      </c>
      <c r="I92" s="3">
        <f t="shared" ref="I92:I97" si="67">+$H92*I$61</f>
        <v>0</v>
      </c>
      <c r="J92" s="15">
        <v>0</v>
      </c>
      <c r="K92" s="3">
        <f>+$J92*K$61</f>
        <v>0</v>
      </c>
      <c r="L92" s="15">
        <v>0.1</v>
      </c>
      <c r="M92" s="3">
        <f>+$L92*M$61</f>
        <v>16.147590474566684</v>
      </c>
      <c r="N92" s="15">
        <v>0</v>
      </c>
      <c r="O92" s="3">
        <f>+$N92*O$61</f>
        <v>0</v>
      </c>
      <c r="P92" s="15">
        <v>0</v>
      </c>
      <c r="Q92" s="3">
        <f>+$P92*Q$61</f>
        <v>0</v>
      </c>
      <c r="R92" s="15">
        <v>0</v>
      </c>
      <c r="S92" s="3">
        <f>+$R92*S$61</f>
        <v>0</v>
      </c>
      <c r="T92" s="15">
        <v>0</v>
      </c>
      <c r="U92" s="3">
        <f>+$T92*U$61</f>
        <v>0</v>
      </c>
      <c r="V92" s="15">
        <v>0</v>
      </c>
      <c r="W92" s="3">
        <f>+$V92*W$61</f>
        <v>0</v>
      </c>
      <c r="X92" s="3">
        <f t="shared" ref="X92:X98" si="68">+E92+G92+I92+K92+M92+O92+Q92+S92+U92+W92</f>
        <v>650.37147630659308</v>
      </c>
      <c r="AA92" s="5" t="s">
        <v>155</v>
      </c>
      <c r="AB92" s="15">
        <f t="shared" ref="AB92:AB98" si="69">+D92</f>
        <v>0.1</v>
      </c>
      <c r="AC92" s="15">
        <f t="shared" ref="AC92:AC98" si="70">+F92</f>
        <v>0.1</v>
      </c>
      <c r="AD92" s="15">
        <f t="shared" ref="AD92:AD97" si="71">+H92</f>
        <v>0</v>
      </c>
      <c r="AE92" s="15">
        <f t="shared" ref="AE92:AE97" si="72">+J92</f>
        <v>0</v>
      </c>
      <c r="AF92" s="15">
        <f t="shared" ref="AF92:AF98" si="73">+L92</f>
        <v>0.1</v>
      </c>
      <c r="AG92" s="15">
        <f t="shared" ref="AG92:AG98" si="74">+N92</f>
        <v>0</v>
      </c>
      <c r="AH92" s="15">
        <f t="shared" ref="AH92:AH98" si="75">+P92</f>
        <v>0</v>
      </c>
      <c r="AI92" s="15">
        <f t="shared" ref="AI92:AI98" si="76">+R92</f>
        <v>0</v>
      </c>
      <c r="AJ92" s="15">
        <f t="shared" ref="AJ92:AJ98" si="77">+T92</f>
        <v>0</v>
      </c>
      <c r="AK92" s="15">
        <f t="shared" ref="AK92:AK98" si="78">+V92</f>
        <v>0</v>
      </c>
      <c r="AL92" s="3"/>
      <c r="AN92" s="5" t="s">
        <v>155</v>
      </c>
      <c r="AO92" s="3">
        <f t="shared" ref="AO92:AO98" si="79">+E92</f>
        <v>506.20948083663046</v>
      </c>
      <c r="AP92" s="3">
        <f t="shared" ref="AP92:AP98" si="80">+G92</f>
        <v>128.01440499539595</v>
      </c>
      <c r="AQ92" s="3">
        <f t="shared" ref="AQ92:AQ98" si="81">+I92</f>
        <v>0</v>
      </c>
      <c r="AR92" s="3">
        <f t="shared" ref="AR92:AR98" si="82">+K92</f>
        <v>0</v>
      </c>
      <c r="AS92" s="3">
        <f t="shared" ref="AS92:AS98" si="83">+M92</f>
        <v>16.147590474566684</v>
      </c>
      <c r="AT92" s="3">
        <f t="shared" ref="AT92:AT98" si="84">+O92</f>
        <v>0</v>
      </c>
      <c r="AU92" s="3">
        <f t="shared" ref="AU92:AU98" si="85">+Q92</f>
        <v>0</v>
      </c>
      <c r="AV92" s="3">
        <f t="shared" ref="AV92:AV98" si="86">+S92</f>
        <v>0</v>
      </c>
      <c r="AW92" s="3">
        <f t="shared" ref="AW92:AW98" si="87">+U92</f>
        <v>0</v>
      </c>
      <c r="AX92" s="3">
        <f t="shared" ref="AX92:AX98" si="88">+W92</f>
        <v>0</v>
      </c>
      <c r="AY92" s="3">
        <f>SUM(AO92:AX92)</f>
        <v>650.37147630659308</v>
      </c>
    </row>
    <row r="93" spans="1:52" ht="15.5" x14ac:dyDescent="0.35">
      <c r="A93" s="5" t="s">
        <v>156</v>
      </c>
      <c r="B93" t="s">
        <v>140</v>
      </c>
      <c r="C93">
        <v>25</v>
      </c>
      <c r="D93" s="15">
        <v>0.1</v>
      </c>
      <c r="E93" s="3">
        <f t="shared" si="66"/>
        <v>506.20948083663046</v>
      </c>
      <c r="F93" s="15">
        <v>0.1</v>
      </c>
      <c r="G93" s="3">
        <f t="shared" ref="G93:G97" si="89">+$F93*G$61</f>
        <v>128.01440499539595</v>
      </c>
      <c r="H93" s="15">
        <v>0.15</v>
      </c>
      <c r="I93" s="3">
        <f t="shared" si="67"/>
        <v>17.908782094766611</v>
      </c>
      <c r="J93" s="15">
        <v>0.15</v>
      </c>
      <c r="K93" s="3">
        <f>+$J93*K$61</f>
        <v>0</v>
      </c>
      <c r="L93" s="15">
        <v>0.1</v>
      </c>
      <c r="M93" s="3">
        <f t="shared" ref="M93:M97" si="90">+$L93*M$61</f>
        <v>16.147590474566684</v>
      </c>
      <c r="N93" s="15">
        <v>0.3</v>
      </c>
      <c r="O93" s="3">
        <f t="shared" ref="O93:O97" si="91">+$N93*O$61</f>
        <v>291.36343963709368</v>
      </c>
      <c r="P93" s="15">
        <v>0.3</v>
      </c>
      <c r="Q93" s="3">
        <f t="shared" ref="Q93:Q97" si="92">+$P93*Q$61</f>
        <v>458.1715901764963</v>
      </c>
      <c r="R93" s="15">
        <v>0.25</v>
      </c>
      <c r="S93" s="3">
        <f t="shared" ref="S93:S97" si="93">+$R93*S$61</f>
        <v>22.025336323714988</v>
      </c>
      <c r="T93" s="15">
        <v>0.25</v>
      </c>
      <c r="U93" s="3">
        <f t="shared" ref="U93:U97" si="94">+$T93*U$61</f>
        <v>1.6470183051405398</v>
      </c>
      <c r="V93" s="15">
        <v>0.25</v>
      </c>
      <c r="W93" s="3">
        <f t="shared" ref="W93:W97" si="95">+$V93*W$61</f>
        <v>14.721776050588533</v>
      </c>
      <c r="X93" s="3">
        <f t="shared" si="68"/>
        <v>1456.2094188943936</v>
      </c>
      <c r="AA93" s="5" t="s">
        <v>156</v>
      </c>
      <c r="AB93" s="15">
        <f t="shared" si="69"/>
        <v>0.1</v>
      </c>
      <c r="AC93" s="15">
        <f t="shared" si="70"/>
        <v>0.1</v>
      </c>
      <c r="AD93" s="15">
        <f t="shared" si="71"/>
        <v>0.15</v>
      </c>
      <c r="AE93" s="15">
        <f t="shared" si="72"/>
        <v>0.15</v>
      </c>
      <c r="AF93" s="15">
        <f t="shared" si="73"/>
        <v>0.1</v>
      </c>
      <c r="AG93" s="15">
        <f t="shared" si="74"/>
        <v>0.3</v>
      </c>
      <c r="AH93" s="15">
        <f t="shared" si="75"/>
        <v>0.3</v>
      </c>
      <c r="AI93" s="15">
        <f t="shared" si="76"/>
        <v>0.25</v>
      </c>
      <c r="AJ93" s="15">
        <f t="shared" si="77"/>
        <v>0.25</v>
      </c>
      <c r="AK93" s="15">
        <f t="shared" si="78"/>
        <v>0.25</v>
      </c>
      <c r="AN93" s="5" t="s">
        <v>156</v>
      </c>
      <c r="AO93" s="3">
        <f t="shared" si="79"/>
        <v>506.20948083663046</v>
      </c>
      <c r="AP93" s="3">
        <f t="shared" si="80"/>
        <v>128.01440499539595</v>
      </c>
      <c r="AQ93" s="3">
        <f t="shared" si="81"/>
        <v>17.908782094766611</v>
      </c>
      <c r="AR93" s="3">
        <f t="shared" si="82"/>
        <v>0</v>
      </c>
      <c r="AS93" s="3">
        <f t="shared" si="83"/>
        <v>16.147590474566684</v>
      </c>
      <c r="AT93" s="3">
        <f t="shared" si="84"/>
        <v>291.36343963709368</v>
      </c>
      <c r="AU93" s="3">
        <f t="shared" si="85"/>
        <v>458.1715901764963</v>
      </c>
      <c r="AV93" s="3">
        <f t="shared" si="86"/>
        <v>22.025336323714988</v>
      </c>
      <c r="AW93" s="3">
        <f t="shared" si="87"/>
        <v>1.6470183051405398</v>
      </c>
      <c r="AX93" s="3">
        <f t="shared" si="88"/>
        <v>14.721776050588533</v>
      </c>
      <c r="AY93" s="3">
        <f t="shared" ref="AY93:AY98" si="96">SUM(AO93:AX93)</f>
        <v>1456.2094188943936</v>
      </c>
    </row>
    <row r="94" spans="1:52" ht="15.5" x14ac:dyDescent="0.35">
      <c r="A94" s="5" t="s">
        <v>157</v>
      </c>
      <c r="B94" t="s">
        <v>143</v>
      </c>
      <c r="C94">
        <v>25</v>
      </c>
      <c r="D94" s="15">
        <v>0.15</v>
      </c>
      <c r="E94" s="3">
        <f t="shared" si="66"/>
        <v>759.31422125494566</v>
      </c>
      <c r="F94" s="15">
        <v>0.15</v>
      </c>
      <c r="G94" s="3">
        <f t="shared" si="89"/>
        <v>192.02160749309391</v>
      </c>
      <c r="H94" s="15">
        <v>0</v>
      </c>
      <c r="I94" s="3">
        <f t="shared" si="67"/>
        <v>0</v>
      </c>
      <c r="J94" s="15">
        <v>0</v>
      </c>
      <c r="K94" s="3">
        <f t="shared" ref="K94:K97" si="97">+$J94*K$61</f>
        <v>0</v>
      </c>
      <c r="L94" s="15">
        <v>0.15</v>
      </c>
      <c r="M94" s="3">
        <f t="shared" si="90"/>
        <v>24.221385711850026</v>
      </c>
      <c r="N94" s="15">
        <v>0.15</v>
      </c>
      <c r="O94" s="3">
        <f t="shared" si="91"/>
        <v>145.68171981854684</v>
      </c>
      <c r="P94" s="15">
        <v>0.25</v>
      </c>
      <c r="Q94" s="3">
        <f t="shared" si="92"/>
        <v>381.80965848041359</v>
      </c>
      <c r="R94" s="15">
        <v>0.3</v>
      </c>
      <c r="S94" s="3">
        <f t="shared" si="93"/>
        <v>26.430403588457985</v>
      </c>
      <c r="T94" s="15">
        <v>0.3</v>
      </c>
      <c r="U94" s="3">
        <f t="shared" si="94"/>
        <v>1.9764219661686477</v>
      </c>
      <c r="V94" s="15">
        <v>0.3</v>
      </c>
      <c r="W94" s="3">
        <f t="shared" si="95"/>
        <v>17.666131260706237</v>
      </c>
      <c r="X94" s="3">
        <f t="shared" si="68"/>
        <v>1549.1215495741828</v>
      </c>
      <c r="AA94" s="5" t="s">
        <v>157</v>
      </c>
      <c r="AB94" s="15">
        <f t="shared" si="69"/>
        <v>0.15</v>
      </c>
      <c r="AC94" s="15">
        <f t="shared" si="70"/>
        <v>0.15</v>
      </c>
      <c r="AD94" s="15">
        <f t="shared" si="71"/>
        <v>0</v>
      </c>
      <c r="AE94" s="15">
        <f t="shared" si="72"/>
        <v>0</v>
      </c>
      <c r="AF94" s="15">
        <f t="shared" si="73"/>
        <v>0.15</v>
      </c>
      <c r="AG94" s="15">
        <f t="shared" si="74"/>
        <v>0.15</v>
      </c>
      <c r="AH94" s="15">
        <f t="shared" si="75"/>
        <v>0.25</v>
      </c>
      <c r="AI94" s="15">
        <f t="shared" si="76"/>
        <v>0.3</v>
      </c>
      <c r="AJ94" s="15">
        <f t="shared" si="77"/>
        <v>0.3</v>
      </c>
      <c r="AK94" s="15">
        <f t="shared" si="78"/>
        <v>0.3</v>
      </c>
      <c r="AN94" s="5" t="s">
        <v>157</v>
      </c>
      <c r="AO94" s="3">
        <f t="shared" si="79"/>
        <v>759.31422125494566</v>
      </c>
      <c r="AP94" s="3">
        <f t="shared" si="80"/>
        <v>192.02160749309391</v>
      </c>
      <c r="AQ94" s="3">
        <f t="shared" si="81"/>
        <v>0</v>
      </c>
      <c r="AR94" s="3">
        <f t="shared" si="82"/>
        <v>0</v>
      </c>
      <c r="AS94" s="3">
        <f t="shared" si="83"/>
        <v>24.221385711850026</v>
      </c>
      <c r="AT94" s="3">
        <f t="shared" si="84"/>
        <v>145.68171981854684</v>
      </c>
      <c r="AU94" s="3">
        <f t="shared" si="85"/>
        <v>381.80965848041359</v>
      </c>
      <c r="AV94" s="3">
        <f t="shared" si="86"/>
        <v>26.430403588457985</v>
      </c>
      <c r="AW94" s="3">
        <f t="shared" si="87"/>
        <v>1.9764219661686477</v>
      </c>
      <c r="AX94" s="3">
        <f t="shared" si="88"/>
        <v>17.666131260706237</v>
      </c>
      <c r="AY94" s="3">
        <f t="shared" si="96"/>
        <v>1549.1215495741828</v>
      </c>
    </row>
    <row r="95" spans="1:52" ht="15.5" x14ac:dyDescent="0.35">
      <c r="A95" s="5" t="s">
        <v>158</v>
      </c>
      <c r="B95" t="s">
        <v>143</v>
      </c>
      <c r="C95">
        <v>25</v>
      </c>
      <c r="D95" s="15">
        <v>0.05</v>
      </c>
      <c r="E95" s="3">
        <f t="shared" si="66"/>
        <v>253.10474041831523</v>
      </c>
      <c r="F95" s="15">
        <v>0.1</v>
      </c>
      <c r="G95" s="3">
        <f t="shared" si="89"/>
        <v>128.01440499539595</v>
      </c>
      <c r="H95" s="15">
        <v>0</v>
      </c>
      <c r="I95" s="3">
        <f t="shared" si="67"/>
        <v>0</v>
      </c>
      <c r="J95" s="15">
        <v>0</v>
      </c>
      <c r="K95" s="3">
        <f t="shared" si="97"/>
        <v>0</v>
      </c>
      <c r="L95" s="15">
        <v>0</v>
      </c>
      <c r="M95" s="3">
        <f t="shared" si="90"/>
        <v>0</v>
      </c>
      <c r="N95" s="15">
        <v>0.02</v>
      </c>
      <c r="O95" s="3">
        <f t="shared" si="91"/>
        <v>19.424229309139577</v>
      </c>
      <c r="P95" s="15">
        <v>0.02</v>
      </c>
      <c r="Q95" s="3">
        <f t="shared" si="92"/>
        <v>30.544772678433088</v>
      </c>
      <c r="R95" s="15">
        <v>0.05</v>
      </c>
      <c r="S95" s="3">
        <f t="shared" si="93"/>
        <v>4.405067264742998</v>
      </c>
      <c r="T95" s="15">
        <v>0.05</v>
      </c>
      <c r="U95" s="3">
        <f t="shared" si="94"/>
        <v>0.32940366102810797</v>
      </c>
      <c r="V95" s="15">
        <v>0.05</v>
      </c>
      <c r="W95" s="3">
        <f t="shared" si="95"/>
        <v>2.9443552101177066</v>
      </c>
      <c r="X95" s="3">
        <f t="shared" si="68"/>
        <v>438.7669735371727</v>
      </c>
      <c r="AA95" s="5" t="s">
        <v>158</v>
      </c>
      <c r="AB95" s="15">
        <f t="shared" si="69"/>
        <v>0.05</v>
      </c>
      <c r="AC95" s="15">
        <f t="shared" si="70"/>
        <v>0.1</v>
      </c>
      <c r="AD95" s="15">
        <f t="shared" si="71"/>
        <v>0</v>
      </c>
      <c r="AE95" s="15">
        <f t="shared" si="72"/>
        <v>0</v>
      </c>
      <c r="AF95" s="15">
        <f t="shared" si="73"/>
        <v>0</v>
      </c>
      <c r="AG95" s="15">
        <f t="shared" si="74"/>
        <v>0.02</v>
      </c>
      <c r="AH95" s="15">
        <f t="shared" si="75"/>
        <v>0.02</v>
      </c>
      <c r="AI95" s="15">
        <f t="shared" si="76"/>
        <v>0.05</v>
      </c>
      <c r="AJ95" s="15">
        <f t="shared" si="77"/>
        <v>0.05</v>
      </c>
      <c r="AK95" s="15">
        <f t="shared" si="78"/>
        <v>0.05</v>
      </c>
      <c r="AN95" s="5" t="s">
        <v>158</v>
      </c>
      <c r="AO95" s="3">
        <f t="shared" si="79"/>
        <v>253.10474041831523</v>
      </c>
      <c r="AP95" s="3">
        <f t="shared" si="80"/>
        <v>128.01440499539595</v>
      </c>
      <c r="AQ95" s="3">
        <f t="shared" si="81"/>
        <v>0</v>
      </c>
      <c r="AR95" s="3">
        <f t="shared" si="82"/>
        <v>0</v>
      </c>
      <c r="AS95" s="3">
        <f t="shared" si="83"/>
        <v>0</v>
      </c>
      <c r="AT95" s="3">
        <f t="shared" si="84"/>
        <v>19.424229309139577</v>
      </c>
      <c r="AU95" s="3">
        <f t="shared" si="85"/>
        <v>30.544772678433088</v>
      </c>
      <c r="AV95" s="3">
        <f t="shared" si="86"/>
        <v>4.405067264742998</v>
      </c>
      <c r="AW95" s="3">
        <f t="shared" si="87"/>
        <v>0.32940366102810797</v>
      </c>
      <c r="AX95" s="3">
        <f t="shared" si="88"/>
        <v>2.9443552101177066</v>
      </c>
      <c r="AY95" s="3">
        <f t="shared" si="96"/>
        <v>438.7669735371727</v>
      </c>
    </row>
    <row r="96" spans="1:52" ht="15.5" x14ac:dyDescent="0.35">
      <c r="A96" s="5" t="s">
        <v>148</v>
      </c>
      <c r="B96" t="s">
        <v>146</v>
      </c>
      <c r="C96">
        <v>35</v>
      </c>
      <c r="D96" s="15">
        <v>0.15</v>
      </c>
      <c r="E96" s="3">
        <f t="shared" si="66"/>
        <v>759.31422125494566</v>
      </c>
      <c r="F96" s="15">
        <v>0.1</v>
      </c>
      <c r="G96" s="3">
        <f t="shared" si="89"/>
        <v>128.01440499539595</v>
      </c>
      <c r="H96" s="15">
        <v>0.35</v>
      </c>
      <c r="I96" s="3">
        <f t="shared" si="67"/>
        <v>41.787158221122091</v>
      </c>
      <c r="J96" s="15">
        <v>0.35</v>
      </c>
      <c r="K96" s="3">
        <f t="shared" si="97"/>
        <v>0</v>
      </c>
      <c r="L96" s="15">
        <v>0.1</v>
      </c>
      <c r="M96" s="3">
        <f t="shared" si="90"/>
        <v>16.147590474566684</v>
      </c>
      <c r="N96" s="15">
        <v>0.2</v>
      </c>
      <c r="O96" s="3">
        <f t="shared" si="91"/>
        <v>194.24229309139579</v>
      </c>
      <c r="P96" s="15">
        <v>0.05</v>
      </c>
      <c r="Q96" s="3">
        <f t="shared" si="92"/>
        <v>76.361931696082721</v>
      </c>
      <c r="R96" s="15">
        <v>0</v>
      </c>
      <c r="S96" s="3">
        <f t="shared" si="93"/>
        <v>0</v>
      </c>
      <c r="T96" s="15">
        <v>0</v>
      </c>
      <c r="U96" s="3">
        <f t="shared" si="94"/>
        <v>0</v>
      </c>
      <c r="V96" s="15">
        <v>0</v>
      </c>
      <c r="W96" s="3">
        <f t="shared" si="95"/>
        <v>0</v>
      </c>
      <c r="X96" s="3">
        <f t="shared" si="68"/>
        <v>1215.867599733509</v>
      </c>
      <c r="AA96" s="5" t="s">
        <v>148</v>
      </c>
      <c r="AB96" s="15">
        <f t="shared" si="69"/>
        <v>0.15</v>
      </c>
      <c r="AC96" s="15">
        <f t="shared" si="70"/>
        <v>0.1</v>
      </c>
      <c r="AD96" s="15">
        <f t="shared" si="71"/>
        <v>0.35</v>
      </c>
      <c r="AE96" s="15">
        <f t="shared" si="72"/>
        <v>0.35</v>
      </c>
      <c r="AF96" s="15">
        <f t="shared" si="73"/>
        <v>0.1</v>
      </c>
      <c r="AG96" s="15">
        <f t="shared" si="74"/>
        <v>0.2</v>
      </c>
      <c r="AH96" s="15">
        <f t="shared" si="75"/>
        <v>0.05</v>
      </c>
      <c r="AI96" s="15">
        <f t="shared" si="76"/>
        <v>0</v>
      </c>
      <c r="AJ96" s="15">
        <f t="shared" si="77"/>
        <v>0</v>
      </c>
      <c r="AK96" s="15">
        <f t="shared" si="78"/>
        <v>0</v>
      </c>
      <c r="AN96" s="5" t="s">
        <v>148</v>
      </c>
      <c r="AO96" s="3">
        <f t="shared" si="79"/>
        <v>759.31422125494566</v>
      </c>
      <c r="AP96" s="3">
        <f t="shared" si="80"/>
        <v>128.01440499539595</v>
      </c>
      <c r="AQ96" s="3">
        <f t="shared" si="81"/>
        <v>41.787158221122091</v>
      </c>
      <c r="AR96" s="3">
        <f t="shared" si="82"/>
        <v>0</v>
      </c>
      <c r="AS96" s="3">
        <f t="shared" si="83"/>
        <v>16.147590474566684</v>
      </c>
      <c r="AT96" s="3">
        <f t="shared" si="84"/>
        <v>194.24229309139579</v>
      </c>
      <c r="AU96" s="3">
        <f t="shared" si="85"/>
        <v>76.361931696082721</v>
      </c>
      <c r="AV96" s="3">
        <f t="shared" si="86"/>
        <v>0</v>
      </c>
      <c r="AW96" s="3">
        <f t="shared" si="87"/>
        <v>0</v>
      </c>
      <c r="AX96" s="3">
        <f t="shared" si="88"/>
        <v>0</v>
      </c>
      <c r="AY96" s="3">
        <f t="shared" si="96"/>
        <v>1215.867599733509</v>
      </c>
    </row>
    <row r="97" spans="1:51" ht="15.5" x14ac:dyDescent="0.35">
      <c r="A97" s="5" t="s">
        <v>149</v>
      </c>
      <c r="B97" t="s">
        <v>143</v>
      </c>
      <c r="C97">
        <v>25</v>
      </c>
      <c r="D97" s="15">
        <v>0.45</v>
      </c>
      <c r="E97" s="3">
        <f t="shared" si="66"/>
        <v>2277.9426637648371</v>
      </c>
      <c r="F97" s="15">
        <v>0.45</v>
      </c>
      <c r="G97" s="3">
        <f t="shared" si="89"/>
        <v>576.06482247928182</v>
      </c>
      <c r="H97" s="15">
        <v>0.5</v>
      </c>
      <c r="I97" s="3">
        <f t="shared" si="67"/>
        <v>59.695940315888706</v>
      </c>
      <c r="J97" s="15">
        <v>0.5</v>
      </c>
      <c r="K97" s="3">
        <f t="shared" si="97"/>
        <v>0</v>
      </c>
      <c r="L97" s="15">
        <v>0.55000000000000004</v>
      </c>
      <c r="M97" s="3">
        <f t="shared" si="90"/>
        <v>88.811747610116768</v>
      </c>
      <c r="N97" s="15">
        <v>0.33</v>
      </c>
      <c r="O97" s="3">
        <f t="shared" si="91"/>
        <v>320.49978360080303</v>
      </c>
      <c r="P97" s="15">
        <v>0.38</v>
      </c>
      <c r="Q97" s="3">
        <f t="shared" si="92"/>
        <v>580.35068089022866</v>
      </c>
      <c r="R97" s="15">
        <v>0.4</v>
      </c>
      <c r="S97" s="3">
        <f t="shared" si="93"/>
        <v>35.240538117943984</v>
      </c>
      <c r="T97" s="15">
        <v>0.4</v>
      </c>
      <c r="U97" s="3">
        <f t="shared" si="94"/>
        <v>2.6352292882248638</v>
      </c>
      <c r="V97" s="15">
        <v>0.4</v>
      </c>
      <c r="W97" s="3">
        <f t="shared" si="95"/>
        <v>23.554841680941653</v>
      </c>
      <c r="X97" s="3">
        <f t="shared" si="68"/>
        <v>3964.7962477482661</v>
      </c>
      <c r="AA97" s="5" t="s">
        <v>149</v>
      </c>
      <c r="AB97" s="15">
        <f t="shared" si="69"/>
        <v>0.45</v>
      </c>
      <c r="AC97" s="15">
        <f t="shared" si="70"/>
        <v>0.45</v>
      </c>
      <c r="AD97" s="15">
        <f t="shared" si="71"/>
        <v>0.5</v>
      </c>
      <c r="AE97" s="15">
        <f t="shared" si="72"/>
        <v>0.5</v>
      </c>
      <c r="AF97" s="15">
        <f t="shared" si="73"/>
        <v>0.55000000000000004</v>
      </c>
      <c r="AG97" s="15">
        <f t="shared" si="74"/>
        <v>0.33</v>
      </c>
      <c r="AH97" s="15">
        <f t="shared" si="75"/>
        <v>0.38</v>
      </c>
      <c r="AI97" s="15">
        <f t="shared" si="76"/>
        <v>0.4</v>
      </c>
      <c r="AJ97" s="15">
        <f t="shared" si="77"/>
        <v>0.4</v>
      </c>
      <c r="AK97" s="15">
        <f t="shared" si="78"/>
        <v>0.4</v>
      </c>
      <c r="AN97" s="5" t="s">
        <v>149</v>
      </c>
      <c r="AO97" s="3">
        <f t="shared" si="79"/>
        <v>2277.9426637648371</v>
      </c>
      <c r="AP97" s="3">
        <f t="shared" si="80"/>
        <v>576.06482247928182</v>
      </c>
      <c r="AQ97" s="3">
        <f t="shared" si="81"/>
        <v>59.695940315888706</v>
      </c>
      <c r="AR97" s="3">
        <f t="shared" si="82"/>
        <v>0</v>
      </c>
      <c r="AS97" s="3">
        <f t="shared" si="83"/>
        <v>88.811747610116768</v>
      </c>
      <c r="AT97" s="3">
        <f t="shared" si="84"/>
        <v>320.49978360080303</v>
      </c>
      <c r="AU97" s="3">
        <f t="shared" si="85"/>
        <v>580.35068089022866</v>
      </c>
      <c r="AV97" s="3">
        <f t="shared" si="86"/>
        <v>35.240538117943984</v>
      </c>
      <c r="AW97" s="3">
        <f t="shared" si="87"/>
        <v>2.6352292882248638</v>
      </c>
      <c r="AX97" s="3">
        <f t="shared" si="88"/>
        <v>23.554841680941653</v>
      </c>
      <c r="AY97" s="3">
        <f t="shared" si="96"/>
        <v>3964.7962477482661</v>
      </c>
    </row>
    <row r="98" spans="1:51" ht="15.5" x14ac:dyDescent="0.35">
      <c r="A98" s="5" t="s">
        <v>10</v>
      </c>
      <c r="D98" s="15">
        <f>SUM(D92:D97)</f>
        <v>1</v>
      </c>
      <c r="E98" s="29">
        <f t="shared" ref="E98:U98" si="98">SUM(E92:E97)</f>
        <v>5062.0948083663043</v>
      </c>
      <c r="F98" s="15">
        <f>SUM(F92:F97)</f>
        <v>1</v>
      </c>
      <c r="G98" s="29">
        <f t="shared" si="98"/>
        <v>1280.1440499539594</v>
      </c>
      <c r="H98" s="15">
        <f>SUM(H92:H97)</f>
        <v>1</v>
      </c>
      <c r="I98" s="29">
        <f t="shared" si="98"/>
        <v>119.39188063177741</v>
      </c>
      <c r="J98" s="15">
        <f>SUM(J92:J97)</f>
        <v>1</v>
      </c>
      <c r="K98" s="29">
        <f t="shared" si="98"/>
        <v>0</v>
      </c>
      <c r="L98" s="15">
        <f>SUM(L92:L97)</f>
        <v>1</v>
      </c>
      <c r="M98" s="29">
        <f t="shared" si="98"/>
        <v>161.47590474566687</v>
      </c>
      <c r="N98" s="15">
        <f>SUM(N92:N97)</f>
        <v>1</v>
      </c>
      <c r="O98" s="29">
        <f t="shared" si="98"/>
        <v>971.21146545697889</v>
      </c>
      <c r="P98" s="15">
        <f>SUM(P92:P97)</f>
        <v>1</v>
      </c>
      <c r="Q98" s="29">
        <f t="shared" si="98"/>
        <v>1527.2386339216544</v>
      </c>
      <c r="R98" s="15">
        <f>SUM(R92:R97)</f>
        <v>1</v>
      </c>
      <c r="S98" s="29">
        <f t="shared" si="98"/>
        <v>88.101345294859954</v>
      </c>
      <c r="T98" s="15">
        <f>SUM(T92:T97)</f>
        <v>1</v>
      </c>
      <c r="U98" s="29">
        <f t="shared" si="98"/>
        <v>6.5880732205621593</v>
      </c>
      <c r="V98" s="15">
        <f>SUM(V92:V97)</f>
        <v>1</v>
      </c>
      <c r="W98" s="29">
        <f t="shared" ref="W98" si="99">SUM(W92:W97)</f>
        <v>58.887104202354124</v>
      </c>
      <c r="X98" s="3">
        <f t="shared" si="68"/>
        <v>9275.1332657941166</v>
      </c>
      <c r="AA98" s="5" t="s">
        <v>10</v>
      </c>
      <c r="AB98" s="15">
        <f t="shared" si="69"/>
        <v>1</v>
      </c>
      <c r="AC98" s="15">
        <f t="shared" si="70"/>
        <v>1</v>
      </c>
      <c r="AD98" s="15">
        <v>1</v>
      </c>
      <c r="AE98" s="15">
        <f>+H98</f>
        <v>1</v>
      </c>
      <c r="AF98" s="15">
        <f t="shared" si="73"/>
        <v>1</v>
      </c>
      <c r="AG98" s="15">
        <f t="shared" si="74"/>
        <v>1</v>
      </c>
      <c r="AH98" s="15">
        <f t="shared" si="75"/>
        <v>1</v>
      </c>
      <c r="AI98" s="15">
        <f t="shared" si="76"/>
        <v>1</v>
      </c>
      <c r="AJ98" s="15">
        <f t="shared" si="77"/>
        <v>1</v>
      </c>
      <c r="AK98" s="15">
        <f t="shared" si="78"/>
        <v>1</v>
      </c>
      <c r="AN98" s="5" t="s">
        <v>10</v>
      </c>
      <c r="AO98" s="3">
        <f t="shared" si="79"/>
        <v>5062.0948083663043</v>
      </c>
      <c r="AP98" s="3">
        <f t="shared" si="80"/>
        <v>1280.1440499539594</v>
      </c>
      <c r="AQ98" s="3">
        <f t="shared" si="81"/>
        <v>119.39188063177741</v>
      </c>
      <c r="AR98" s="3">
        <f t="shared" si="82"/>
        <v>0</v>
      </c>
      <c r="AS98" s="3">
        <f t="shared" si="83"/>
        <v>161.47590474566687</v>
      </c>
      <c r="AT98" s="3">
        <f t="shared" si="84"/>
        <v>971.21146545697889</v>
      </c>
      <c r="AU98" s="3">
        <f t="shared" si="85"/>
        <v>1527.2386339216544</v>
      </c>
      <c r="AV98" s="3">
        <f t="shared" si="86"/>
        <v>88.101345294859954</v>
      </c>
      <c r="AW98" s="3">
        <f t="shared" si="87"/>
        <v>6.5880732205621593</v>
      </c>
      <c r="AX98" s="3">
        <f t="shared" si="88"/>
        <v>58.887104202354124</v>
      </c>
      <c r="AY98" s="3">
        <f t="shared" si="96"/>
        <v>9275.1332657941166</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3.6549206097621294</v>
      </c>
      <c r="F101" s="15">
        <v>0.8</v>
      </c>
      <c r="G101" s="3">
        <f>+F101*G$62</f>
        <v>1.1053343401157874</v>
      </c>
      <c r="H101" s="15">
        <v>0.8</v>
      </c>
      <c r="I101" s="3">
        <f>+H101*I$62</f>
        <v>0.14931547004139706</v>
      </c>
      <c r="J101" s="15">
        <v>0.8</v>
      </c>
      <c r="K101" s="3">
        <f>+J101*K$62</f>
        <v>1.6000000000000001E-3</v>
      </c>
      <c r="L101" s="15">
        <v>0.8</v>
      </c>
      <c r="M101" s="3">
        <f>+L101*M$62</f>
        <v>7.7153550768903637E-2</v>
      </c>
      <c r="N101" s="15">
        <v>0.8</v>
      </c>
      <c r="O101" s="3">
        <f>+N101*O$62</f>
        <v>0.91745851410682</v>
      </c>
      <c r="P101" s="15">
        <v>0.8</v>
      </c>
      <c r="Q101" s="3">
        <f>+P101*Q$62</f>
        <v>1.3658719862573632</v>
      </c>
      <c r="R101" s="15">
        <v>0.2</v>
      </c>
      <c r="S101" s="3">
        <f>+R101*S$62</f>
        <v>1.9601260381751685E-2</v>
      </c>
      <c r="T101" s="15">
        <v>0.8</v>
      </c>
      <c r="U101" s="3">
        <f>+T101*U$62</f>
        <v>2.3789762865108598E-3</v>
      </c>
      <c r="V101" s="15">
        <v>0.8</v>
      </c>
      <c r="W101" s="3">
        <f>+V101*W$62</f>
        <v>8.5049819565666318E-2</v>
      </c>
      <c r="X101" s="3">
        <f>+W101+U101+S101+Q101+O101+M101+K101+I101+G101+E101</f>
        <v>7.3786845272863291</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0.91373015244053235</v>
      </c>
      <c r="F102" s="15">
        <v>0.2</v>
      </c>
      <c r="G102" s="3">
        <f>+F102*G$62</f>
        <v>0.27633358502894684</v>
      </c>
      <c r="H102" s="15">
        <v>0.2</v>
      </c>
      <c r="I102" s="3">
        <f>+H102*I$62</f>
        <v>3.7328867510349265E-2</v>
      </c>
      <c r="J102" s="15">
        <v>0.2</v>
      </c>
      <c r="K102" s="3">
        <f>+J102*K$62</f>
        <v>4.0000000000000002E-4</v>
      </c>
      <c r="L102" s="15">
        <v>0.2</v>
      </c>
      <c r="M102" s="3">
        <f>+L102*M$62</f>
        <v>1.9288387692225909E-2</v>
      </c>
      <c r="N102" s="15">
        <v>0.2</v>
      </c>
      <c r="O102" s="3">
        <f>+N102*O$62</f>
        <v>0.229364628526705</v>
      </c>
      <c r="P102" s="15">
        <v>0.2</v>
      </c>
      <c r="Q102" s="3">
        <f>+P102*Q$62</f>
        <v>0.34146799656434079</v>
      </c>
      <c r="R102" s="15">
        <v>0.8</v>
      </c>
      <c r="S102" s="3">
        <f>+R102*S$62</f>
        <v>7.8405041527006739E-2</v>
      </c>
      <c r="T102" s="15">
        <v>0.2</v>
      </c>
      <c r="U102" s="3">
        <f>+T102*U$62</f>
        <v>5.9474407162771496E-4</v>
      </c>
      <c r="V102" s="15">
        <v>0.2</v>
      </c>
      <c r="W102" s="3">
        <f>+V102*W$62</f>
        <v>2.126245489141658E-2</v>
      </c>
      <c r="X102" s="3">
        <f>+W102+U102+S102+Q102+O102+M102+K102+I102+G102+E102</f>
        <v>1.9181758582531512</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100">SUM(D101:D102)</f>
        <v>1</v>
      </c>
      <c r="E103" s="3">
        <f t="shared" si="100"/>
        <v>4.5686507622026618</v>
      </c>
      <c r="F103" s="15">
        <f t="shared" si="100"/>
        <v>1</v>
      </c>
      <c r="G103" s="3">
        <f t="shared" si="100"/>
        <v>1.3816679251447341</v>
      </c>
      <c r="H103" s="15">
        <f t="shared" si="100"/>
        <v>1</v>
      </c>
      <c r="I103" s="3">
        <f t="shared" si="100"/>
        <v>0.18664433755174631</v>
      </c>
      <c r="J103" s="15">
        <f t="shared" si="100"/>
        <v>1</v>
      </c>
      <c r="K103" s="3">
        <f t="shared" si="100"/>
        <v>2E-3</v>
      </c>
      <c r="L103" s="15">
        <f t="shared" si="100"/>
        <v>1</v>
      </c>
      <c r="M103" s="3">
        <f t="shared" si="100"/>
        <v>9.6441938461129542E-2</v>
      </c>
      <c r="N103" s="15">
        <f t="shared" si="100"/>
        <v>1</v>
      </c>
      <c r="O103" s="3">
        <f t="shared" si="100"/>
        <v>1.1468231426335249</v>
      </c>
      <c r="P103" s="15">
        <f t="shared" si="100"/>
        <v>1</v>
      </c>
      <c r="Q103" s="3">
        <f t="shared" si="100"/>
        <v>1.707339982821704</v>
      </c>
      <c r="R103" s="15">
        <f t="shared" ref="R103" si="101">SUM(R101:R102)</f>
        <v>1</v>
      </c>
      <c r="S103" s="3">
        <f t="shared" si="100"/>
        <v>9.800630190875842E-2</v>
      </c>
      <c r="T103" s="15">
        <f t="shared" ref="T103" si="102">SUM(T101:T102)</f>
        <v>1</v>
      </c>
      <c r="U103" s="3">
        <f t="shared" si="100"/>
        <v>2.9737203581385748E-3</v>
      </c>
      <c r="V103" s="15">
        <f t="shared" ref="V103" si="103">SUM(V101:V102)</f>
        <v>1</v>
      </c>
      <c r="W103" s="3">
        <f t="shared" si="100"/>
        <v>0.1063122744570829</v>
      </c>
      <c r="X103" s="3">
        <f t="shared" si="100"/>
        <v>9.29686038553948</v>
      </c>
      <c r="AA103" s="5" t="s">
        <v>10</v>
      </c>
      <c r="AB103" s="15">
        <f>+D103</f>
        <v>1</v>
      </c>
      <c r="AC103" s="15">
        <f>+F103</f>
        <v>1</v>
      </c>
      <c r="AD103" s="15">
        <f>+G103</f>
        <v>1.3816679251447341</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0.25</v>
      </c>
      <c r="E106" s="3">
        <f>+D106*(E$40-E$103)</f>
        <v>569.93918258478209</v>
      </c>
      <c r="F106" s="15">
        <v>0.25</v>
      </c>
      <c r="G106" s="3">
        <f t="shared" ref="G106:G113" si="104">+F106*(G$40-G$103)</f>
        <v>172.36307366180557</v>
      </c>
      <c r="H106" s="15">
        <v>0.1</v>
      </c>
      <c r="I106" s="3">
        <f t="shared" ref="I106:I113" si="105">+H106*(I$40-I$103)</f>
        <v>9.3135524438321422</v>
      </c>
      <c r="J106" s="15">
        <v>0.1</v>
      </c>
      <c r="K106" s="3">
        <f t="shared" ref="K106:K113" si="106">+J106*(K$40-K$103)</f>
        <v>9.98E-2</v>
      </c>
      <c r="L106" s="15">
        <v>0.3</v>
      </c>
      <c r="M106" s="3">
        <f t="shared" ref="M106:M113" si="107">+L106*(M$40-M$103)</f>
        <v>14.437358187631093</v>
      </c>
      <c r="N106" s="15">
        <v>0.05</v>
      </c>
      <c r="O106" s="3">
        <f t="shared" ref="O106:O113" si="108">+N106*(O$40-O$103)</f>
        <v>28.61323740870645</v>
      </c>
      <c r="P106" s="15">
        <v>0.05</v>
      </c>
      <c r="Q106" s="3">
        <f t="shared" ref="Q106:Q113" si="109">+P106*(Q$40-Q$103)</f>
        <v>42.598132571401507</v>
      </c>
      <c r="R106" s="15">
        <v>0.05</v>
      </c>
      <c r="S106" s="3">
        <f t="shared" ref="S106:S113" si="110">+R106*(S$40-S$103)</f>
        <v>2.4452572326235225</v>
      </c>
      <c r="T106" s="15">
        <v>0</v>
      </c>
      <c r="U106" s="3">
        <f t="shared" ref="U106:U113" si="111">+T106*(U$40-U$103)</f>
        <v>0</v>
      </c>
      <c r="V106" s="15">
        <v>0</v>
      </c>
      <c r="W106" s="3">
        <f t="shared" ref="W106:W113" si="112">+V106*(W$40-W$103)</f>
        <v>0</v>
      </c>
      <c r="X106" s="3">
        <f>+W106+U106+S106+Q106+O106+M106+K106+I106+G106+E106</f>
        <v>839.80959409078241</v>
      </c>
      <c r="AA106" s="5" t="s">
        <v>164</v>
      </c>
      <c r="AB106" s="15">
        <f t="shared" ref="AB106:AB113" si="113">+D106</f>
        <v>0.25</v>
      </c>
      <c r="AC106" s="15">
        <f t="shared" ref="AC106:AC113" si="114">+F106</f>
        <v>0.25</v>
      </c>
      <c r="AD106" s="15">
        <f t="shared" ref="AD106:AD113" si="115">+H106</f>
        <v>0.1</v>
      </c>
      <c r="AE106" s="15">
        <f t="shared" ref="AE106:AE111" si="116">+J106</f>
        <v>0.1</v>
      </c>
      <c r="AF106" s="15">
        <f t="shared" ref="AF106:AF113" si="117">+L106</f>
        <v>0.3</v>
      </c>
      <c r="AG106" s="15">
        <f t="shared" ref="AG106:AG113" si="118">+N106</f>
        <v>0.05</v>
      </c>
      <c r="AH106" s="15">
        <f t="shared" ref="AH106:AH113" si="119">+P106</f>
        <v>0.05</v>
      </c>
      <c r="AI106" s="15">
        <f t="shared" ref="AI106:AI113" si="120">+R106</f>
        <v>0.05</v>
      </c>
      <c r="AJ106" s="15">
        <f t="shared" ref="AJ106:AJ113" si="121">+T106</f>
        <v>0</v>
      </c>
      <c r="AK106" s="15">
        <f t="shared" ref="AK106:AK113" si="122">+V106</f>
        <v>0</v>
      </c>
      <c r="AN106" s="5" t="s">
        <v>164</v>
      </c>
      <c r="AO106" s="3">
        <f t="shared" ref="AO106:AO113" si="123">+E106</f>
        <v>569.93918258478209</v>
      </c>
      <c r="AP106" s="3">
        <f t="shared" ref="AP106:AP113" si="124">+G106</f>
        <v>172.36307366180557</v>
      </c>
      <c r="AQ106" s="3">
        <f t="shared" ref="AQ106:AQ113" si="125">+I106</f>
        <v>9.3135524438321422</v>
      </c>
      <c r="AR106" s="3">
        <f t="shared" ref="AR106:AR113" si="126">+K106</f>
        <v>9.98E-2</v>
      </c>
      <c r="AS106" s="3">
        <f t="shared" ref="AS106:AS113" si="127">+M106</f>
        <v>14.437358187631093</v>
      </c>
      <c r="AT106" s="3">
        <f t="shared" ref="AT106:AT113" si="128">+O106</f>
        <v>28.61323740870645</v>
      </c>
      <c r="AU106" s="3">
        <f t="shared" ref="AU106:AU113" si="129">+Q106</f>
        <v>42.598132571401507</v>
      </c>
      <c r="AV106" s="3">
        <f t="shared" ref="AV106:AV113" si="130">+S106</f>
        <v>2.4452572326235225</v>
      </c>
      <c r="AW106" s="3">
        <f t="shared" ref="AW106:AW113" si="131">+U106</f>
        <v>0</v>
      </c>
      <c r="AX106" s="3">
        <f t="shared" ref="AX106:AX113" si="132">+W106</f>
        <v>0</v>
      </c>
      <c r="AY106" s="3">
        <f>SUM(AO106:AX106)</f>
        <v>839.80959409078218</v>
      </c>
    </row>
    <row r="107" spans="1:51" ht="15.5" x14ac:dyDescent="0.35">
      <c r="A107" s="5" t="s">
        <v>166</v>
      </c>
      <c r="B107" t="s">
        <v>167</v>
      </c>
      <c r="C107">
        <v>25</v>
      </c>
      <c r="D107" s="15">
        <v>0</v>
      </c>
      <c r="E107" s="3">
        <f t="shared" ref="E107:E113" si="133">+D107*(E$40-E$103)</f>
        <v>0</v>
      </c>
      <c r="F107" s="15">
        <v>0</v>
      </c>
      <c r="G107" s="3">
        <f t="shared" si="104"/>
        <v>0</v>
      </c>
      <c r="H107" s="15">
        <v>0.1</v>
      </c>
      <c r="I107" s="3">
        <f t="shared" si="105"/>
        <v>9.3135524438321422</v>
      </c>
      <c r="J107" s="15">
        <v>0.1</v>
      </c>
      <c r="K107" s="3">
        <f t="shared" si="106"/>
        <v>9.98E-2</v>
      </c>
      <c r="L107" s="15">
        <v>0</v>
      </c>
      <c r="M107" s="3">
        <f t="shared" si="107"/>
        <v>0</v>
      </c>
      <c r="N107" s="15">
        <v>0.05</v>
      </c>
      <c r="O107" s="3">
        <f t="shared" si="108"/>
        <v>28.61323740870645</v>
      </c>
      <c r="P107" s="15">
        <v>0.05</v>
      </c>
      <c r="Q107" s="3">
        <f t="shared" si="109"/>
        <v>42.598132571401507</v>
      </c>
      <c r="R107" s="15">
        <v>0.05</v>
      </c>
      <c r="S107" s="3">
        <f t="shared" si="110"/>
        <v>2.4452572326235225</v>
      </c>
      <c r="T107" s="15">
        <v>0</v>
      </c>
      <c r="U107" s="3">
        <f t="shared" si="111"/>
        <v>0</v>
      </c>
      <c r="V107" s="15">
        <v>0</v>
      </c>
      <c r="W107" s="3">
        <f t="shared" si="112"/>
        <v>0</v>
      </c>
      <c r="X107" s="3">
        <f>+W107+U107+S107+Q107+O107+M107+K107+I107+G107+E107</f>
        <v>83.069979656563618</v>
      </c>
      <c r="Y107" s="3">
        <f>+X106+X107</f>
        <v>922.87957374734606</v>
      </c>
      <c r="Z107" s="23">
        <f>+Y107/(X$48-X$49-X77-X85)</f>
        <v>-0.74088181412660226</v>
      </c>
      <c r="AA107" s="5" t="s">
        <v>166</v>
      </c>
      <c r="AB107" s="15">
        <f t="shared" si="113"/>
        <v>0</v>
      </c>
      <c r="AC107" s="15">
        <f t="shared" si="114"/>
        <v>0</v>
      </c>
      <c r="AD107" s="15">
        <f t="shared" si="115"/>
        <v>0.1</v>
      </c>
      <c r="AE107" s="15">
        <f t="shared" si="116"/>
        <v>0.1</v>
      </c>
      <c r="AF107" s="15">
        <f t="shared" si="117"/>
        <v>0</v>
      </c>
      <c r="AG107" s="15">
        <f t="shared" si="118"/>
        <v>0.05</v>
      </c>
      <c r="AH107" s="15">
        <f t="shared" si="119"/>
        <v>0.05</v>
      </c>
      <c r="AI107" s="15">
        <f t="shared" si="120"/>
        <v>0.05</v>
      </c>
      <c r="AJ107" s="15">
        <f t="shared" si="121"/>
        <v>0</v>
      </c>
      <c r="AK107" s="15">
        <f t="shared" si="122"/>
        <v>0</v>
      </c>
      <c r="AN107" s="5" t="s">
        <v>166</v>
      </c>
      <c r="AO107" s="3">
        <f t="shared" si="123"/>
        <v>0</v>
      </c>
      <c r="AP107" s="3">
        <f t="shared" si="124"/>
        <v>0</v>
      </c>
      <c r="AQ107" s="3">
        <f t="shared" si="125"/>
        <v>9.3135524438321422</v>
      </c>
      <c r="AR107" s="3">
        <f t="shared" si="126"/>
        <v>9.98E-2</v>
      </c>
      <c r="AS107" s="3">
        <f t="shared" si="127"/>
        <v>0</v>
      </c>
      <c r="AT107" s="3">
        <f t="shared" si="128"/>
        <v>28.61323740870645</v>
      </c>
      <c r="AU107" s="3">
        <f t="shared" si="129"/>
        <v>42.598132571401507</v>
      </c>
      <c r="AV107" s="3">
        <f t="shared" si="130"/>
        <v>2.4452572326235225</v>
      </c>
      <c r="AW107" s="3">
        <f t="shared" si="131"/>
        <v>0</v>
      </c>
      <c r="AX107" s="3">
        <f t="shared" si="132"/>
        <v>0</v>
      </c>
      <c r="AY107" s="3">
        <f t="shared" ref="AY107:AY113" si="134">SUM(AO107:AX107)</f>
        <v>83.069979656563618</v>
      </c>
    </row>
    <row r="108" spans="1:51" ht="15.5" x14ac:dyDescent="0.35">
      <c r="A108" s="5" t="s">
        <v>155</v>
      </c>
      <c r="B108" t="s">
        <v>143</v>
      </c>
      <c r="C108">
        <v>25</v>
      </c>
      <c r="D108" s="15">
        <v>0.05</v>
      </c>
      <c r="E108" s="3">
        <f t="shared" si="133"/>
        <v>113.98783651695642</v>
      </c>
      <c r="F108" s="15">
        <v>0.1</v>
      </c>
      <c r="G108" s="3">
        <f t="shared" si="104"/>
        <v>68.945229464722232</v>
      </c>
      <c r="H108" s="15">
        <v>0</v>
      </c>
      <c r="I108" s="3">
        <f t="shared" si="105"/>
        <v>0</v>
      </c>
      <c r="J108" s="15">
        <v>0</v>
      </c>
      <c r="K108" s="3">
        <f t="shared" si="106"/>
        <v>0</v>
      </c>
      <c r="L108" s="15">
        <v>0.1</v>
      </c>
      <c r="M108" s="3">
        <f t="shared" si="107"/>
        <v>4.8124527292103645</v>
      </c>
      <c r="N108" s="15">
        <v>0</v>
      </c>
      <c r="O108" s="3">
        <f t="shared" si="108"/>
        <v>0</v>
      </c>
      <c r="P108" s="15">
        <v>0.1</v>
      </c>
      <c r="Q108" s="3">
        <f t="shared" si="109"/>
        <v>85.196265142803014</v>
      </c>
      <c r="R108" s="15">
        <v>0.05</v>
      </c>
      <c r="S108" s="3">
        <f t="shared" si="110"/>
        <v>2.4452572326235225</v>
      </c>
      <c r="T108" s="15">
        <v>0.2</v>
      </c>
      <c r="U108" s="3">
        <f t="shared" si="111"/>
        <v>0.29677729174222972</v>
      </c>
      <c r="V108" s="15">
        <v>0.2</v>
      </c>
      <c r="W108" s="3">
        <f t="shared" si="112"/>
        <v>10.609964990816874</v>
      </c>
      <c r="X108" s="3">
        <f>+W108+U108+S108+Q108+O108+M108+K108+I108+G108+E108</f>
        <v>286.29378336887464</v>
      </c>
      <c r="AA108" s="5" t="s">
        <v>155</v>
      </c>
      <c r="AB108" s="15">
        <f t="shared" si="113"/>
        <v>0.05</v>
      </c>
      <c r="AC108" s="15">
        <f t="shared" si="114"/>
        <v>0.1</v>
      </c>
      <c r="AD108" s="15">
        <f t="shared" si="115"/>
        <v>0</v>
      </c>
      <c r="AE108" s="15">
        <f t="shared" si="116"/>
        <v>0</v>
      </c>
      <c r="AF108" s="15">
        <f t="shared" si="117"/>
        <v>0.1</v>
      </c>
      <c r="AG108" s="15">
        <f t="shared" si="118"/>
        <v>0</v>
      </c>
      <c r="AH108" s="15">
        <f t="shared" si="119"/>
        <v>0.1</v>
      </c>
      <c r="AI108" s="15">
        <f t="shared" si="120"/>
        <v>0.05</v>
      </c>
      <c r="AJ108" s="15">
        <f t="shared" si="121"/>
        <v>0.2</v>
      </c>
      <c r="AK108" s="15">
        <f t="shared" si="122"/>
        <v>0.2</v>
      </c>
      <c r="AN108" s="5" t="s">
        <v>155</v>
      </c>
      <c r="AO108" s="3">
        <f t="shared" si="123"/>
        <v>113.98783651695642</v>
      </c>
      <c r="AP108" s="3">
        <f t="shared" si="124"/>
        <v>68.945229464722232</v>
      </c>
      <c r="AQ108" s="3">
        <f t="shared" si="125"/>
        <v>0</v>
      </c>
      <c r="AR108" s="3">
        <f t="shared" si="126"/>
        <v>0</v>
      </c>
      <c r="AS108" s="3">
        <f t="shared" si="127"/>
        <v>4.8124527292103645</v>
      </c>
      <c r="AT108" s="3">
        <f t="shared" si="128"/>
        <v>0</v>
      </c>
      <c r="AU108" s="3">
        <f t="shared" si="129"/>
        <v>85.196265142803014</v>
      </c>
      <c r="AV108" s="3">
        <f t="shared" si="130"/>
        <v>2.4452572326235225</v>
      </c>
      <c r="AW108" s="3">
        <f t="shared" si="131"/>
        <v>0.29677729174222972</v>
      </c>
      <c r="AX108" s="3">
        <f t="shared" si="132"/>
        <v>10.609964990816874</v>
      </c>
      <c r="AY108" s="3">
        <f t="shared" si="134"/>
        <v>286.2937833688747</v>
      </c>
    </row>
    <row r="109" spans="1:51" ht="15.5" x14ac:dyDescent="0.35">
      <c r="A109" s="5" t="s">
        <v>168</v>
      </c>
      <c r="B109" t="s">
        <v>140</v>
      </c>
      <c r="C109">
        <v>25</v>
      </c>
      <c r="D109" s="15">
        <v>0.05</v>
      </c>
      <c r="E109" s="3">
        <f t="shared" si="133"/>
        <v>113.98783651695642</v>
      </c>
      <c r="F109" s="15">
        <v>0</v>
      </c>
      <c r="G109" s="3">
        <f t="shared" si="104"/>
        <v>0</v>
      </c>
      <c r="H109" s="15">
        <v>0</v>
      </c>
      <c r="I109" s="3">
        <f t="shared" si="105"/>
        <v>0</v>
      </c>
      <c r="J109" s="15">
        <v>0</v>
      </c>
      <c r="K109" s="3">
        <f t="shared" si="106"/>
        <v>0</v>
      </c>
      <c r="L109" s="15">
        <v>0.1</v>
      </c>
      <c r="M109" s="3">
        <f t="shared" si="107"/>
        <v>4.8124527292103645</v>
      </c>
      <c r="N109" s="15">
        <v>0</v>
      </c>
      <c r="O109" s="3">
        <f t="shared" si="108"/>
        <v>0</v>
      </c>
      <c r="P109" s="15">
        <v>0.05</v>
      </c>
      <c r="Q109" s="3">
        <f t="shared" si="109"/>
        <v>42.598132571401507</v>
      </c>
      <c r="R109" s="15">
        <v>0.05</v>
      </c>
      <c r="S109" s="3">
        <f t="shared" si="110"/>
        <v>2.4452572326235225</v>
      </c>
      <c r="T109" s="15">
        <v>0.1</v>
      </c>
      <c r="U109" s="3">
        <f t="shared" si="111"/>
        <v>0.14838864587111486</v>
      </c>
      <c r="V109" s="15">
        <v>0.1</v>
      </c>
      <c r="W109" s="3">
        <f t="shared" si="112"/>
        <v>5.3049824954084368</v>
      </c>
      <c r="X109" s="3">
        <f t="shared" ref="X109:X113" si="135">+W109+U109+S109+Q109+O109+M109+K109+I109+G109+E109</f>
        <v>169.29705019147136</v>
      </c>
      <c r="AA109" s="5" t="s">
        <v>168</v>
      </c>
      <c r="AB109" s="15">
        <f t="shared" si="113"/>
        <v>0.05</v>
      </c>
      <c r="AC109" s="15">
        <f t="shared" si="114"/>
        <v>0</v>
      </c>
      <c r="AD109" s="15">
        <f t="shared" si="115"/>
        <v>0</v>
      </c>
      <c r="AE109" s="15">
        <f t="shared" si="116"/>
        <v>0</v>
      </c>
      <c r="AF109" s="15">
        <f t="shared" si="117"/>
        <v>0.1</v>
      </c>
      <c r="AG109" s="15">
        <f t="shared" si="118"/>
        <v>0</v>
      </c>
      <c r="AH109" s="15">
        <f t="shared" si="119"/>
        <v>0.05</v>
      </c>
      <c r="AI109" s="15">
        <f t="shared" si="120"/>
        <v>0.05</v>
      </c>
      <c r="AJ109" s="15">
        <f t="shared" si="121"/>
        <v>0.1</v>
      </c>
      <c r="AK109" s="15">
        <f t="shared" si="122"/>
        <v>0.1</v>
      </c>
      <c r="AN109" s="5" t="s">
        <v>168</v>
      </c>
      <c r="AO109" s="3">
        <f t="shared" si="123"/>
        <v>113.98783651695642</v>
      </c>
      <c r="AP109" s="3">
        <f t="shared" si="124"/>
        <v>0</v>
      </c>
      <c r="AQ109" s="3">
        <f t="shared" si="125"/>
        <v>0</v>
      </c>
      <c r="AR109" s="3">
        <f t="shared" si="126"/>
        <v>0</v>
      </c>
      <c r="AS109" s="3">
        <f t="shared" si="127"/>
        <v>4.8124527292103645</v>
      </c>
      <c r="AT109" s="3">
        <f t="shared" si="128"/>
        <v>0</v>
      </c>
      <c r="AU109" s="3">
        <f t="shared" si="129"/>
        <v>42.598132571401507</v>
      </c>
      <c r="AV109" s="3">
        <f t="shared" si="130"/>
        <v>2.4452572326235225</v>
      </c>
      <c r="AW109" s="3">
        <f t="shared" si="131"/>
        <v>0.14838864587111486</v>
      </c>
      <c r="AX109" s="3">
        <f t="shared" si="132"/>
        <v>5.3049824954084368</v>
      </c>
      <c r="AY109" s="3">
        <f t="shared" si="134"/>
        <v>169.29705019147139</v>
      </c>
    </row>
    <row r="110" spans="1:51" ht="15.5" x14ac:dyDescent="0.35">
      <c r="A110" s="5" t="s">
        <v>157</v>
      </c>
      <c r="B110" t="s">
        <v>143</v>
      </c>
      <c r="C110">
        <v>25</v>
      </c>
      <c r="D110" s="15">
        <v>0</v>
      </c>
      <c r="E110" s="3">
        <f t="shared" si="133"/>
        <v>0</v>
      </c>
      <c r="F110" s="15">
        <v>0</v>
      </c>
      <c r="G110" s="3">
        <f t="shared" si="104"/>
        <v>0</v>
      </c>
      <c r="H110" s="15">
        <v>0</v>
      </c>
      <c r="I110" s="3">
        <f t="shared" si="105"/>
        <v>0</v>
      </c>
      <c r="J110" s="15">
        <v>0</v>
      </c>
      <c r="K110" s="3">
        <f t="shared" si="106"/>
        <v>0</v>
      </c>
      <c r="L110" s="15">
        <v>0.1</v>
      </c>
      <c r="M110" s="3">
        <f t="shared" si="107"/>
        <v>4.8124527292103645</v>
      </c>
      <c r="N110" s="15">
        <v>0</v>
      </c>
      <c r="O110" s="3">
        <f t="shared" si="108"/>
        <v>0</v>
      </c>
      <c r="P110" s="15">
        <v>0.05</v>
      </c>
      <c r="Q110" s="3">
        <f t="shared" si="109"/>
        <v>42.598132571401507</v>
      </c>
      <c r="R110" s="15">
        <v>0.1</v>
      </c>
      <c r="S110" s="3">
        <f t="shared" si="110"/>
        <v>4.8905144652470449</v>
      </c>
      <c r="T110" s="15">
        <v>0.1</v>
      </c>
      <c r="U110" s="3">
        <f t="shared" si="111"/>
        <v>0.14838864587111486</v>
      </c>
      <c r="V110" s="15">
        <v>0.1</v>
      </c>
      <c r="W110" s="3">
        <f t="shared" si="112"/>
        <v>5.3049824954084368</v>
      </c>
      <c r="X110" s="3">
        <f t="shared" si="135"/>
        <v>57.754470907138469</v>
      </c>
      <c r="AA110" s="5" t="s">
        <v>157</v>
      </c>
      <c r="AB110" s="15">
        <f t="shared" si="113"/>
        <v>0</v>
      </c>
      <c r="AC110" s="15">
        <f t="shared" si="114"/>
        <v>0</v>
      </c>
      <c r="AD110" s="15">
        <f t="shared" si="115"/>
        <v>0</v>
      </c>
      <c r="AE110" s="15">
        <f t="shared" si="116"/>
        <v>0</v>
      </c>
      <c r="AF110" s="15">
        <f t="shared" si="117"/>
        <v>0.1</v>
      </c>
      <c r="AG110" s="15">
        <f t="shared" si="118"/>
        <v>0</v>
      </c>
      <c r="AH110" s="15">
        <f t="shared" si="119"/>
        <v>0.05</v>
      </c>
      <c r="AI110" s="15">
        <f t="shared" si="120"/>
        <v>0.1</v>
      </c>
      <c r="AJ110" s="15">
        <f t="shared" si="121"/>
        <v>0.1</v>
      </c>
      <c r="AK110" s="15">
        <f t="shared" si="122"/>
        <v>0.1</v>
      </c>
      <c r="AN110" s="5" t="s">
        <v>157</v>
      </c>
      <c r="AO110" s="3">
        <f t="shared" si="123"/>
        <v>0</v>
      </c>
      <c r="AP110" s="3">
        <f t="shared" si="124"/>
        <v>0</v>
      </c>
      <c r="AQ110" s="3">
        <f t="shared" si="125"/>
        <v>0</v>
      </c>
      <c r="AR110" s="3">
        <f t="shared" si="126"/>
        <v>0</v>
      </c>
      <c r="AS110" s="3">
        <f t="shared" si="127"/>
        <v>4.8124527292103645</v>
      </c>
      <c r="AT110" s="3">
        <f t="shared" si="128"/>
        <v>0</v>
      </c>
      <c r="AU110" s="3">
        <f t="shared" si="129"/>
        <v>42.598132571401507</v>
      </c>
      <c r="AV110" s="3">
        <f t="shared" si="130"/>
        <v>4.8905144652470449</v>
      </c>
      <c r="AW110" s="3">
        <f t="shared" si="131"/>
        <v>0.14838864587111486</v>
      </c>
      <c r="AX110" s="3">
        <f t="shared" si="132"/>
        <v>5.3049824954084368</v>
      </c>
      <c r="AY110" s="3">
        <f t="shared" si="134"/>
        <v>57.754470907138469</v>
      </c>
    </row>
    <row r="111" spans="1:51" ht="15.5" x14ac:dyDescent="0.35">
      <c r="A111" s="5" t="s">
        <v>158</v>
      </c>
      <c r="B111" t="s">
        <v>143</v>
      </c>
      <c r="C111">
        <v>25</v>
      </c>
      <c r="D111" s="15">
        <v>0</v>
      </c>
      <c r="E111" s="3">
        <f t="shared" si="133"/>
        <v>0</v>
      </c>
      <c r="F111" s="15">
        <v>0</v>
      </c>
      <c r="G111" s="3">
        <f t="shared" si="104"/>
        <v>0</v>
      </c>
      <c r="H111" s="15">
        <v>0</v>
      </c>
      <c r="I111" s="3">
        <f t="shared" si="105"/>
        <v>0</v>
      </c>
      <c r="J111" s="15">
        <v>0</v>
      </c>
      <c r="K111" s="3">
        <f t="shared" si="106"/>
        <v>0</v>
      </c>
      <c r="L111" s="15">
        <v>0</v>
      </c>
      <c r="M111" s="3">
        <f t="shared" si="107"/>
        <v>0</v>
      </c>
      <c r="N111" s="15">
        <v>0</v>
      </c>
      <c r="O111" s="3">
        <f t="shared" si="108"/>
        <v>0</v>
      </c>
      <c r="P111" s="15">
        <v>0.02</v>
      </c>
      <c r="Q111" s="3">
        <f t="shared" si="109"/>
        <v>17.039253028560601</v>
      </c>
      <c r="R111" s="15">
        <v>0</v>
      </c>
      <c r="S111" s="3">
        <f t="shared" si="110"/>
        <v>0</v>
      </c>
      <c r="T111" s="15">
        <v>0</v>
      </c>
      <c r="U111" s="3">
        <f t="shared" si="111"/>
        <v>0</v>
      </c>
      <c r="V111" s="15">
        <v>0</v>
      </c>
      <c r="W111" s="3">
        <f t="shared" si="112"/>
        <v>0</v>
      </c>
      <c r="X111" s="3">
        <f t="shared" si="135"/>
        <v>17.039253028560601</v>
      </c>
      <c r="AA111" s="5" t="s">
        <v>158</v>
      </c>
      <c r="AB111" s="15">
        <f t="shared" si="113"/>
        <v>0</v>
      </c>
      <c r="AC111" s="15">
        <f t="shared" si="114"/>
        <v>0</v>
      </c>
      <c r="AD111" s="15">
        <f t="shared" si="115"/>
        <v>0</v>
      </c>
      <c r="AE111" s="15">
        <f t="shared" si="116"/>
        <v>0</v>
      </c>
      <c r="AF111" s="15">
        <f t="shared" si="117"/>
        <v>0</v>
      </c>
      <c r="AG111" s="15">
        <f t="shared" si="118"/>
        <v>0</v>
      </c>
      <c r="AH111" s="15">
        <f t="shared" si="119"/>
        <v>0.02</v>
      </c>
      <c r="AI111" s="15">
        <f t="shared" si="120"/>
        <v>0</v>
      </c>
      <c r="AJ111" s="15">
        <f t="shared" si="121"/>
        <v>0</v>
      </c>
      <c r="AK111" s="15">
        <f t="shared" si="122"/>
        <v>0</v>
      </c>
      <c r="AN111" s="5" t="s">
        <v>158</v>
      </c>
      <c r="AO111" s="3">
        <f t="shared" si="123"/>
        <v>0</v>
      </c>
      <c r="AP111" s="3">
        <f t="shared" si="124"/>
        <v>0</v>
      </c>
      <c r="AQ111" s="3">
        <f t="shared" si="125"/>
        <v>0</v>
      </c>
      <c r="AR111" s="3">
        <f t="shared" si="126"/>
        <v>0</v>
      </c>
      <c r="AS111" s="3">
        <f t="shared" si="127"/>
        <v>0</v>
      </c>
      <c r="AT111" s="3">
        <f t="shared" si="128"/>
        <v>0</v>
      </c>
      <c r="AU111" s="3">
        <f t="shared" si="129"/>
        <v>17.039253028560601</v>
      </c>
      <c r="AV111" s="3">
        <f t="shared" si="130"/>
        <v>0</v>
      </c>
      <c r="AW111" s="3">
        <f t="shared" si="131"/>
        <v>0</v>
      </c>
      <c r="AX111" s="3">
        <f t="shared" si="132"/>
        <v>0</v>
      </c>
      <c r="AY111" s="3">
        <f t="shared" si="134"/>
        <v>17.039253028560601</v>
      </c>
    </row>
    <row r="112" spans="1:51" ht="15.5" x14ac:dyDescent="0.35">
      <c r="A112" s="5" t="s">
        <v>148</v>
      </c>
      <c r="B112" t="s">
        <v>146</v>
      </c>
      <c r="C112">
        <v>35</v>
      </c>
      <c r="D112" s="15">
        <v>0.25</v>
      </c>
      <c r="E112" s="3">
        <f>+D112*(E$40-E$103)</f>
        <v>569.93918258478209</v>
      </c>
      <c r="F112" s="15">
        <v>0.25</v>
      </c>
      <c r="G112" s="3">
        <f t="shared" si="104"/>
        <v>172.36307366180557</v>
      </c>
      <c r="H112" s="15">
        <v>0.35</v>
      </c>
      <c r="I112" s="3">
        <f t="shared" si="105"/>
        <v>32.597433553412493</v>
      </c>
      <c r="J112" s="15">
        <v>0.4</v>
      </c>
      <c r="K112" s="3">
        <f t="shared" si="106"/>
        <v>0.3992</v>
      </c>
      <c r="L112" s="15">
        <v>0.02</v>
      </c>
      <c r="M112" s="3">
        <f t="shared" si="107"/>
        <v>0.96249054584207283</v>
      </c>
      <c r="N112" s="15">
        <v>0.3</v>
      </c>
      <c r="O112" s="3">
        <f t="shared" si="108"/>
        <v>171.67942445223869</v>
      </c>
      <c r="P112" s="15">
        <v>0.1</v>
      </c>
      <c r="Q112" s="3">
        <f t="shared" si="109"/>
        <v>85.196265142803014</v>
      </c>
      <c r="R112" s="15">
        <v>0.1</v>
      </c>
      <c r="S112" s="3">
        <f t="shared" si="110"/>
        <v>4.8905144652470449</v>
      </c>
      <c r="T112" s="15">
        <v>0</v>
      </c>
      <c r="U112" s="3">
        <f t="shared" si="111"/>
        <v>0</v>
      </c>
      <c r="V112" s="15">
        <v>0</v>
      </c>
      <c r="W112" s="3">
        <f t="shared" si="112"/>
        <v>0</v>
      </c>
      <c r="X112" s="3">
        <f>+W112+U112+S112+Q112+O112+M112+K112+I112+G112+E112</f>
        <v>1038.0275844061309</v>
      </c>
      <c r="AA112" s="5" t="s">
        <v>148</v>
      </c>
      <c r="AB112" s="15">
        <f t="shared" si="113"/>
        <v>0.25</v>
      </c>
      <c r="AC112" s="15">
        <f t="shared" si="114"/>
        <v>0.25</v>
      </c>
      <c r="AD112" s="15">
        <f t="shared" si="115"/>
        <v>0.35</v>
      </c>
      <c r="AE112" s="15">
        <f>+H112</f>
        <v>0.35</v>
      </c>
      <c r="AF112" s="15">
        <f t="shared" si="117"/>
        <v>0.02</v>
      </c>
      <c r="AG112" s="15">
        <f t="shared" si="118"/>
        <v>0.3</v>
      </c>
      <c r="AH112" s="15">
        <f t="shared" si="119"/>
        <v>0.1</v>
      </c>
      <c r="AI112" s="15">
        <f t="shared" si="120"/>
        <v>0.1</v>
      </c>
      <c r="AJ112" s="15">
        <f t="shared" si="121"/>
        <v>0</v>
      </c>
      <c r="AK112" s="15">
        <f t="shared" si="122"/>
        <v>0</v>
      </c>
      <c r="AN112" s="5" t="s">
        <v>148</v>
      </c>
      <c r="AO112" s="3">
        <f t="shared" si="123"/>
        <v>569.93918258478209</v>
      </c>
      <c r="AP112" s="3">
        <f t="shared" si="124"/>
        <v>172.36307366180557</v>
      </c>
      <c r="AQ112" s="3">
        <f t="shared" si="125"/>
        <v>32.597433553412493</v>
      </c>
      <c r="AR112" s="3">
        <f t="shared" si="126"/>
        <v>0.3992</v>
      </c>
      <c r="AS112" s="3">
        <f t="shared" si="127"/>
        <v>0.96249054584207283</v>
      </c>
      <c r="AT112" s="3">
        <f t="shared" si="128"/>
        <v>171.67942445223869</v>
      </c>
      <c r="AU112" s="3">
        <f t="shared" si="129"/>
        <v>85.196265142803014</v>
      </c>
      <c r="AV112" s="3">
        <f t="shared" si="130"/>
        <v>4.8905144652470449</v>
      </c>
      <c r="AW112" s="3">
        <f t="shared" si="131"/>
        <v>0</v>
      </c>
      <c r="AX112" s="3">
        <f t="shared" si="132"/>
        <v>0</v>
      </c>
      <c r="AY112" s="3">
        <f t="shared" si="134"/>
        <v>1038.0275844061309</v>
      </c>
    </row>
    <row r="113" spans="1:53" ht="15.5" x14ac:dyDescent="0.35">
      <c r="A113" s="5" t="s">
        <v>149</v>
      </c>
      <c r="B113" t="s">
        <v>143</v>
      </c>
      <c r="C113">
        <v>25</v>
      </c>
      <c r="D113" s="15">
        <v>0.4</v>
      </c>
      <c r="E113" s="3">
        <f t="shared" si="133"/>
        <v>911.90269213565136</v>
      </c>
      <c r="F113" s="15">
        <v>0.4</v>
      </c>
      <c r="G113" s="3">
        <f t="shared" si="104"/>
        <v>275.78091785888893</v>
      </c>
      <c r="H113" s="15">
        <v>0.45</v>
      </c>
      <c r="I113" s="3">
        <f t="shared" si="105"/>
        <v>41.910985997244637</v>
      </c>
      <c r="J113" s="15">
        <v>0.4</v>
      </c>
      <c r="K113" s="3">
        <f t="shared" si="106"/>
        <v>0.3992</v>
      </c>
      <c r="L113" s="15">
        <v>0.38</v>
      </c>
      <c r="M113" s="3">
        <f t="shared" si="107"/>
        <v>18.287320370999385</v>
      </c>
      <c r="N113" s="15">
        <v>0.6</v>
      </c>
      <c r="O113" s="3">
        <f t="shared" si="108"/>
        <v>343.35884890447738</v>
      </c>
      <c r="P113" s="15">
        <v>0.57999999999999996</v>
      </c>
      <c r="Q113" s="3">
        <f t="shared" si="109"/>
        <v>494.13833782825742</v>
      </c>
      <c r="R113" s="15">
        <v>0.6</v>
      </c>
      <c r="S113" s="3">
        <f t="shared" si="110"/>
        <v>29.343086791482268</v>
      </c>
      <c r="T113" s="15">
        <v>0.6</v>
      </c>
      <c r="U113" s="3">
        <f t="shared" si="111"/>
        <v>0.89033187522668922</v>
      </c>
      <c r="V113" s="15">
        <v>0.6</v>
      </c>
      <c r="W113" s="3">
        <f t="shared" si="112"/>
        <v>31.829894972450617</v>
      </c>
      <c r="X113" s="3">
        <f t="shared" si="135"/>
        <v>2147.8416167346786</v>
      </c>
      <c r="AA113" s="5" t="s">
        <v>149</v>
      </c>
      <c r="AB113" s="15">
        <f t="shared" si="113"/>
        <v>0.4</v>
      </c>
      <c r="AC113" s="15">
        <f t="shared" si="114"/>
        <v>0.4</v>
      </c>
      <c r="AD113" s="15">
        <f t="shared" si="115"/>
        <v>0.45</v>
      </c>
      <c r="AE113" s="15">
        <f>+H113</f>
        <v>0.45</v>
      </c>
      <c r="AF113" s="15">
        <f t="shared" si="117"/>
        <v>0.38</v>
      </c>
      <c r="AG113" s="15">
        <f t="shared" si="118"/>
        <v>0.6</v>
      </c>
      <c r="AH113" s="15">
        <f t="shared" si="119"/>
        <v>0.57999999999999996</v>
      </c>
      <c r="AI113" s="15">
        <f t="shared" si="120"/>
        <v>0.6</v>
      </c>
      <c r="AJ113" s="15">
        <f t="shared" si="121"/>
        <v>0.6</v>
      </c>
      <c r="AK113" s="15">
        <f t="shared" si="122"/>
        <v>0.6</v>
      </c>
      <c r="AN113" s="5" t="s">
        <v>149</v>
      </c>
      <c r="AO113" s="3">
        <f t="shared" si="123"/>
        <v>911.90269213565136</v>
      </c>
      <c r="AP113" s="3">
        <f t="shared" si="124"/>
        <v>275.78091785888893</v>
      </c>
      <c r="AQ113" s="3">
        <f t="shared" si="125"/>
        <v>41.910985997244637</v>
      </c>
      <c r="AR113" s="3">
        <f t="shared" si="126"/>
        <v>0.3992</v>
      </c>
      <c r="AS113" s="3">
        <f t="shared" si="127"/>
        <v>18.287320370999385</v>
      </c>
      <c r="AT113" s="3">
        <f t="shared" si="128"/>
        <v>343.35884890447738</v>
      </c>
      <c r="AU113" s="3">
        <f t="shared" si="129"/>
        <v>494.13833782825742</v>
      </c>
      <c r="AV113" s="3">
        <f t="shared" si="130"/>
        <v>29.343086791482268</v>
      </c>
      <c r="AW113" s="3">
        <f t="shared" si="131"/>
        <v>0.89033187522668922</v>
      </c>
      <c r="AX113" s="3">
        <f t="shared" si="132"/>
        <v>31.829894972450617</v>
      </c>
      <c r="AY113" s="3">
        <f t="shared" si="134"/>
        <v>2147.8416167346791</v>
      </c>
    </row>
    <row r="114" spans="1:53" ht="15.5" x14ac:dyDescent="0.35">
      <c r="A114" s="5" t="s">
        <v>10</v>
      </c>
      <c r="D114" s="15">
        <f>SUM(D106:D113)</f>
        <v>1</v>
      </c>
      <c r="E114" s="29">
        <f t="shared" ref="E114:W114" si="136">SUM(E106:E113)</f>
        <v>2279.7567303391284</v>
      </c>
      <c r="F114" s="15">
        <f t="shared" si="136"/>
        <v>1</v>
      </c>
      <c r="G114" s="29">
        <f t="shared" si="136"/>
        <v>689.45229464722229</v>
      </c>
      <c r="H114" s="15">
        <f t="shared" si="136"/>
        <v>1</v>
      </c>
      <c r="I114" s="29">
        <f t="shared" si="136"/>
        <v>93.135524438321411</v>
      </c>
      <c r="J114" s="15">
        <f t="shared" si="136"/>
        <v>1</v>
      </c>
      <c r="K114" s="29">
        <f t="shared" si="136"/>
        <v>0.998</v>
      </c>
      <c r="L114" s="15">
        <f t="shared" si="136"/>
        <v>1</v>
      </c>
      <c r="M114" s="29">
        <f t="shared" si="136"/>
        <v>48.124527292103643</v>
      </c>
      <c r="N114" s="15">
        <f t="shared" si="136"/>
        <v>1</v>
      </c>
      <c r="O114" s="29">
        <f t="shared" si="136"/>
        <v>572.26474817412895</v>
      </c>
      <c r="P114" s="15">
        <f t="shared" si="136"/>
        <v>1</v>
      </c>
      <c r="Q114" s="29">
        <f t="shared" si="136"/>
        <v>851.96265142803009</v>
      </c>
      <c r="R114" s="15">
        <f t="shared" si="136"/>
        <v>1</v>
      </c>
      <c r="S114" s="29">
        <f t="shared" si="136"/>
        <v>48.905144652470447</v>
      </c>
      <c r="T114" s="15">
        <f t="shared" si="136"/>
        <v>1</v>
      </c>
      <c r="U114" s="29">
        <f t="shared" si="136"/>
        <v>1.4838864587111487</v>
      </c>
      <c r="V114" s="15">
        <f t="shared" si="136"/>
        <v>1</v>
      </c>
      <c r="W114" s="29">
        <f t="shared" si="136"/>
        <v>53.049824954084364</v>
      </c>
      <c r="X114" s="3">
        <f>SUM(X106:X113)</f>
        <v>4639.1333323842009</v>
      </c>
      <c r="Y114" s="3">
        <f>+X103+X114</f>
        <v>4648.4301927697406</v>
      </c>
      <c r="Z114" s="3">
        <f>+E114+G114+I114+K114+M114+O114+Q114+S114+U114+W114</f>
        <v>4639.1333323842</v>
      </c>
      <c r="AA114" s="5" t="s">
        <v>10</v>
      </c>
      <c r="AB114" s="15">
        <f>SUM(AB106:AB113)</f>
        <v>1</v>
      </c>
      <c r="AC114" s="15">
        <f t="shared" ref="AC114:AK114" si="137">SUM(AC106:AC113)</f>
        <v>1</v>
      </c>
      <c r="AD114" s="15">
        <f t="shared" si="137"/>
        <v>1</v>
      </c>
      <c r="AE114" s="15">
        <f t="shared" si="137"/>
        <v>1</v>
      </c>
      <c r="AF114" s="15">
        <f t="shared" si="137"/>
        <v>1</v>
      </c>
      <c r="AG114" s="15">
        <f t="shared" si="137"/>
        <v>1</v>
      </c>
      <c r="AH114" s="15">
        <f t="shared" si="137"/>
        <v>1</v>
      </c>
      <c r="AI114" s="15">
        <f t="shared" si="137"/>
        <v>1</v>
      </c>
      <c r="AJ114" s="15">
        <f t="shared" si="137"/>
        <v>1</v>
      </c>
      <c r="AK114" s="15">
        <f t="shared" si="137"/>
        <v>1</v>
      </c>
      <c r="AN114" s="5" t="s">
        <v>10</v>
      </c>
      <c r="AO114" s="3">
        <f>SUM(AO106:AO113)</f>
        <v>2279.7567303391284</v>
      </c>
      <c r="AP114" s="3">
        <f t="shared" ref="AP114:AX114" si="138">SUM(AP106:AP113)</f>
        <v>689.45229464722229</v>
      </c>
      <c r="AQ114" s="3">
        <f t="shared" si="138"/>
        <v>93.135524438321411</v>
      </c>
      <c r="AR114" s="3">
        <f t="shared" si="138"/>
        <v>0.998</v>
      </c>
      <c r="AS114" s="3">
        <f t="shared" si="138"/>
        <v>48.124527292103643</v>
      </c>
      <c r="AT114" s="3">
        <f t="shared" si="138"/>
        <v>572.26474817412895</v>
      </c>
      <c r="AU114" s="3">
        <f t="shared" si="138"/>
        <v>851.96265142803009</v>
      </c>
      <c r="AV114" s="3">
        <f t="shared" si="138"/>
        <v>48.905144652470447</v>
      </c>
      <c r="AW114" s="3">
        <f t="shared" si="138"/>
        <v>1.4838864587111487</v>
      </c>
      <c r="AX114" s="3">
        <f t="shared" si="138"/>
        <v>53.049824954084364</v>
      </c>
      <c r="AY114" s="3">
        <f>SUM(AY106:AY113)</f>
        <v>4639.1333323842009</v>
      </c>
      <c r="BA114" s="3">
        <f>+AY106+AY107+AY108+AY109+AY110+AY111+AY112+AY113</f>
        <v>4639.1333323842009</v>
      </c>
    </row>
    <row r="115" spans="1:53"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3"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3" ht="15.5" x14ac:dyDescent="0.35">
      <c r="A117" s="5" t="s">
        <v>152</v>
      </c>
      <c r="C117">
        <v>16</v>
      </c>
      <c r="D117" s="15">
        <v>0.2</v>
      </c>
      <c r="E117" s="3">
        <f>+D117*E$63</f>
        <v>0.96518266646914697</v>
      </c>
      <c r="F117" s="15">
        <v>0.2</v>
      </c>
      <c r="G117" s="3">
        <f>+F117*G$63</f>
        <v>0.29349839615234924</v>
      </c>
      <c r="H117" s="15">
        <v>0.2</v>
      </c>
      <c r="I117" s="3">
        <f>+H117*I$63</f>
        <v>4.5746385618086832E-2</v>
      </c>
      <c r="J117" s="15">
        <v>0.2</v>
      </c>
      <c r="K117" s="3">
        <f>+J117*K$63</f>
        <v>0</v>
      </c>
      <c r="L117" s="15">
        <v>0.2</v>
      </c>
      <c r="M117" s="3">
        <f>+L117*M$63</f>
        <v>2.8411830641899446E-2</v>
      </c>
      <c r="N117" s="15">
        <v>0.2</v>
      </c>
      <c r="O117" s="3">
        <f>+N117*O$63</f>
        <v>0.26876013949749056</v>
      </c>
      <c r="P117" s="15">
        <v>0.2</v>
      </c>
      <c r="Q117" s="3">
        <f>+P117*Q$63</f>
        <v>0.37702367841184942</v>
      </c>
      <c r="R117" s="15">
        <v>0.8</v>
      </c>
      <c r="S117" s="3">
        <f>+R117*S$63</f>
        <v>8.1751025930093105E-2</v>
      </c>
      <c r="T117" s="15">
        <v>0.2</v>
      </c>
      <c r="U117" s="3">
        <f>+T117*U$63</f>
        <v>1.30675198988364E-3</v>
      </c>
      <c r="V117" s="15">
        <v>0.2</v>
      </c>
      <c r="W117" s="3">
        <f>+V117*W$63</f>
        <v>2.3457682749840794E-2</v>
      </c>
      <c r="X117" s="3">
        <f>+W117+U117+S117+Q117+O117+M117+K117+I117+G117+E117</f>
        <v>2.08513855746064</v>
      </c>
      <c r="Y117" s="3"/>
    </row>
    <row r="118" spans="1:53" ht="15.5" x14ac:dyDescent="0.35">
      <c r="A118" s="5" t="s">
        <v>153</v>
      </c>
      <c r="C118">
        <v>18</v>
      </c>
      <c r="D118" s="15">
        <v>0.8</v>
      </c>
      <c r="E118" s="29">
        <f>+D118*E$63</f>
        <v>3.8607306658765879</v>
      </c>
      <c r="F118" s="15">
        <v>0.8</v>
      </c>
      <c r="G118" s="29">
        <f>+F118*G$63</f>
        <v>1.173993584609397</v>
      </c>
      <c r="H118" s="15">
        <v>0.8</v>
      </c>
      <c r="I118" s="29">
        <f>+H118*I$63</f>
        <v>0.18298554247234733</v>
      </c>
      <c r="J118" s="15">
        <v>0.8</v>
      </c>
      <c r="K118" s="29">
        <f>+J118*K$63</f>
        <v>0</v>
      </c>
      <c r="L118" s="15">
        <v>0.8</v>
      </c>
      <c r="M118" s="29">
        <f>+L118*M$63</f>
        <v>0.11364732256759778</v>
      </c>
      <c r="N118" s="15">
        <v>0.8</v>
      </c>
      <c r="O118" s="29">
        <f>+N118*O$63</f>
        <v>1.0750405579899622</v>
      </c>
      <c r="P118" s="15">
        <v>0.8</v>
      </c>
      <c r="Q118" s="29">
        <f>+P118*Q$63</f>
        <v>1.5080947136473977</v>
      </c>
      <c r="R118" s="15">
        <v>0.2</v>
      </c>
      <c r="S118" s="29">
        <f>+R118*S$63</f>
        <v>2.0437756482523276E-2</v>
      </c>
      <c r="T118" s="15">
        <v>0.8</v>
      </c>
      <c r="U118" s="29">
        <f>+T118*U$63</f>
        <v>5.22700795953456E-3</v>
      </c>
      <c r="V118" s="15">
        <v>0.8</v>
      </c>
      <c r="W118" s="29">
        <f>+V118*W$63</f>
        <v>9.3830730999363177E-2</v>
      </c>
      <c r="X118" s="3">
        <f>+W118+U118+S118+Q118+O118+M118+K118+I118+G118+E118</f>
        <v>8.0339878826047109</v>
      </c>
      <c r="Y118" s="3"/>
    </row>
    <row r="119" spans="1:53" ht="15.5" x14ac:dyDescent="0.35">
      <c r="A119" s="5" t="s">
        <v>10</v>
      </c>
      <c r="D119" s="15">
        <f t="shared" ref="D119:V119" si="139">SUM(D117:D118)</f>
        <v>1</v>
      </c>
      <c r="E119" s="29">
        <f>SUM(E117:E118)</f>
        <v>4.8259133323457348</v>
      </c>
      <c r="F119" s="15">
        <f t="shared" si="139"/>
        <v>1</v>
      </c>
      <c r="G119" s="29">
        <f>SUM(G117:G118)</f>
        <v>1.4674919807617461</v>
      </c>
      <c r="H119" s="15">
        <f t="shared" si="139"/>
        <v>1</v>
      </c>
      <c r="I119" s="29">
        <f>SUM(I117:I118)</f>
        <v>0.22873192809043416</v>
      </c>
      <c r="J119" s="15">
        <f t="shared" si="139"/>
        <v>1</v>
      </c>
      <c r="K119" s="29">
        <f>SUM(K117:K118)</f>
        <v>0</v>
      </c>
      <c r="L119" s="15">
        <f t="shared" si="139"/>
        <v>1</v>
      </c>
      <c r="M119" s="29">
        <f>SUM(M117:M118)</f>
        <v>0.14205915320949722</v>
      </c>
      <c r="N119" s="15">
        <f t="shared" si="139"/>
        <v>1</v>
      </c>
      <c r="O119" s="29">
        <f>SUM(O117:O118)</f>
        <v>1.3438006974874528</v>
      </c>
      <c r="P119" s="15">
        <f t="shared" si="139"/>
        <v>1</v>
      </c>
      <c r="Q119" s="29">
        <f>SUM(Q117:Q118)</f>
        <v>1.8851183920592471</v>
      </c>
      <c r="R119" s="15">
        <f t="shared" si="139"/>
        <v>1</v>
      </c>
      <c r="S119" s="29">
        <f>SUM(S117:S118)</f>
        <v>0.10218878241261638</v>
      </c>
      <c r="T119" s="15">
        <f t="shared" si="139"/>
        <v>1</v>
      </c>
      <c r="U119" s="29">
        <f>SUM(U117:U118)</f>
        <v>6.5337599494182004E-3</v>
      </c>
      <c r="V119" s="15">
        <f t="shared" si="139"/>
        <v>1</v>
      </c>
      <c r="W119" s="29">
        <f>SUM(W117:W118)</f>
        <v>0.11728841374920397</v>
      </c>
      <c r="X119" s="3">
        <f t="shared" ref="X119" si="140">SUM(X117:X118)</f>
        <v>10.119126440065351</v>
      </c>
      <c r="Y119" s="3"/>
    </row>
    <row r="120" spans="1:53"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170</v>
      </c>
      <c r="AO120" s="4" t="s">
        <v>0</v>
      </c>
      <c r="AP120" s="4" t="s">
        <v>1</v>
      </c>
      <c r="AQ120" s="4" t="s">
        <v>2</v>
      </c>
      <c r="AR120" s="4" t="s">
        <v>3</v>
      </c>
      <c r="AS120" s="4" t="s">
        <v>4</v>
      </c>
      <c r="AT120" s="4" t="s">
        <v>5</v>
      </c>
      <c r="AU120" s="4" t="s">
        <v>6</v>
      </c>
      <c r="AV120" s="4" t="s">
        <v>7</v>
      </c>
      <c r="AW120" s="4" t="s">
        <v>8</v>
      </c>
      <c r="AX120" s="4" t="s">
        <v>9</v>
      </c>
      <c r="AY120" s="4" t="s">
        <v>10</v>
      </c>
    </row>
    <row r="121" spans="1:53" ht="15.5" x14ac:dyDescent="0.35">
      <c r="A121" s="5" t="s">
        <v>155</v>
      </c>
      <c r="B121" t="s">
        <v>143</v>
      </c>
      <c r="C121">
        <v>25</v>
      </c>
      <c r="D121" s="15">
        <v>0.1</v>
      </c>
      <c r="E121" s="3">
        <f t="shared" ref="E121:E127" si="141">+D121*(E$39-E$118)</f>
        <v>240.9095935506991</v>
      </c>
      <c r="F121" s="15">
        <v>0.1</v>
      </c>
      <c r="G121" s="3">
        <f t="shared" ref="G121:G127" si="142">+F121*(G$39-G$118)</f>
        <v>73.257199679626368</v>
      </c>
      <c r="H121" s="15">
        <v>0</v>
      </c>
      <c r="I121" s="3">
        <f>+H121*(I$39-I$118)</f>
        <v>0</v>
      </c>
      <c r="J121" s="15">
        <v>0</v>
      </c>
      <c r="K121" s="3">
        <f>+J121*(K$39-K$118)</f>
        <v>0</v>
      </c>
      <c r="L121" s="15">
        <v>0.1</v>
      </c>
      <c r="M121" s="3">
        <f>+L121*(M$39-M$118)</f>
        <v>7.0915929282181018</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321.25838615854354</v>
      </c>
      <c r="Y121" s="3"/>
      <c r="AA121" s="5" t="s">
        <v>155</v>
      </c>
      <c r="AB121" s="15">
        <f t="shared" ref="AB121:AB126" si="143">+D121</f>
        <v>0.1</v>
      </c>
      <c r="AC121" s="15">
        <f t="shared" ref="AC121:AC126" si="144">+F121</f>
        <v>0.1</v>
      </c>
      <c r="AD121" s="15">
        <f t="shared" ref="AD121:AD126" si="145">+H121</f>
        <v>0</v>
      </c>
      <c r="AE121" s="15">
        <f t="shared" ref="AE121:AE126" si="146">+J121</f>
        <v>0</v>
      </c>
      <c r="AF121" s="15">
        <f t="shared" ref="AF121:AF126" si="147">+L121</f>
        <v>0.1</v>
      </c>
      <c r="AG121" s="15">
        <f t="shared" ref="AG121:AG126" si="148">+N121</f>
        <v>0</v>
      </c>
      <c r="AH121" s="15">
        <f t="shared" ref="AH121:AH126" si="149">+P121</f>
        <v>0</v>
      </c>
      <c r="AI121" s="15">
        <f t="shared" ref="AI121:AI126" si="150">+R121</f>
        <v>0</v>
      </c>
      <c r="AJ121" s="15">
        <f t="shared" ref="AJ121:AJ126" si="151">+T121</f>
        <v>0</v>
      </c>
      <c r="AK121" s="15">
        <f t="shared" ref="AK121:AK126" si="152">+V121</f>
        <v>0</v>
      </c>
      <c r="AN121" s="5" t="s">
        <v>155</v>
      </c>
      <c r="AO121" s="3">
        <f t="shared" ref="AO121:AO126" si="153">+E121</f>
        <v>240.9095935506991</v>
      </c>
      <c r="AP121" s="3">
        <f t="shared" ref="AP121:AP126" si="154">+G121</f>
        <v>73.257199679626368</v>
      </c>
      <c r="AQ121" s="3">
        <f t="shared" ref="AQ121:AQ126" si="155">+I121</f>
        <v>0</v>
      </c>
      <c r="AR121" s="3">
        <f t="shared" ref="AR121:AR126" si="156">+K121</f>
        <v>0</v>
      </c>
      <c r="AS121" s="3">
        <f t="shared" ref="AS121:AS126" si="157">+M121</f>
        <v>7.0915929282181018</v>
      </c>
      <c r="AT121" s="3">
        <f t="shared" ref="AT121:AT126" si="158">+O121</f>
        <v>0</v>
      </c>
      <c r="AU121" s="3">
        <f t="shared" ref="AU121:AU126" si="159">+Q121</f>
        <v>0</v>
      </c>
      <c r="AV121" s="3">
        <f t="shared" ref="AV121:AV126" si="160">+S121</f>
        <v>0</v>
      </c>
      <c r="AW121" s="3">
        <f t="shared" ref="AW121:AW126" si="161">+U121</f>
        <v>0</v>
      </c>
      <c r="AX121" s="3">
        <f t="shared" ref="AX121:AX126" si="162">+W121</f>
        <v>0</v>
      </c>
      <c r="AY121" s="3">
        <f>SUM(AO121:AX121)</f>
        <v>321.2583861585436</v>
      </c>
    </row>
    <row r="122" spans="1:53" ht="15.5" x14ac:dyDescent="0.35">
      <c r="A122" s="5" t="s">
        <v>168</v>
      </c>
      <c r="B122" t="s">
        <v>140</v>
      </c>
      <c r="C122">
        <v>25</v>
      </c>
      <c r="D122" s="15">
        <v>0.05</v>
      </c>
      <c r="E122" s="3">
        <f t="shared" si="141"/>
        <v>120.45479677534955</v>
      </c>
      <c r="F122" s="15">
        <v>0.05</v>
      </c>
      <c r="G122" s="3">
        <f t="shared" si="142"/>
        <v>36.628599839813184</v>
      </c>
      <c r="H122" s="15">
        <v>0.05</v>
      </c>
      <c r="I122" s="3">
        <f t="shared" ref="I122:I127" si="163">+H122*(I$39-I$118)</f>
        <v>5.7091489251372369</v>
      </c>
      <c r="J122" s="15">
        <v>0.05</v>
      </c>
      <c r="K122" s="3">
        <f t="shared" ref="K122:K127" si="164">+J122*(K$39-K$118)</f>
        <v>0</v>
      </c>
      <c r="L122" s="15">
        <v>0.05</v>
      </c>
      <c r="M122" s="3">
        <f t="shared" ref="M122:M127" si="165">+L122*(M$39-M$118)</f>
        <v>3.5457964641090509</v>
      </c>
      <c r="N122" s="15">
        <v>0.05</v>
      </c>
      <c r="O122" s="3">
        <f t="shared" ref="O122:O127" si="166">+N122*(O$39-O$118)</f>
        <v>33.541265409286822</v>
      </c>
      <c r="P122" s="15">
        <v>0.05</v>
      </c>
      <c r="Q122" s="3">
        <f t="shared" ref="Q122:Q127" si="167">+P122*(Q$39-Q$118)</f>
        <v>47.052555065798799</v>
      </c>
      <c r="R122" s="15">
        <v>0.05</v>
      </c>
      <c r="S122" s="3">
        <f t="shared" ref="S122:S127" si="168">+R122*(S$39-S$118)</f>
        <v>2.5536976724912837</v>
      </c>
      <c r="T122" s="15">
        <v>0.05</v>
      </c>
      <c r="U122" s="3">
        <f t="shared" ref="U122:U127" si="169">+T122*(U$39-U$118)</f>
        <v>0.16308264833747826</v>
      </c>
      <c r="V122" s="15">
        <v>0.05</v>
      </c>
      <c r="W122" s="3">
        <f t="shared" ref="W122:W127" si="170">+V122*(W$39-W$118)</f>
        <v>2.9275188071801312</v>
      </c>
      <c r="X122" s="3">
        <f t="shared" ref="X122:X126" si="171">+W122+U122+S122+Q122+O122+M122+K122+I122+G122+E122</f>
        <v>252.57646160750352</v>
      </c>
      <c r="Y122" s="3"/>
      <c r="AA122" s="5" t="s">
        <v>168</v>
      </c>
      <c r="AB122" s="15">
        <f t="shared" si="143"/>
        <v>0.05</v>
      </c>
      <c r="AC122" s="15">
        <f t="shared" si="144"/>
        <v>0.05</v>
      </c>
      <c r="AD122" s="15">
        <f t="shared" si="145"/>
        <v>0.05</v>
      </c>
      <c r="AE122" s="15">
        <f t="shared" si="146"/>
        <v>0.05</v>
      </c>
      <c r="AF122" s="15">
        <f t="shared" si="147"/>
        <v>0.05</v>
      </c>
      <c r="AG122" s="15">
        <f t="shared" si="148"/>
        <v>0.05</v>
      </c>
      <c r="AH122" s="15">
        <f t="shared" si="149"/>
        <v>0.05</v>
      </c>
      <c r="AI122" s="15">
        <f t="shared" si="150"/>
        <v>0.05</v>
      </c>
      <c r="AJ122" s="15">
        <f t="shared" si="151"/>
        <v>0.05</v>
      </c>
      <c r="AK122" s="15">
        <f t="shared" si="152"/>
        <v>0.05</v>
      </c>
      <c r="AN122" s="5" t="s">
        <v>168</v>
      </c>
      <c r="AO122" s="3">
        <f t="shared" si="153"/>
        <v>120.45479677534955</v>
      </c>
      <c r="AP122" s="3">
        <f t="shared" si="154"/>
        <v>36.628599839813184</v>
      </c>
      <c r="AQ122" s="3">
        <f t="shared" si="155"/>
        <v>5.7091489251372369</v>
      </c>
      <c r="AR122" s="3">
        <f t="shared" si="156"/>
        <v>0</v>
      </c>
      <c r="AS122" s="3">
        <f t="shared" si="157"/>
        <v>3.5457964641090509</v>
      </c>
      <c r="AT122" s="3">
        <f t="shared" si="158"/>
        <v>33.541265409286822</v>
      </c>
      <c r="AU122" s="3">
        <f t="shared" si="159"/>
        <v>47.052555065798799</v>
      </c>
      <c r="AV122" s="3">
        <f t="shared" si="160"/>
        <v>2.5536976724912837</v>
      </c>
      <c r="AW122" s="3">
        <f t="shared" si="161"/>
        <v>0.16308264833747826</v>
      </c>
      <c r="AX122" s="3">
        <f t="shared" si="162"/>
        <v>2.9275188071801312</v>
      </c>
      <c r="AY122" s="3">
        <f t="shared" ref="AY122:AY126" si="172">SUM(AO122:AX122)</f>
        <v>252.57646160750355</v>
      </c>
    </row>
    <row r="123" spans="1:53" ht="15.5" x14ac:dyDescent="0.35">
      <c r="A123" s="5" t="s">
        <v>157</v>
      </c>
      <c r="B123" t="s">
        <v>143</v>
      </c>
      <c r="C123">
        <v>25</v>
      </c>
      <c r="D123" s="15">
        <v>0.1</v>
      </c>
      <c r="E123" s="3">
        <f t="shared" si="141"/>
        <v>240.9095935506991</v>
      </c>
      <c r="F123" s="15">
        <v>0.1</v>
      </c>
      <c r="G123" s="3">
        <f t="shared" si="142"/>
        <v>73.257199679626368</v>
      </c>
      <c r="H123" s="15">
        <v>0</v>
      </c>
      <c r="I123" s="3">
        <f t="shared" si="163"/>
        <v>0</v>
      </c>
      <c r="J123" s="15">
        <v>0.1</v>
      </c>
      <c r="K123" s="3">
        <f t="shared" si="164"/>
        <v>0</v>
      </c>
      <c r="L123" s="15">
        <v>0.1</v>
      </c>
      <c r="M123" s="3">
        <f t="shared" si="165"/>
        <v>7.0915929282181018</v>
      </c>
      <c r="N123" s="15">
        <v>0.1</v>
      </c>
      <c r="O123" s="3">
        <f t="shared" si="166"/>
        <v>67.082530818573645</v>
      </c>
      <c r="P123" s="15">
        <v>0.1</v>
      </c>
      <c r="Q123" s="3">
        <f t="shared" si="167"/>
        <v>94.105110131597598</v>
      </c>
      <c r="R123" s="15">
        <v>0.1</v>
      </c>
      <c r="S123" s="3">
        <f t="shared" si="168"/>
        <v>5.1073953449825673</v>
      </c>
      <c r="T123" s="15">
        <v>0.1</v>
      </c>
      <c r="U123" s="3">
        <f t="shared" si="169"/>
        <v>0.32616529667495653</v>
      </c>
      <c r="V123" s="15">
        <v>0.1</v>
      </c>
      <c r="W123" s="3">
        <f t="shared" si="170"/>
        <v>5.8550376143602625</v>
      </c>
      <c r="X123" s="3">
        <f t="shared" si="171"/>
        <v>493.73462536473255</v>
      </c>
      <c r="Y123" s="3"/>
      <c r="AA123" s="5" t="s">
        <v>157</v>
      </c>
      <c r="AB123" s="15">
        <f t="shared" si="143"/>
        <v>0.1</v>
      </c>
      <c r="AC123" s="15">
        <f t="shared" si="144"/>
        <v>0.1</v>
      </c>
      <c r="AD123" s="15">
        <f t="shared" si="145"/>
        <v>0</v>
      </c>
      <c r="AE123" s="15">
        <f t="shared" si="146"/>
        <v>0.1</v>
      </c>
      <c r="AF123" s="15">
        <f t="shared" si="147"/>
        <v>0.1</v>
      </c>
      <c r="AG123" s="15">
        <f t="shared" si="148"/>
        <v>0.1</v>
      </c>
      <c r="AH123" s="15">
        <f t="shared" si="149"/>
        <v>0.1</v>
      </c>
      <c r="AI123" s="15">
        <f t="shared" si="150"/>
        <v>0.1</v>
      </c>
      <c r="AJ123" s="15">
        <f t="shared" si="151"/>
        <v>0.1</v>
      </c>
      <c r="AK123" s="15">
        <f t="shared" si="152"/>
        <v>0.1</v>
      </c>
      <c r="AN123" s="5" t="s">
        <v>157</v>
      </c>
      <c r="AO123" s="3">
        <f t="shared" si="153"/>
        <v>240.9095935506991</v>
      </c>
      <c r="AP123" s="3">
        <f t="shared" si="154"/>
        <v>73.257199679626368</v>
      </c>
      <c r="AQ123" s="3">
        <f t="shared" si="155"/>
        <v>0</v>
      </c>
      <c r="AR123" s="3">
        <f t="shared" si="156"/>
        <v>0</v>
      </c>
      <c r="AS123" s="3">
        <f t="shared" si="157"/>
        <v>7.0915929282181018</v>
      </c>
      <c r="AT123" s="3">
        <f t="shared" si="158"/>
        <v>67.082530818573645</v>
      </c>
      <c r="AU123" s="3">
        <f t="shared" si="159"/>
        <v>94.105110131597598</v>
      </c>
      <c r="AV123" s="3">
        <f t="shared" si="160"/>
        <v>5.1073953449825673</v>
      </c>
      <c r="AW123" s="3">
        <f t="shared" si="161"/>
        <v>0.32616529667495653</v>
      </c>
      <c r="AX123" s="3">
        <f t="shared" si="162"/>
        <v>5.8550376143602625</v>
      </c>
      <c r="AY123" s="3">
        <f t="shared" si="172"/>
        <v>493.73462536473261</v>
      </c>
    </row>
    <row r="124" spans="1:53" ht="15.5" x14ac:dyDescent="0.35">
      <c r="A124" s="5" t="s">
        <v>158</v>
      </c>
      <c r="B124" t="s">
        <v>143</v>
      </c>
      <c r="C124">
        <v>25</v>
      </c>
      <c r="D124" s="15">
        <v>0.02</v>
      </c>
      <c r="E124" s="3">
        <f t="shared" si="141"/>
        <v>48.181918710139819</v>
      </c>
      <c r="F124" s="15">
        <v>0.02</v>
      </c>
      <c r="G124" s="3">
        <f t="shared" si="142"/>
        <v>14.651439935925273</v>
      </c>
      <c r="H124" s="15">
        <v>0</v>
      </c>
      <c r="I124" s="3">
        <f t="shared" si="163"/>
        <v>0</v>
      </c>
      <c r="J124" s="15">
        <v>0</v>
      </c>
      <c r="K124" s="3">
        <f t="shared" si="164"/>
        <v>0</v>
      </c>
      <c r="L124" s="15">
        <v>0.02</v>
      </c>
      <c r="M124" s="3">
        <f t="shared" si="165"/>
        <v>1.4183185856436202</v>
      </c>
      <c r="N124" s="15">
        <v>0.02</v>
      </c>
      <c r="O124" s="3">
        <f t="shared" si="166"/>
        <v>13.416506163714729</v>
      </c>
      <c r="P124" s="15">
        <v>0</v>
      </c>
      <c r="Q124" s="3">
        <f t="shared" si="167"/>
        <v>0</v>
      </c>
      <c r="R124" s="15">
        <v>0</v>
      </c>
      <c r="S124" s="3">
        <f t="shared" si="168"/>
        <v>0</v>
      </c>
      <c r="T124" s="15">
        <v>0</v>
      </c>
      <c r="U124" s="3">
        <f t="shared" si="169"/>
        <v>0</v>
      </c>
      <c r="V124" s="15">
        <v>0</v>
      </c>
      <c r="W124" s="3">
        <f t="shared" si="170"/>
        <v>0</v>
      </c>
      <c r="X124" s="3">
        <f t="shared" si="171"/>
        <v>77.668183395423441</v>
      </c>
      <c r="Y124" s="3"/>
      <c r="AA124" s="5" t="s">
        <v>158</v>
      </c>
      <c r="AB124" s="15">
        <f t="shared" si="143"/>
        <v>0.02</v>
      </c>
      <c r="AC124" s="15">
        <f t="shared" si="144"/>
        <v>0.02</v>
      </c>
      <c r="AD124" s="15">
        <f t="shared" si="145"/>
        <v>0</v>
      </c>
      <c r="AE124" s="15">
        <f t="shared" si="146"/>
        <v>0</v>
      </c>
      <c r="AF124" s="15">
        <f t="shared" si="147"/>
        <v>0.02</v>
      </c>
      <c r="AG124" s="15">
        <f t="shared" si="148"/>
        <v>0.02</v>
      </c>
      <c r="AH124" s="15">
        <f t="shared" si="149"/>
        <v>0</v>
      </c>
      <c r="AI124" s="15">
        <f t="shared" si="150"/>
        <v>0</v>
      </c>
      <c r="AJ124" s="15">
        <f t="shared" si="151"/>
        <v>0</v>
      </c>
      <c r="AK124" s="15">
        <f t="shared" si="152"/>
        <v>0</v>
      </c>
      <c r="AN124" s="5" t="s">
        <v>158</v>
      </c>
      <c r="AO124" s="3">
        <f t="shared" si="153"/>
        <v>48.181918710139819</v>
      </c>
      <c r="AP124" s="3">
        <f t="shared" si="154"/>
        <v>14.651439935925273</v>
      </c>
      <c r="AQ124" s="3">
        <f t="shared" si="155"/>
        <v>0</v>
      </c>
      <c r="AR124" s="3">
        <f t="shared" si="156"/>
        <v>0</v>
      </c>
      <c r="AS124" s="3">
        <f t="shared" si="157"/>
        <v>1.4183185856436202</v>
      </c>
      <c r="AT124" s="3">
        <f t="shared" si="158"/>
        <v>13.416506163714729</v>
      </c>
      <c r="AU124" s="3">
        <f t="shared" si="159"/>
        <v>0</v>
      </c>
      <c r="AV124" s="3">
        <f t="shared" si="160"/>
        <v>0</v>
      </c>
      <c r="AW124" s="3">
        <f t="shared" si="161"/>
        <v>0</v>
      </c>
      <c r="AX124" s="3">
        <f t="shared" si="162"/>
        <v>0</v>
      </c>
      <c r="AY124" s="3">
        <f t="shared" si="172"/>
        <v>77.668183395423441</v>
      </c>
    </row>
    <row r="125" spans="1:53" ht="15.5" x14ac:dyDescent="0.35">
      <c r="A125" s="5" t="s">
        <v>148</v>
      </c>
      <c r="B125" t="s">
        <v>146</v>
      </c>
      <c r="C125">
        <v>35</v>
      </c>
      <c r="D125" s="15">
        <v>0.25</v>
      </c>
      <c r="E125" s="3">
        <f t="shared" si="141"/>
        <v>602.27398387674771</v>
      </c>
      <c r="F125" s="15">
        <v>0.25</v>
      </c>
      <c r="G125" s="3">
        <f t="shared" si="142"/>
        <v>183.14299919906591</v>
      </c>
      <c r="H125" s="15">
        <v>0.35</v>
      </c>
      <c r="I125" s="3">
        <f t="shared" si="163"/>
        <v>39.964042475960653</v>
      </c>
      <c r="J125" s="15">
        <v>0.35</v>
      </c>
      <c r="K125" s="3">
        <f t="shared" si="164"/>
        <v>0</v>
      </c>
      <c r="L125" s="15">
        <v>0.05</v>
      </c>
      <c r="M125" s="3">
        <f t="shared" si="165"/>
        <v>3.5457964641090509</v>
      </c>
      <c r="N125" s="15">
        <v>0.15</v>
      </c>
      <c r="O125" s="3">
        <f t="shared" si="166"/>
        <v>100.62379622786045</v>
      </c>
      <c r="P125" s="15">
        <v>0.1</v>
      </c>
      <c r="Q125" s="3">
        <f t="shared" si="167"/>
        <v>94.105110131597598</v>
      </c>
      <c r="R125" s="15">
        <v>0.1</v>
      </c>
      <c r="S125" s="3">
        <f t="shared" si="168"/>
        <v>5.1073953449825673</v>
      </c>
      <c r="T125" s="15">
        <v>0</v>
      </c>
      <c r="U125" s="3">
        <f t="shared" si="169"/>
        <v>0</v>
      </c>
      <c r="V125" s="15">
        <v>0</v>
      </c>
      <c r="W125" s="3">
        <f t="shared" si="170"/>
        <v>0</v>
      </c>
      <c r="X125" s="3">
        <f t="shared" si="171"/>
        <v>1028.7631237203241</v>
      </c>
      <c r="Y125" s="3"/>
      <c r="AA125" s="5" t="s">
        <v>148</v>
      </c>
      <c r="AB125" s="15">
        <f t="shared" si="143"/>
        <v>0.25</v>
      </c>
      <c r="AC125" s="15">
        <f t="shared" si="144"/>
        <v>0.25</v>
      </c>
      <c r="AD125" s="15">
        <f t="shared" si="145"/>
        <v>0.35</v>
      </c>
      <c r="AE125" s="15">
        <f t="shared" si="146"/>
        <v>0.35</v>
      </c>
      <c r="AF125" s="15">
        <f t="shared" si="147"/>
        <v>0.05</v>
      </c>
      <c r="AG125" s="15">
        <f t="shared" si="148"/>
        <v>0.15</v>
      </c>
      <c r="AH125" s="15">
        <f t="shared" si="149"/>
        <v>0.1</v>
      </c>
      <c r="AI125" s="15">
        <f t="shared" si="150"/>
        <v>0.1</v>
      </c>
      <c r="AJ125" s="15">
        <f t="shared" si="151"/>
        <v>0</v>
      </c>
      <c r="AK125" s="15">
        <f t="shared" si="152"/>
        <v>0</v>
      </c>
      <c r="AN125" s="5" t="s">
        <v>148</v>
      </c>
      <c r="AO125" s="3">
        <f t="shared" si="153"/>
        <v>602.27398387674771</v>
      </c>
      <c r="AP125" s="3">
        <f t="shared" si="154"/>
        <v>183.14299919906591</v>
      </c>
      <c r="AQ125" s="3">
        <f t="shared" si="155"/>
        <v>39.964042475960653</v>
      </c>
      <c r="AR125" s="3">
        <f t="shared" si="156"/>
        <v>0</v>
      </c>
      <c r="AS125" s="3">
        <f t="shared" si="157"/>
        <v>3.5457964641090509</v>
      </c>
      <c r="AT125" s="3">
        <f t="shared" si="158"/>
        <v>100.62379622786045</v>
      </c>
      <c r="AU125" s="3">
        <f t="shared" si="159"/>
        <v>94.105110131597598</v>
      </c>
      <c r="AV125" s="3">
        <f t="shared" si="160"/>
        <v>5.1073953449825673</v>
      </c>
      <c r="AW125" s="3">
        <f t="shared" si="161"/>
        <v>0</v>
      </c>
      <c r="AX125" s="3">
        <f t="shared" si="162"/>
        <v>0</v>
      </c>
      <c r="AY125" s="3">
        <f t="shared" si="172"/>
        <v>1028.7631237203238</v>
      </c>
    </row>
    <row r="126" spans="1:53" ht="15.5" x14ac:dyDescent="0.35">
      <c r="A126" s="5" t="s">
        <v>149</v>
      </c>
      <c r="B126" t="s">
        <v>143</v>
      </c>
      <c r="C126">
        <v>25</v>
      </c>
      <c r="D126" s="15">
        <v>0.48</v>
      </c>
      <c r="E126" s="3">
        <f t="shared" si="141"/>
        <v>1156.3660490433556</v>
      </c>
      <c r="F126" s="15">
        <v>0.48</v>
      </c>
      <c r="G126" s="3">
        <f t="shared" si="142"/>
        <v>351.63455846220654</v>
      </c>
      <c r="H126" s="15">
        <v>0.6</v>
      </c>
      <c r="I126" s="3">
        <f t="shared" si="163"/>
        <v>68.509787101646836</v>
      </c>
      <c r="J126" s="15">
        <v>0.5</v>
      </c>
      <c r="K126" s="3">
        <f t="shared" si="164"/>
        <v>0</v>
      </c>
      <c r="L126" s="15">
        <v>0.68</v>
      </c>
      <c r="M126" s="3">
        <f t="shared" si="165"/>
        <v>48.222831911883091</v>
      </c>
      <c r="N126" s="15">
        <v>0.68</v>
      </c>
      <c r="O126" s="3">
        <f t="shared" si="166"/>
        <v>456.16120956630078</v>
      </c>
      <c r="P126" s="15">
        <v>0.75</v>
      </c>
      <c r="Q126" s="3">
        <f t="shared" si="167"/>
        <v>705.78832598698204</v>
      </c>
      <c r="R126" s="15">
        <v>0.75</v>
      </c>
      <c r="S126" s="3">
        <f t="shared" si="168"/>
        <v>38.305465087369249</v>
      </c>
      <c r="T126" s="15">
        <v>0.85</v>
      </c>
      <c r="U126" s="3">
        <f t="shared" si="169"/>
        <v>2.7724050217371303</v>
      </c>
      <c r="V126" s="15">
        <v>0.85</v>
      </c>
      <c r="W126" s="3">
        <f t="shared" si="170"/>
        <v>49.767819722062228</v>
      </c>
      <c r="X126" s="3">
        <f t="shared" si="171"/>
        <v>2877.5284519035436</v>
      </c>
      <c r="Y126" s="3"/>
      <c r="AA126" s="5" t="s">
        <v>149</v>
      </c>
      <c r="AB126" s="15">
        <f t="shared" si="143"/>
        <v>0.48</v>
      </c>
      <c r="AC126" s="15">
        <f t="shared" si="144"/>
        <v>0.48</v>
      </c>
      <c r="AD126" s="15">
        <f t="shared" si="145"/>
        <v>0.6</v>
      </c>
      <c r="AE126" s="15">
        <f t="shared" si="146"/>
        <v>0.5</v>
      </c>
      <c r="AF126" s="15">
        <f t="shared" si="147"/>
        <v>0.68</v>
      </c>
      <c r="AG126" s="15">
        <f t="shared" si="148"/>
        <v>0.68</v>
      </c>
      <c r="AH126" s="15">
        <f t="shared" si="149"/>
        <v>0.75</v>
      </c>
      <c r="AI126" s="15">
        <f t="shared" si="150"/>
        <v>0.75</v>
      </c>
      <c r="AJ126" s="15">
        <f t="shared" si="151"/>
        <v>0.85</v>
      </c>
      <c r="AK126" s="15">
        <f t="shared" si="152"/>
        <v>0.85</v>
      </c>
      <c r="AN126" s="5" t="s">
        <v>149</v>
      </c>
      <c r="AO126" s="3">
        <f t="shared" si="153"/>
        <v>1156.3660490433556</v>
      </c>
      <c r="AP126" s="3">
        <f t="shared" si="154"/>
        <v>351.63455846220654</v>
      </c>
      <c r="AQ126" s="3">
        <f t="shared" si="155"/>
        <v>68.509787101646836</v>
      </c>
      <c r="AR126" s="3">
        <f t="shared" si="156"/>
        <v>0</v>
      </c>
      <c r="AS126" s="3">
        <f t="shared" si="157"/>
        <v>48.222831911883091</v>
      </c>
      <c r="AT126" s="3">
        <f t="shared" si="158"/>
        <v>456.16120956630078</v>
      </c>
      <c r="AU126" s="3">
        <f t="shared" si="159"/>
        <v>705.78832598698204</v>
      </c>
      <c r="AV126" s="3">
        <f t="shared" si="160"/>
        <v>38.305465087369249</v>
      </c>
      <c r="AW126" s="3">
        <f t="shared" si="161"/>
        <v>2.7724050217371303</v>
      </c>
      <c r="AX126" s="3">
        <f t="shared" si="162"/>
        <v>49.767819722062228</v>
      </c>
      <c r="AY126" s="3">
        <f t="shared" si="172"/>
        <v>2877.5284519035436</v>
      </c>
    </row>
    <row r="127" spans="1:53" ht="15.5" x14ac:dyDescent="0.35">
      <c r="A127" s="5" t="s">
        <v>10</v>
      </c>
      <c r="D127" s="15">
        <f t="shared" ref="D127:F127" si="173">SUM(D121:D126)</f>
        <v>1</v>
      </c>
      <c r="E127" s="3">
        <f t="shared" si="141"/>
        <v>2409.0959355069908</v>
      </c>
      <c r="F127" s="15">
        <f t="shared" si="173"/>
        <v>1</v>
      </c>
      <c r="G127" s="3">
        <f t="shared" si="142"/>
        <v>732.57199679626365</v>
      </c>
      <c r="H127" s="15">
        <f t="shared" ref="H127" si="174">SUM(H121:H126)</f>
        <v>1</v>
      </c>
      <c r="I127" s="3">
        <f t="shared" si="163"/>
        <v>114.18297850274473</v>
      </c>
      <c r="J127" s="15">
        <f t="shared" ref="J127" si="175">SUM(J121:J126)</f>
        <v>1</v>
      </c>
      <c r="K127" s="3">
        <f t="shared" si="164"/>
        <v>0</v>
      </c>
      <c r="L127" s="15">
        <f t="shared" ref="L127" si="176">SUM(L121:L126)</f>
        <v>1</v>
      </c>
      <c r="M127" s="3">
        <f t="shared" si="165"/>
        <v>70.915929282181011</v>
      </c>
      <c r="N127" s="15">
        <f t="shared" ref="N127" si="177">SUM(N121:N126)</f>
        <v>1</v>
      </c>
      <c r="O127" s="3">
        <f t="shared" si="166"/>
        <v>670.82530818573639</v>
      </c>
      <c r="P127" s="15">
        <f t="shared" ref="P127" si="178">SUM(P121:P126)</f>
        <v>1</v>
      </c>
      <c r="Q127" s="3">
        <f t="shared" si="167"/>
        <v>941.05110131597598</v>
      </c>
      <c r="R127" s="15">
        <f t="shared" ref="R127" si="179">SUM(R121:R126)</f>
        <v>1</v>
      </c>
      <c r="S127" s="3">
        <f t="shared" si="168"/>
        <v>51.073953449825666</v>
      </c>
      <c r="T127" s="15">
        <f t="shared" ref="T127" si="180">SUM(T121:T126)</f>
        <v>1</v>
      </c>
      <c r="U127" s="3">
        <f t="shared" si="169"/>
        <v>3.2616529667495651</v>
      </c>
      <c r="V127" s="15">
        <f t="shared" ref="V127" si="181">SUM(V121:V126)</f>
        <v>1</v>
      </c>
      <c r="W127" s="3">
        <f t="shared" si="170"/>
        <v>58.55037614360262</v>
      </c>
      <c r="X127" s="3">
        <f t="shared" ref="X127" si="182">SUM(X121:X126)</f>
        <v>5051.529232150071</v>
      </c>
      <c r="Y127" s="3"/>
      <c r="AA127" s="5" t="s">
        <v>10</v>
      </c>
      <c r="AB127" s="15">
        <f>SUM(AB121:AB126)</f>
        <v>1</v>
      </c>
      <c r="AC127" s="15">
        <f t="shared" ref="AC127:AK127" si="183">SUM(AC121:AC126)</f>
        <v>1</v>
      </c>
      <c r="AD127" s="15">
        <f t="shared" si="183"/>
        <v>1</v>
      </c>
      <c r="AE127" s="15">
        <f t="shared" si="183"/>
        <v>1</v>
      </c>
      <c r="AF127" s="15">
        <f t="shared" si="183"/>
        <v>1</v>
      </c>
      <c r="AG127" s="15">
        <f t="shared" si="183"/>
        <v>1</v>
      </c>
      <c r="AH127" s="15">
        <f t="shared" si="183"/>
        <v>1</v>
      </c>
      <c r="AI127" s="15">
        <f t="shared" si="183"/>
        <v>1</v>
      </c>
      <c r="AJ127" s="15">
        <f t="shared" si="183"/>
        <v>1</v>
      </c>
      <c r="AK127" s="15">
        <f t="shared" si="183"/>
        <v>1</v>
      </c>
      <c r="AN127" s="5" t="s">
        <v>10</v>
      </c>
      <c r="AO127" s="3">
        <f>SUM(AO121:AO126)</f>
        <v>2409.0959355069908</v>
      </c>
      <c r="AP127" s="3">
        <f t="shared" ref="AP127:AY127" si="184">SUM(AP121:AP126)</f>
        <v>732.57199679626365</v>
      </c>
      <c r="AQ127" s="3">
        <f t="shared" si="184"/>
        <v>114.18297850274473</v>
      </c>
      <c r="AR127" s="3">
        <f t="shared" si="184"/>
        <v>0</v>
      </c>
      <c r="AS127" s="3">
        <f t="shared" si="184"/>
        <v>70.915929282181025</v>
      </c>
      <c r="AT127" s="3">
        <f t="shared" si="184"/>
        <v>670.8253081857365</v>
      </c>
      <c r="AU127" s="3">
        <f t="shared" si="184"/>
        <v>941.05110131597598</v>
      </c>
      <c r="AV127" s="3">
        <f t="shared" si="184"/>
        <v>51.073953449825666</v>
      </c>
      <c r="AW127" s="3">
        <f t="shared" si="184"/>
        <v>3.2616529667495651</v>
      </c>
      <c r="AX127" s="3">
        <f t="shared" si="184"/>
        <v>58.55037614360262</v>
      </c>
      <c r="AY127" s="3">
        <f t="shared" si="184"/>
        <v>5051.529232150071</v>
      </c>
    </row>
    <row r="128" spans="1:53"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27189.064497831932</v>
      </c>
      <c r="F129" s="11"/>
      <c r="G129" s="12">
        <f>+G36</f>
        <v>7281.1516878827861</v>
      </c>
      <c r="H129" s="11"/>
      <c r="I129" s="12">
        <f>+I36</f>
        <v>1180.1088311722042</v>
      </c>
      <c r="J129" s="11"/>
      <c r="K129" s="12">
        <f>+K36</f>
        <v>101</v>
      </c>
      <c r="L129" s="11"/>
      <c r="M129" s="12">
        <f>+M36</f>
        <v>825.23335244886334</v>
      </c>
      <c r="N129" s="11"/>
      <c r="O129" s="12">
        <f>+O36</f>
        <v>8063.1268769802155</v>
      </c>
      <c r="P129" s="11"/>
      <c r="Q129" s="12">
        <f>+Q36</f>
        <v>9699.0701271931539</v>
      </c>
      <c r="R129" s="11"/>
      <c r="S129" s="12">
        <f>+S36</f>
        <v>515.07701855643722</v>
      </c>
      <c r="T129" s="11"/>
      <c r="U129" s="12">
        <f>+U36</f>
        <v>31.747771058168013</v>
      </c>
      <c r="V129" s="11"/>
      <c r="W129" s="12">
        <f>+W36</f>
        <v>452.55423631985337</v>
      </c>
      <c r="X129" s="12">
        <f>+X36</f>
        <v>55338.134399443617</v>
      </c>
      <c r="AA129" s="5" t="s">
        <v>30</v>
      </c>
      <c r="AB129" s="12">
        <f>+E129</f>
        <v>27189.064497831932</v>
      </c>
      <c r="AC129" s="12">
        <f>+G129</f>
        <v>7281.1516878827861</v>
      </c>
      <c r="AD129" s="12">
        <f>+I129</f>
        <v>1180.1088311722042</v>
      </c>
      <c r="AE129" s="12">
        <f>+K129</f>
        <v>101</v>
      </c>
      <c r="AF129" s="12">
        <f>+M129</f>
        <v>825.23335244886334</v>
      </c>
      <c r="AG129" s="12">
        <f>+O129</f>
        <v>8063.1268769802155</v>
      </c>
      <c r="AH129" s="12">
        <f>+Q129</f>
        <v>9699.0701271931539</v>
      </c>
      <c r="AI129" s="12">
        <f>+S129</f>
        <v>515.07701855643722</v>
      </c>
      <c r="AJ129" s="12">
        <f>+U129</f>
        <v>31.747771058168013</v>
      </c>
      <c r="AK129" s="12">
        <f>+W129</f>
        <v>452.55423631985337</v>
      </c>
      <c r="AL129" s="12">
        <f>+X129</f>
        <v>55338.134399443617</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5">+E130</f>
        <v>0</v>
      </c>
      <c r="AC130" s="12">
        <f t="shared" ref="AC130:AC146" si="186">+G130</f>
        <v>0</v>
      </c>
      <c r="AD130" s="12">
        <f t="shared" ref="AD130:AD146" si="187">+I130</f>
        <v>0</v>
      </c>
      <c r="AE130" s="12">
        <f t="shared" ref="AE130:AE146" si="188">+K130</f>
        <v>0</v>
      </c>
      <c r="AF130" s="12">
        <f t="shared" ref="AF130:AF146" si="189">+M130</f>
        <v>0</v>
      </c>
      <c r="AG130" s="12">
        <f t="shared" ref="AG130:AG146" si="190">+O130</f>
        <v>0</v>
      </c>
      <c r="AH130" s="12">
        <f t="shared" ref="AH130:AH146" si="191">+Q130</f>
        <v>0</v>
      </c>
      <c r="AI130" s="12">
        <f t="shared" ref="AI130:AI146" si="192">+S130</f>
        <v>0</v>
      </c>
      <c r="AJ130" s="12">
        <f t="shared" ref="AJ130:AJ145" si="193">+U130</f>
        <v>0</v>
      </c>
      <c r="AK130" s="12">
        <f t="shared" ref="AK130:AL145" si="194">+W130</f>
        <v>0</v>
      </c>
      <c r="AL130" s="12">
        <f t="shared" si="194"/>
        <v>0</v>
      </c>
      <c r="AM130" s="5"/>
      <c r="AN130" s="5"/>
    </row>
    <row r="131" spans="1:40" ht="15.5" x14ac:dyDescent="0.35">
      <c r="A131" s="5" t="s">
        <v>61</v>
      </c>
      <c r="E131" s="12">
        <f>+E114</f>
        <v>2279.7567303391284</v>
      </c>
      <c r="F131" s="11"/>
      <c r="G131" s="12">
        <f>+G114</f>
        <v>689.45229464722229</v>
      </c>
      <c r="H131" s="11"/>
      <c r="I131" s="12">
        <f>+I114</f>
        <v>93.135524438321411</v>
      </c>
      <c r="J131" s="11"/>
      <c r="K131" s="12">
        <f>+K114</f>
        <v>0.998</v>
      </c>
      <c r="L131" s="11"/>
      <c r="M131" s="12">
        <f>+M114</f>
        <v>48.124527292103643</v>
      </c>
      <c r="N131" s="11"/>
      <c r="O131" s="12">
        <f>+O114</f>
        <v>572.26474817412895</v>
      </c>
      <c r="P131" s="11"/>
      <c r="Q131" s="12">
        <f>+Q114</f>
        <v>851.96265142803009</v>
      </c>
      <c r="R131" s="11"/>
      <c r="S131" s="12">
        <f>+S114</f>
        <v>48.905144652470447</v>
      </c>
      <c r="T131" s="11"/>
      <c r="U131" s="12">
        <f>+U114</f>
        <v>1.4838864587111487</v>
      </c>
      <c r="V131" s="11"/>
      <c r="W131" s="12">
        <f>+W114</f>
        <v>53.049824954084364</v>
      </c>
      <c r="X131" s="12">
        <f>+X114</f>
        <v>4639.1333323842009</v>
      </c>
      <c r="AA131" s="5" t="s">
        <v>61</v>
      </c>
      <c r="AB131" s="12">
        <f t="shared" si="185"/>
        <v>2279.7567303391284</v>
      </c>
      <c r="AC131" s="12">
        <f t="shared" si="186"/>
        <v>689.45229464722229</v>
      </c>
      <c r="AD131" s="12">
        <f t="shared" si="187"/>
        <v>93.135524438321411</v>
      </c>
      <c r="AE131" s="12">
        <f t="shared" si="188"/>
        <v>0.998</v>
      </c>
      <c r="AF131" s="12">
        <f t="shared" si="189"/>
        <v>48.124527292103643</v>
      </c>
      <c r="AG131" s="12">
        <f t="shared" si="190"/>
        <v>572.26474817412895</v>
      </c>
      <c r="AH131" s="12">
        <f t="shared" si="191"/>
        <v>851.96265142803009</v>
      </c>
      <c r="AI131" s="12">
        <f t="shared" si="192"/>
        <v>48.905144652470447</v>
      </c>
      <c r="AJ131" s="12">
        <f t="shared" si="193"/>
        <v>1.4838864587111487</v>
      </c>
      <c r="AK131" s="12">
        <f t="shared" si="194"/>
        <v>53.049824954084364</v>
      </c>
      <c r="AL131" s="12">
        <f t="shared" si="194"/>
        <v>4639.1333323842009</v>
      </c>
      <c r="AM131" s="5"/>
      <c r="AN131" s="5"/>
    </row>
    <row r="132" spans="1:40" ht="15.5" x14ac:dyDescent="0.35">
      <c r="A132" s="5" t="s">
        <v>62</v>
      </c>
      <c r="E132" s="12">
        <f>+E98+E85</f>
        <v>7579.6452056511553</v>
      </c>
      <c r="F132" s="11"/>
      <c r="G132" s="12">
        <f>+G98+G85</f>
        <v>2106.4824703672139</v>
      </c>
      <c r="H132" s="11"/>
      <c r="I132" s="12">
        <f>+I98+I85</f>
        <v>268.07913700752135</v>
      </c>
      <c r="J132" s="11"/>
      <c r="K132" s="12">
        <f>+K98+K85</f>
        <v>0</v>
      </c>
      <c r="L132" s="11"/>
      <c r="M132" s="12">
        <f>+M98+M85</f>
        <v>200.58320435257738</v>
      </c>
      <c r="N132" s="11"/>
      <c r="O132" s="12">
        <f>+O98+O85</f>
        <v>1560.3666044949027</v>
      </c>
      <c r="P132" s="11"/>
      <c r="Q132" s="12">
        <f>+Q98+Q85</f>
        <v>2261.7115028099033</v>
      </c>
      <c r="R132" s="11"/>
      <c r="S132" s="12">
        <f>+S98+S85</f>
        <v>126.52047437364646</v>
      </c>
      <c r="T132" s="11"/>
      <c r="U132" s="12">
        <f>+U98+U85</f>
        <v>6.5880732205621593</v>
      </c>
      <c r="V132" s="11"/>
      <c r="W132" s="12">
        <f>+W98+W85</f>
        <v>86.688178126411799</v>
      </c>
      <c r="X132" s="12">
        <f>+X98+X85</f>
        <v>14196.664850403893</v>
      </c>
      <c r="AA132" s="5" t="s">
        <v>62</v>
      </c>
      <c r="AB132" s="12">
        <f t="shared" si="185"/>
        <v>7579.6452056511553</v>
      </c>
      <c r="AC132" s="12">
        <f t="shared" si="186"/>
        <v>2106.4824703672139</v>
      </c>
      <c r="AD132" s="12">
        <f t="shared" si="187"/>
        <v>268.07913700752135</v>
      </c>
      <c r="AE132" s="12">
        <f t="shared" si="188"/>
        <v>0</v>
      </c>
      <c r="AF132" s="12">
        <f t="shared" si="189"/>
        <v>200.58320435257738</v>
      </c>
      <c r="AG132" s="12">
        <f t="shared" si="190"/>
        <v>1560.3666044949027</v>
      </c>
      <c r="AH132" s="12">
        <f t="shared" si="191"/>
        <v>2261.7115028099033</v>
      </c>
      <c r="AI132" s="12">
        <f t="shared" si="192"/>
        <v>126.52047437364646</v>
      </c>
      <c r="AJ132" s="12">
        <f t="shared" si="193"/>
        <v>6.5880732205621593</v>
      </c>
      <c r="AK132" s="12">
        <f t="shared" si="194"/>
        <v>86.688178126411799</v>
      </c>
      <c r="AL132" s="12">
        <f t="shared" si="194"/>
        <v>14196.664850403893</v>
      </c>
      <c r="AM132" s="5"/>
      <c r="AN132" s="5"/>
    </row>
    <row r="133" spans="1:40" ht="15.5" x14ac:dyDescent="0.35">
      <c r="A133" s="5" t="s">
        <v>63</v>
      </c>
      <c r="E133" s="12">
        <f>+E130+E131+E132</f>
        <v>9859.4019359902832</v>
      </c>
      <c r="F133" s="11"/>
      <c r="G133" s="12">
        <f>+G130+G131+G132</f>
        <v>2795.9347650144364</v>
      </c>
      <c r="H133" s="11"/>
      <c r="I133" s="12">
        <f>+I130+I131+I132</f>
        <v>361.21466144584275</v>
      </c>
      <c r="J133" s="11"/>
      <c r="K133" s="12">
        <f>+K130+K131+K132</f>
        <v>0.998</v>
      </c>
      <c r="L133" s="11"/>
      <c r="M133" s="12">
        <f>+M130+M131+M132</f>
        <v>248.70773164468102</v>
      </c>
      <c r="N133" s="11"/>
      <c r="O133" s="12">
        <f>+O130+O131+O132</f>
        <v>2132.6313526690319</v>
      </c>
      <c r="P133" s="11"/>
      <c r="Q133" s="12">
        <f>+Q130+Q131+Q132</f>
        <v>3113.6741542379332</v>
      </c>
      <c r="R133" s="11"/>
      <c r="S133" s="12">
        <f>+S130+S131+S132</f>
        <v>175.42561902611692</v>
      </c>
      <c r="T133" s="11"/>
      <c r="U133" s="12">
        <f>+U130+U131+U132</f>
        <v>8.0719596792733075</v>
      </c>
      <c r="V133" s="11"/>
      <c r="W133" s="12">
        <f>+W130+W131+W132</f>
        <v>139.73800308049616</v>
      </c>
      <c r="X133" s="12">
        <f>+X130+X131+X132</f>
        <v>18835.798182788094</v>
      </c>
      <c r="AA133" s="5" t="s">
        <v>63</v>
      </c>
      <c r="AB133" s="12">
        <f t="shared" si="185"/>
        <v>9859.4019359902832</v>
      </c>
      <c r="AC133" s="12">
        <f t="shared" si="186"/>
        <v>2795.9347650144364</v>
      </c>
      <c r="AD133" s="12">
        <f t="shared" si="187"/>
        <v>361.21466144584275</v>
      </c>
      <c r="AE133" s="12">
        <f t="shared" si="188"/>
        <v>0.998</v>
      </c>
      <c r="AF133" s="12">
        <f t="shared" si="189"/>
        <v>248.70773164468102</v>
      </c>
      <c r="AG133" s="12">
        <f t="shared" si="190"/>
        <v>2132.6313526690319</v>
      </c>
      <c r="AH133" s="12">
        <f t="shared" si="191"/>
        <v>3113.6741542379332</v>
      </c>
      <c r="AI133" s="12">
        <f t="shared" si="192"/>
        <v>175.42561902611692</v>
      </c>
      <c r="AJ133" s="12">
        <f t="shared" si="193"/>
        <v>8.0719596792733075</v>
      </c>
      <c r="AK133" s="12">
        <f t="shared" si="194"/>
        <v>139.73800308049616</v>
      </c>
      <c r="AL133" s="12">
        <f t="shared" si="194"/>
        <v>18835.798182788094</v>
      </c>
      <c r="AM133" s="5"/>
      <c r="AN133" s="5"/>
    </row>
    <row r="134" spans="1:40" ht="15.5" x14ac:dyDescent="0.35">
      <c r="A134" s="5" t="s">
        <v>12</v>
      </c>
      <c r="E134" s="12">
        <f>+E73+E79</f>
        <v>760.31031036237869</v>
      </c>
      <c r="F134" s="4"/>
      <c r="G134" s="12">
        <f>+G73+G79</f>
        <v>249.55751494243972</v>
      </c>
      <c r="H134" s="4"/>
      <c r="I134" s="12">
        <f>+I73+I79</f>
        <v>30.035421728807595</v>
      </c>
      <c r="J134" s="4"/>
      <c r="K134" s="12">
        <f>+K73+K79</f>
        <v>0</v>
      </c>
      <c r="L134" s="4"/>
      <c r="M134" s="12">
        <f>+M73+M79</f>
        <v>11.810561223970772</v>
      </c>
      <c r="N134" s="4"/>
      <c r="O134" s="12">
        <f>+O73+O79</f>
        <v>119.01169942890326</v>
      </c>
      <c r="P134" s="4"/>
      <c r="Q134" s="12">
        <f>+Q73+Q79</f>
        <v>221.81375018328478</v>
      </c>
      <c r="R134" s="4"/>
      <c r="S134" s="12">
        <f>+S73+S79</f>
        <v>11.602730966278811</v>
      </c>
      <c r="T134" s="4"/>
      <c r="U134" s="12">
        <f>+U73+U79</f>
        <v>0</v>
      </c>
      <c r="V134" s="4"/>
      <c r="W134" s="12">
        <f>+W73+W79</f>
        <v>8.3960357522154165</v>
      </c>
      <c r="X134" s="12">
        <f>SUM(E134:W134)</f>
        <v>1412.5380245882791</v>
      </c>
      <c r="AA134" s="5" t="s">
        <v>12</v>
      </c>
      <c r="AB134" s="12">
        <f t="shared" si="185"/>
        <v>760.31031036237869</v>
      </c>
      <c r="AC134" s="12">
        <f t="shared" si="186"/>
        <v>249.55751494243972</v>
      </c>
      <c r="AD134" s="12">
        <f t="shared" si="187"/>
        <v>30.035421728807595</v>
      </c>
      <c r="AE134" s="12">
        <f t="shared" si="188"/>
        <v>0</v>
      </c>
      <c r="AF134" s="12">
        <f t="shared" si="189"/>
        <v>11.810561223970772</v>
      </c>
      <c r="AG134" s="12">
        <f t="shared" si="190"/>
        <v>119.01169942890326</v>
      </c>
      <c r="AH134" s="12">
        <f t="shared" si="191"/>
        <v>221.81375018328478</v>
      </c>
      <c r="AI134" s="12">
        <f t="shared" si="192"/>
        <v>11.602730966278811</v>
      </c>
      <c r="AJ134" s="12">
        <f t="shared" si="193"/>
        <v>0</v>
      </c>
      <c r="AK134" s="12">
        <f t="shared" si="194"/>
        <v>8.3960357522154165</v>
      </c>
      <c r="AL134" s="12">
        <f t="shared" si="194"/>
        <v>1412.5380245882791</v>
      </c>
      <c r="AM134" s="5"/>
      <c r="AN134" s="5"/>
    </row>
    <row r="135" spans="1:40" ht="15.5" x14ac:dyDescent="0.35">
      <c r="A135" s="5" t="s">
        <v>13</v>
      </c>
      <c r="E135" s="12">
        <f>+E80+E81+E106+E107</f>
        <v>1828.7143812272075</v>
      </c>
      <c r="F135" s="4"/>
      <c r="G135" s="12">
        <f>+G80+G81+G106+G107</f>
        <v>585.53228386843273</v>
      </c>
      <c r="H135" s="4"/>
      <c r="I135" s="12">
        <f>+I80+I81+I106+I107</f>
        <v>92.970733075536245</v>
      </c>
      <c r="J135" s="4"/>
      <c r="K135" s="12">
        <f>+K80+K81+K106+K107</f>
        <v>0.1996</v>
      </c>
      <c r="L135" s="4"/>
      <c r="M135" s="12">
        <f>+M80+M81+M106+M107</f>
        <v>33.991007991086356</v>
      </c>
      <c r="N135" s="4"/>
      <c r="O135" s="12">
        <f>+O80+O81+O106+O107</f>
        <v>351.80404433637477</v>
      </c>
      <c r="P135" s="4"/>
      <c r="Q135" s="12">
        <f>+Q80+Q81+Q106+Q107</f>
        <v>232.09083892045282</v>
      </c>
      <c r="R135" s="4"/>
      <c r="S135" s="12">
        <f>+S80+S81+S106+S107</f>
        <v>12.574340281004346</v>
      </c>
      <c r="T135" s="4"/>
      <c r="U135" s="12">
        <f>+U80+U81+U106+U107</f>
        <v>0</v>
      </c>
      <c r="V135" s="4"/>
      <c r="W135" s="12">
        <f>+W80+W81+W106+W107</f>
        <v>5.5602147848115369</v>
      </c>
      <c r="X135" s="12">
        <f>SUM(E135:W135)</f>
        <v>3143.4374444849068</v>
      </c>
      <c r="Y135" s="3">
        <f>+X134+X135</f>
        <v>4555.9754690731861</v>
      </c>
      <c r="AA135" s="5" t="s">
        <v>13</v>
      </c>
      <c r="AB135" s="12">
        <f t="shared" si="185"/>
        <v>1828.7143812272075</v>
      </c>
      <c r="AC135" s="12">
        <f t="shared" si="186"/>
        <v>585.53228386843273</v>
      </c>
      <c r="AD135" s="12">
        <f t="shared" si="187"/>
        <v>92.970733075536245</v>
      </c>
      <c r="AE135" s="12">
        <f t="shared" si="188"/>
        <v>0.1996</v>
      </c>
      <c r="AF135" s="12">
        <f t="shared" si="189"/>
        <v>33.991007991086356</v>
      </c>
      <c r="AG135" s="12">
        <f t="shared" si="190"/>
        <v>351.80404433637477</v>
      </c>
      <c r="AH135" s="12">
        <f t="shared" si="191"/>
        <v>232.09083892045282</v>
      </c>
      <c r="AI135" s="12">
        <f t="shared" si="192"/>
        <v>12.574340281004346</v>
      </c>
      <c r="AJ135" s="12">
        <f t="shared" si="193"/>
        <v>0</v>
      </c>
      <c r="AK135" s="12">
        <f t="shared" si="194"/>
        <v>5.5602147848115369</v>
      </c>
      <c r="AL135" s="12">
        <f t="shared" si="194"/>
        <v>3143.4374444849068</v>
      </c>
      <c r="AM135" s="6">
        <f>10*AL135/1000</f>
        <v>31.43437444484907</v>
      </c>
      <c r="AN135" s="6">
        <f>5*AL135/1000</f>
        <v>15.717187222424535</v>
      </c>
    </row>
    <row r="136" spans="1:40" ht="15.5" x14ac:dyDescent="0.35">
      <c r="A136" s="5" t="s">
        <v>14</v>
      </c>
      <c r="E136" s="12">
        <f>+E92+E93+E108+E109+E121+E122</f>
        <v>1601.7590250332223</v>
      </c>
      <c r="F136" s="4"/>
      <c r="G136" s="12">
        <f>+G92+G93+G108+G109+G121+G122</f>
        <v>434.85983897495368</v>
      </c>
      <c r="H136" s="4"/>
      <c r="I136" s="12">
        <f>+I92+I93+I108+I109+I121+I122</f>
        <v>23.61793101990385</v>
      </c>
      <c r="J136" s="4"/>
      <c r="K136" s="12">
        <f>+K92+K93+K108+K109+K121+K122</f>
        <v>0</v>
      </c>
      <c r="L136" s="4"/>
      <c r="M136" s="12">
        <f>+M92+M93+M108+M109+M121+M122</f>
        <v>52.557475799881253</v>
      </c>
      <c r="N136" s="4"/>
      <c r="O136" s="12">
        <f>+O92+O93+O108+O109+O121+O122</f>
        <v>324.90470504638051</v>
      </c>
      <c r="P136" s="4"/>
      <c r="Q136" s="12">
        <f>+Q92+Q93+Q108+Q109+Q121+Q122</f>
        <v>633.01854295649969</v>
      </c>
      <c r="R136" s="4"/>
      <c r="S136" s="12">
        <f>+S92+S93+S108+S109+S121+S122</f>
        <v>29.469548461453314</v>
      </c>
      <c r="T136" s="4"/>
      <c r="U136" s="12">
        <f>+U92+U93+U108+U109+U121+U122</f>
        <v>2.2552668910913627</v>
      </c>
      <c r="V136" s="4"/>
      <c r="W136" s="12">
        <f>+W92+W93+W108+W109+W121+W122</f>
        <v>33.564242343993975</v>
      </c>
      <c r="X136" s="12">
        <f>SUM(E136:W136)</f>
        <v>3136.0065765273794</v>
      </c>
      <c r="AA136" s="5" t="s">
        <v>14</v>
      </c>
      <c r="AB136" s="12">
        <f t="shared" si="185"/>
        <v>1601.7590250332223</v>
      </c>
      <c r="AC136" s="12">
        <f t="shared" si="186"/>
        <v>434.85983897495368</v>
      </c>
      <c r="AD136" s="12">
        <f t="shared" si="187"/>
        <v>23.61793101990385</v>
      </c>
      <c r="AE136" s="12">
        <f t="shared" si="188"/>
        <v>0</v>
      </c>
      <c r="AF136" s="12">
        <f t="shared" si="189"/>
        <v>52.557475799881253</v>
      </c>
      <c r="AG136" s="12">
        <f t="shared" si="190"/>
        <v>324.90470504638051</v>
      </c>
      <c r="AH136" s="12">
        <f t="shared" si="191"/>
        <v>633.01854295649969</v>
      </c>
      <c r="AI136" s="12">
        <f t="shared" si="192"/>
        <v>29.469548461453314</v>
      </c>
      <c r="AJ136" s="12">
        <f t="shared" si="193"/>
        <v>2.2552668910913627</v>
      </c>
      <c r="AK136" s="12">
        <f t="shared" si="194"/>
        <v>33.564242343993975</v>
      </c>
      <c r="AL136" s="12">
        <f t="shared" si="194"/>
        <v>3136.0065765273794</v>
      </c>
      <c r="AM136" s="6"/>
      <c r="AN136" s="6"/>
    </row>
    <row r="137" spans="1:40" ht="15.5" x14ac:dyDescent="0.35">
      <c r="A137" s="5" t="s">
        <v>172</v>
      </c>
      <c r="E137" s="3">
        <f>+E77+E79+E82+E90+E93+E103+E109+E119+E122</f>
        <v>1520.5014671597437</v>
      </c>
      <c r="F137" s="3"/>
      <c r="G137" s="3">
        <f>+G77+G79+G82+G90+G93+G103+G109+G119+G122</f>
        <v>419.6150986213388</v>
      </c>
      <c r="H137" s="3"/>
      <c r="I137" s="3">
        <f>+I77+I79+I82+I90+I93+I103+I109+I119+I122</f>
        <v>54.307991300188846</v>
      </c>
      <c r="J137" s="3"/>
      <c r="K137" s="3">
        <f>+K77+K79+K82+K90+K93+K103+K109+K119+K122</f>
        <v>2E-3</v>
      </c>
      <c r="L137" s="3"/>
      <c r="M137" s="3">
        <f>+M77+M79+M82+M90+M93+M103+M109+M119+M122</f>
        <v>36.878500991033846</v>
      </c>
      <c r="N137" s="3"/>
      <c r="O137" s="3">
        <f>+O77+O79+O82+O90+O93+O103+O109+O119+O122</f>
        <v>448.3533438774428</v>
      </c>
      <c r="P137" s="3"/>
      <c r="Q137" s="3">
        <f>+Q77+Q79+Q82+Q90+Q93+Q103+Q109+Q119+Q122</f>
        <v>776.28908483663508</v>
      </c>
      <c r="R137" s="3"/>
      <c r="S137" s="3">
        <f>+S77+S79+S82+S90+S93+S103+S109+S119+S122</f>
        <v>39.003773081624097</v>
      </c>
      <c r="T137" s="3"/>
      <c r="U137" s="3">
        <f>+U77+U79+U82+U90+U93+U103+U109+U119+U122</f>
        <v>1.9811996312009024</v>
      </c>
      <c r="V137" s="3"/>
      <c r="W137" s="3">
        <f>+W77+W79+W82+W90+W93+W103+W109+W119+W122</f>
        <v>31.691924022461237</v>
      </c>
      <c r="X137" s="3">
        <f>SUM(E137:W137)</f>
        <v>3328.6243835216692</v>
      </c>
      <c r="Y137" s="1">
        <f>+X137/(X137+X138)</f>
        <v>6.0150643306745383E-2</v>
      </c>
      <c r="Z137" s="1">
        <f>+X137/80415</f>
        <v>4.1393078200853937E-2</v>
      </c>
      <c r="AA137" s="5" t="s">
        <v>15</v>
      </c>
      <c r="AB137" s="12">
        <f t="shared" si="185"/>
        <v>1520.5014671597437</v>
      </c>
      <c r="AC137" s="12">
        <f t="shared" si="186"/>
        <v>419.6150986213388</v>
      </c>
      <c r="AD137" s="12">
        <f t="shared" si="187"/>
        <v>54.307991300188846</v>
      </c>
      <c r="AE137" s="12">
        <f t="shared" si="188"/>
        <v>2E-3</v>
      </c>
      <c r="AF137" s="12">
        <f t="shared" si="189"/>
        <v>36.878500991033846</v>
      </c>
      <c r="AG137" s="12">
        <f t="shared" si="190"/>
        <v>448.3533438774428</v>
      </c>
      <c r="AH137" s="12">
        <f t="shared" si="191"/>
        <v>776.28908483663508</v>
      </c>
      <c r="AI137" s="12">
        <f t="shared" si="192"/>
        <v>39.003773081624097</v>
      </c>
      <c r="AJ137" s="12">
        <f t="shared" si="193"/>
        <v>1.9811996312009024</v>
      </c>
      <c r="AK137" s="12">
        <f t="shared" si="194"/>
        <v>31.691924022461237</v>
      </c>
      <c r="AL137" s="12">
        <f t="shared" si="194"/>
        <v>3328.6243835216692</v>
      </c>
      <c r="AM137" s="6"/>
      <c r="AN137" s="6"/>
    </row>
    <row r="138" spans="1:40" ht="15.5" x14ac:dyDescent="0.35">
      <c r="A138" s="5" t="s">
        <v>16</v>
      </c>
      <c r="E138" s="3">
        <f>+E36-E137</f>
        <v>25668.563030672187</v>
      </c>
      <c r="F138" s="3"/>
      <c r="G138" s="3">
        <f>+G36-G137</f>
        <v>6861.5365892614473</v>
      </c>
      <c r="H138" s="3"/>
      <c r="I138" s="3">
        <f>+I36-I137</f>
        <v>1125.8008398720153</v>
      </c>
      <c r="J138" s="3"/>
      <c r="K138" s="3">
        <f>+K36-K137</f>
        <v>100.998</v>
      </c>
      <c r="L138" s="3"/>
      <c r="M138" s="3">
        <f>+M36-M137</f>
        <v>788.35485145782945</v>
      </c>
      <c r="N138" s="3"/>
      <c r="O138" s="3">
        <f>+O36-O137</f>
        <v>7614.7735331027725</v>
      </c>
      <c r="P138" s="3"/>
      <c r="Q138" s="3">
        <f>+Q36-Q137</f>
        <v>8922.7810423565188</v>
      </c>
      <c r="R138" s="3"/>
      <c r="S138" s="3">
        <f>+S36-S137</f>
        <v>476.07324547481312</v>
      </c>
      <c r="T138" s="3"/>
      <c r="U138" s="3">
        <f>+U36-U137</f>
        <v>29.766571426967111</v>
      </c>
      <c r="V138" s="3"/>
      <c r="W138" s="3">
        <f t="shared" ref="W138" si="195">+W36-W137</f>
        <v>420.86231229739212</v>
      </c>
      <c r="X138" s="3">
        <f>SUM(E138:W138)</f>
        <v>52009.510015921944</v>
      </c>
      <c r="AA138" s="5" t="s">
        <v>16</v>
      </c>
      <c r="AB138" s="12">
        <f t="shared" si="185"/>
        <v>25668.563030672187</v>
      </c>
      <c r="AC138" s="12">
        <f t="shared" si="186"/>
        <v>6861.5365892614473</v>
      </c>
      <c r="AD138" s="12">
        <f t="shared" si="187"/>
        <v>1125.8008398720153</v>
      </c>
      <c r="AE138" s="12">
        <f t="shared" si="188"/>
        <v>100.998</v>
      </c>
      <c r="AF138" s="12">
        <f t="shared" si="189"/>
        <v>788.35485145782945</v>
      </c>
      <c r="AG138" s="12">
        <f t="shared" si="190"/>
        <v>7614.7735331027725</v>
      </c>
      <c r="AH138" s="12">
        <f t="shared" si="191"/>
        <v>8922.7810423565188</v>
      </c>
      <c r="AI138" s="12">
        <f t="shared" si="192"/>
        <v>476.07324547481312</v>
      </c>
      <c r="AJ138" s="12">
        <f t="shared" si="193"/>
        <v>29.766571426967111</v>
      </c>
      <c r="AK138" s="12">
        <f t="shared" si="194"/>
        <v>420.86231229739212</v>
      </c>
      <c r="AL138" s="12">
        <f t="shared" si="194"/>
        <v>52009.510015921944</v>
      </c>
      <c r="AM138" s="6"/>
      <c r="AN138" s="6"/>
    </row>
    <row r="139" spans="1:40" ht="15.5" x14ac:dyDescent="0.35">
      <c r="A139" s="5" t="s">
        <v>17</v>
      </c>
      <c r="E139" s="7">
        <f>-E137/E129</f>
        <v>-5.5923272655482102E-2</v>
      </c>
      <c r="F139" s="7"/>
      <c r="G139" s="7">
        <f>-G137/G129</f>
        <v>-5.7630319571511976E-2</v>
      </c>
      <c r="H139" s="7"/>
      <c r="I139" s="7">
        <f>-I137/I129</f>
        <v>-4.6019477073351467E-2</v>
      </c>
      <c r="J139" s="7"/>
      <c r="K139" s="7">
        <f>-K137/K129</f>
        <v>-1.9801980198019803E-5</v>
      </c>
      <c r="L139" s="7"/>
      <c r="M139" s="7">
        <f>-M137/M129</f>
        <v>-4.4688573094625463E-2</v>
      </c>
      <c r="N139" s="7"/>
      <c r="O139" s="7">
        <f>-O137/O129</f>
        <v>-5.5605393629296222E-2</v>
      </c>
      <c r="P139" s="7"/>
      <c r="Q139" s="7">
        <f>-Q137/Q129</f>
        <v>-8.0037475207047293E-2</v>
      </c>
      <c r="R139" s="7"/>
      <c r="S139" s="7">
        <f>-S137/S129</f>
        <v>-7.5724157119136618E-2</v>
      </c>
      <c r="T139" s="7"/>
      <c r="U139" s="7">
        <f>-U137/U129</f>
        <v>-6.2404369351503897E-2</v>
      </c>
      <c r="V139" s="7"/>
      <c r="W139" s="7">
        <f>-W137/W129</f>
        <v>-7.0029007528861625E-2</v>
      </c>
      <c r="X139" s="7">
        <f>-X137/X129</f>
        <v>-6.0150643306745376E-2</v>
      </c>
      <c r="AA139" s="5" t="s">
        <v>17</v>
      </c>
      <c r="AB139" s="35">
        <f t="shared" si="185"/>
        <v>-5.5923272655482102E-2</v>
      </c>
      <c r="AC139" s="35">
        <f t="shared" si="186"/>
        <v>-5.7630319571511976E-2</v>
      </c>
      <c r="AD139" s="35">
        <f t="shared" si="187"/>
        <v>-4.6019477073351467E-2</v>
      </c>
      <c r="AE139" s="35">
        <f t="shared" si="188"/>
        <v>-1.9801980198019803E-5</v>
      </c>
      <c r="AF139" s="35">
        <f t="shared" si="189"/>
        <v>-4.4688573094625463E-2</v>
      </c>
      <c r="AG139" s="35">
        <f t="shared" si="190"/>
        <v>-5.5605393629296222E-2</v>
      </c>
      <c r="AH139" s="35">
        <f t="shared" si="191"/>
        <v>-8.0037475207047293E-2</v>
      </c>
      <c r="AI139" s="35">
        <f t="shared" si="192"/>
        <v>-7.5724157119136618E-2</v>
      </c>
      <c r="AJ139" s="35">
        <f t="shared" si="193"/>
        <v>-6.2404369351503897E-2</v>
      </c>
      <c r="AK139" s="35">
        <f>+W139</f>
        <v>-7.0029007528861625E-2</v>
      </c>
      <c r="AL139" s="35">
        <f>+X139</f>
        <v>-6.0150643306745376E-2</v>
      </c>
      <c r="AM139" s="6"/>
      <c r="AN139" s="6"/>
    </row>
    <row r="140" spans="1:40" ht="15.5" x14ac:dyDescent="0.35">
      <c r="A140" s="5" t="s">
        <v>18</v>
      </c>
      <c r="E140" s="1">
        <f>+E35</f>
        <v>0.97774603470155508</v>
      </c>
      <c r="F140" s="3"/>
      <c r="G140" s="1">
        <f>+G35</f>
        <v>1.0690616448705565</v>
      </c>
      <c r="H140" s="3"/>
      <c r="I140" s="1">
        <f>+I35</f>
        <v>3.172588748684372</v>
      </c>
      <c r="J140" s="3"/>
      <c r="K140" s="1">
        <f>+K35</f>
        <v>0.99009900990099009</v>
      </c>
      <c r="L140" s="3"/>
      <c r="M140" s="1">
        <f>+M35</f>
        <v>0.61437167862337083</v>
      </c>
      <c r="N140" s="3"/>
      <c r="O140" s="1">
        <f>+O35</f>
        <v>2.6912636165942406E-2</v>
      </c>
      <c r="P140" s="3"/>
      <c r="Q140" s="1">
        <f>+Q35</f>
        <v>1.948640411106042E-2</v>
      </c>
      <c r="R140" s="3"/>
      <c r="S140" s="1">
        <f>+S35</f>
        <v>0.18832135099301012</v>
      </c>
      <c r="T140" s="3"/>
      <c r="U140" s="1">
        <f>+U35</f>
        <v>0</v>
      </c>
      <c r="V140" s="3"/>
      <c r="W140" s="1">
        <f>+W35</f>
        <v>0</v>
      </c>
      <c r="X140" s="1">
        <f>+X35</f>
        <v>0</v>
      </c>
      <c r="AA140" s="5" t="s">
        <v>18</v>
      </c>
      <c r="AB140" s="33">
        <f t="shared" si="185"/>
        <v>0.97774603470155508</v>
      </c>
      <c r="AC140" s="33">
        <f t="shared" si="186"/>
        <v>1.0690616448705565</v>
      </c>
      <c r="AD140" s="33">
        <f t="shared" si="187"/>
        <v>3.172588748684372</v>
      </c>
      <c r="AE140" s="33">
        <f t="shared" si="188"/>
        <v>0.99009900990099009</v>
      </c>
      <c r="AF140" s="33">
        <f t="shared" si="189"/>
        <v>0.61437167862337083</v>
      </c>
      <c r="AG140" s="33">
        <f t="shared" si="190"/>
        <v>2.6912636165942406E-2</v>
      </c>
      <c r="AH140" s="33">
        <f t="shared" si="191"/>
        <v>1.948640411106042E-2</v>
      </c>
      <c r="AI140" s="33">
        <f t="shared" si="192"/>
        <v>0.18832135099301012</v>
      </c>
      <c r="AJ140" s="33">
        <f t="shared" si="193"/>
        <v>0</v>
      </c>
      <c r="AK140" s="12">
        <f t="shared" si="194"/>
        <v>0</v>
      </c>
      <c r="AL140" s="12"/>
      <c r="AM140" s="6"/>
      <c r="AN140" s="6"/>
    </row>
    <row r="141" spans="1:40" ht="15.5" x14ac:dyDescent="0.35">
      <c r="A141" s="5" t="s">
        <v>19</v>
      </c>
      <c r="E141" s="1">
        <f>+E34/E138</f>
        <v>1.0356637404374343</v>
      </c>
      <c r="F141" s="1"/>
      <c r="G141" s="1">
        <f>+G34/G138</f>
        <v>1.1344397714328656</v>
      </c>
      <c r="H141" s="1"/>
      <c r="I141" s="1">
        <f>+I34/I138</f>
        <v>3.3256326229296738</v>
      </c>
      <c r="J141" s="1"/>
      <c r="K141" s="1">
        <f>+K34/K138</f>
        <v>0.9901186162102219</v>
      </c>
      <c r="L141" s="1"/>
      <c r="M141" s="1">
        <f>+M34/M138</f>
        <v>0.64311140987139637</v>
      </c>
      <c r="N141" s="1"/>
      <c r="O141" s="1">
        <f>+O34/O138</f>
        <v>2.849723620231941E-2</v>
      </c>
      <c r="P141" s="1"/>
      <c r="Q141" s="1">
        <f>+Q34/Q138</f>
        <v>2.1181736848950496E-2</v>
      </c>
      <c r="R141" s="1"/>
      <c r="S141" s="1">
        <f>+S34/S138</f>
        <v>0.20375016013188632</v>
      </c>
      <c r="T141" s="1"/>
      <c r="U141" s="1">
        <f>+U34/U138</f>
        <v>0</v>
      </c>
      <c r="V141" s="1"/>
      <c r="W141" s="1">
        <f>+W34/W138</f>
        <v>0</v>
      </c>
      <c r="X141" s="1">
        <f>+X34/X138</f>
        <v>0.75413131152346491</v>
      </c>
      <c r="AA141" s="5" t="s">
        <v>19</v>
      </c>
      <c r="AB141" s="33">
        <f t="shared" si="185"/>
        <v>1.0356637404374343</v>
      </c>
      <c r="AC141" s="33">
        <f t="shared" si="186"/>
        <v>1.1344397714328656</v>
      </c>
      <c r="AD141" s="33">
        <f t="shared" si="187"/>
        <v>3.3256326229296738</v>
      </c>
      <c r="AE141" s="33">
        <f t="shared" si="188"/>
        <v>0.9901186162102219</v>
      </c>
      <c r="AF141" s="33">
        <f t="shared" si="189"/>
        <v>0.64311140987139637</v>
      </c>
      <c r="AG141" s="33">
        <f t="shared" si="190"/>
        <v>2.849723620231941E-2</v>
      </c>
      <c r="AH141" s="33">
        <f t="shared" si="191"/>
        <v>2.1181736848950496E-2</v>
      </c>
      <c r="AI141" s="33">
        <f t="shared" si="192"/>
        <v>0.20375016013188632</v>
      </c>
      <c r="AJ141" s="33">
        <f t="shared" si="193"/>
        <v>0</v>
      </c>
      <c r="AK141" s="12">
        <f t="shared" si="194"/>
        <v>0</v>
      </c>
      <c r="AL141" s="12"/>
      <c r="AM141" s="6"/>
      <c r="AN141" s="6"/>
    </row>
    <row r="142" spans="1:40" ht="15.5" x14ac:dyDescent="0.35">
      <c r="A142" s="5" t="s">
        <v>173</v>
      </c>
      <c r="E142" s="1">
        <f>+E141-E35</f>
        <v>5.7917705735879177E-2</v>
      </c>
      <c r="F142" s="1"/>
      <c r="G142" s="1">
        <f>+G141-G35</f>
        <v>6.5378126562309014E-2</v>
      </c>
      <c r="H142" s="1"/>
      <c r="I142" s="1">
        <f>+I141-I35</f>
        <v>0.15304387424530175</v>
      </c>
      <c r="J142" s="1"/>
      <c r="K142" s="1">
        <f>+K141-K35</f>
        <v>1.9606309231812169E-5</v>
      </c>
      <c r="L142" s="1"/>
      <c r="M142" s="1">
        <f>+M141-M35</f>
        <v>2.8739731248025535E-2</v>
      </c>
      <c r="N142" s="1"/>
      <c r="O142" s="1">
        <f>+O141-O35</f>
        <v>1.5846000363770041E-3</v>
      </c>
      <c r="P142" s="1"/>
      <c r="Q142" s="1">
        <f>+Q141-Q35</f>
        <v>1.6953327378900762E-3</v>
      </c>
      <c r="R142" s="1"/>
      <c r="S142" s="1">
        <f>+S141-S35</f>
        <v>1.5428809138876204E-2</v>
      </c>
      <c r="T142" s="1"/>
      <c r="U142" s="1">
        <f>+U141-U35</f>
        <v>0</v>
      </c>
      <c r="V142" s="1"/>
      <c r="W142" s="1">
        <f>+W141-W35</f>
        <v>0</v>
      </c>
      <c r="X142" s="1">
        <f>+X141-X35</f>
        <v>0.75413131152346491</v>
      </c>
      <c r="AA142" s="5" t="s">
        <v>20</v>
      </c>
      <c r="AB142" s="33">
        <f t="shared" si="185"/>
        <v>5.7917705735879177E-2</v>
      </c>
      <c r="AC142" s="33">
        <f t="shared" si="186"/>
        <v>6.5378126562309014E-2</v>
      </c>
      <c r="AD142" s="33">
        <f t="shared" si="187"/>
        <v>0.15304387424530175</v>
      </c>
      <c r="AE142" s="33">
        <f t="shared" si="188"/>
        <v>1.9606309231812169E-5</v>
      </c>
      <c r="AF142" s="33">
        <f t="shared" si="189"/>
        <v>2.8739731248025535E-2</v>
      </c>
      <c r="AG142" s="33">
        <f t="shared" si="190"/>
        <v>1.5846000363770041E-3</v>
      </c>
      <c r="AH142" s="33">
        <f t="shared" si="191"/>
        <v>1.6953327378900762E-3</v>
      </c>
      <c r="AI142" s="33">
        <f t="shared" si="192"/>
        <v>1.5428809138876204E-2</v>
      </c>
      <c r="AJ142" s="33">
        <f t="shared" si="193"/>
        <v>0</v>
      </c>
      <c r="AK142" s="12">
        <f t="shared" si="194"/>
        <v>0</v>
      </c>
      <c r="AL142" s="12"/>
      <c r="AM142" s="6"/>
      <c r="AN142" s="6"/>
    </row>
    <row r="143" spans="1:40" ht="15.5" x14ac:dyDescent="0.35">
      <c r="A143" s="5" t="s">
        <v>21</v>
      </c>
      <c r="E143" s="3">
        <f>+E43</f>
        <v>3266.3440145570148</v>
      </c>
      <c r="F143" s="1"/>
      <c r="G143" s="3">
        <f>+G43</f>
        <v>963.19269035328</v>
      </c>
      <c r="H143" s="1"/>
      <c r="I143" s="3">
        <f>+I43</f>
        <v>282.741399006319</v>
      </c>
      <c r="J143" s="1"/>
      <c r="K143" s="3">
        <f>+K43</f>
        <v>0</v>
      </c>
      <c r="L143" s="1"/>
      <c r="M143" s="3">
        <f>+M43</f>
        <v>29.090430963399861</v>
      </c>
      <c r="N143" s="1"/>
      <c r="O143" s="3">
        <f>+O43</f>
        <v>959.20562527150457</v>
      </c>
      <c r="P143" s="1"/>
      <c r="Q143" s="3">
        <f>+Q43</f>
        <v>901.32387527140281</v>
      </c>
      <c r="R143" s="1"/>
      <c r="S143" s="3">
        <f>+S43</f>
        <v>53.337303893700721</v>
      </c>
      <c r="T143" s="1"/>
      <c r="U143" s="3">
        <f>+U43</f>
        <v>0</v>
      </c>
      <c r="V143" s="1"/>
      <c r="W143" s="3">
        <f>+W43</f>
        <v>0</v>
      </c>
      <c r="X143" s="3">
        <f>+X43</f>
        <v>6455.2353393166213</v>
      </c>
      <c r="Y143" s="3">
        <f>SUM(E143:W143)</f>
        <v>6455.2353393166213</v>
      </c>
      <c r="AA143" s="5" t="s">
        <v>21</v>
      </c>
      <c r="AB143" s="12">
        <f t="shared" si="185"/>
        <v>3266.3440145570148</v>
      </c>
      <c r="AC143" s="12">
        <f t="shared" si="186"/>
        <v>963.19269035328</v>
      </c>
      <c r="AD143" s="12">
        <f t="shared" si="187"/>
        <v>282.741399006319</v>
      </c>
      <c r="AE143" s="12">
        <f t="shared" si="188"/>
        <v>0</v>
      </c>
      <c r="AF143" s="12">
        <f t="shared" si="189"/>
        <v>29.090430963399861</v>
      </c>
      <c r="AG143" s="12">
        <f t="shared" si="190"/>
        <v>959.20562527150457</v>
      </c>
      <c r="AH143" s="12">
        <f t="shared" si="191"/>
        <v>901.32387527140281</v>
      </c>
      <c r="AI143" s="12">
        <f t="shared" si="192"/>
        <v>53.337303893700721</v>
      </c>
      <c r="AJ143" s="12">
        <f t="shared" si="193"/>
        <v>0</v>
      </c>
      <c r="AK143" s="12">
        <f t="shared" si="194"/>
        <v>0</v>
      </c>
      <c r="AL143" s="12">
        <f t="shared" si="194"/>
        <v>6455.2353393166213</v>
      </c>
      <c r="AM143" s="6"/>
      <c r="AN143" s="6"/>
    </row>
    <row r="144" spans="1:40" ht="15.5" x14ac:dyDescent="0.35">
      <c r="A144" s="5" t="s">
        <v>22</v>
      </c>
      <c r="E144" s="3">
        <f>+E112+E96+E83+E125+E107</f>
        <v>1931.5273877164755</v>
      </c>
      <c r="G144" s="3">
        <f>+G112+G96+G83+G125+G107</f>
        <v>483.52047785626746</v>
      </c>
      <c r="I144" s="3">
        <f>+I112+I96+I83+I125+I107</f>
        <v>153.39963796947617</v>
      </c>
      <c r="K144" s="3">
        <f>+K112+K96+K83+K125+K107</f>
        <v>0.499</v>
      </c>
      <c r="M144" s="3">
        <f>+M112+M96+M83+M125+M107</f>
        <v>20.655877484517809</v>
      </c>
      <c r="O144" s="3">
        <f>+O112+O96+O83+O125+O107</f>
        <v>612.98977898778617</v>
      </c>
      <c r="Q144" s="3">
        <f>+Q112+Q96+Q83+Q125+Q107</f>
        <v>371.70872643070976</v>
      </c>
      <c r="S144" s="3">
        <f>+S112+S96+S83+S125+S107</f>
        <v>14.364123496792459</v>
      </c>
      <c r="U144" s="3">
        <f>+U112+U96+U83+U125+U107</f>
        <v>0</v>
      </c>
      <c r="W144" s="3">
        <f>+W112+W96+W83+W125+W107</f>
        <v>2.7801073924057684</v>
      </c>
      <c r="X144" s="3">
        <f>+X112+X96+X83+X125+X107</f>
        <v>3591.4451173344314</v>
      </c>
      <c r="AA144" s="5" t="s">
        <v>22</v>
      </c>
      <c r="AB144" s="12">
        <f t="shared" si="185"/>
        <v>1931.5273877164755</v>
      </c>
      <c r="AC144" s="12">
        <f t="shared" si="186"/>
        <v>483.52047785626746</v>
      </c>
      <c r="AD144" s="12">
        <f t="shared" si="187"/>
        <v>153.39963796947617</v>
      </c>
      <c r="AE144" s="12">
        <f t="shared" si="188"/>
        <v>0.499</v>
      </c>
      <c r="AF144" s="12">
        <f t="shared" si="189"/>
        <v>20.655877484517809</v>
      </c>
      <c r="AG144" s="12">
        <f t="shared" si="190"/>
        <v>612.98977898778617</v>
      </c>
      <c r="AH144" s="12">
        <f t="shared" si="191"/>
        <v>371.70872643070976</v>
      </c>
      <c r="AI144" s="12">
        <f t="shared" si="192"/>
        <v>14.364123496792459</v>
      </c>
      <c r="AJ144" s="12">
        <f t="shared" si="193"/>
        <v>0</v>
      </c>
      <c r="AK144" s="12">
        <f t="shared" si="194"/>
        <v>2.7801073924057684</v>
      </c>
      <c r="AL144" s="12">
        <f t="shared" si="194"/>
        <v>3591.4451173344314</v>
      </c>
      <c r="AM144" s="6"/>
      <c r="AN144" s="6"/>
    </row>
    <row r="145" spans="1:41" ht="15.5" x14ac:dyDescent="0.35">
      <c r="A145" s="5" t="s">
        <v>23</v>
      </c>
      <c r="E145" s="3">
        <f>+E43-E144</f>
        <v>1334.8166268405394</v>
      </c>
      <c r="G145" s="3">
        <f>+G43-G144</f>
        <v>479.67221249701254</v>
      </c>
      <c r="I145" s="3">
        <f>+I43-I144</f>
        <v>129.34176103684283</v>
      </c>
      <c r="K145" s="3">
        <f>+K43-K144</f>
        <v>-0.499</v>
      </c>
      <c r="M145" s="3">
        <f>+M43-M144</f>
        <v>8.4345534788820515</v>
      </c>
      <c r="O145" s="3">
        <f>+O43-O144</f>
        <v>346.21584628371841</v>
      </c>
      <c r="Q145" s="3">
        <f>+Q43-Q144</f>
        <v>529.61514884069311</v>
      </c>
      <c r="S145" s="3">
        <f>+S43-S144</f>
        <v>38.973180396908262</v>
      </c>
      <c r="U145" s="3">
        <f>+U43-U144</f>
        <v>0</v>
      </c>
      <c r="W145" s="3">
        <f>+W43-W144</f>
        <v>-2.7801073924057684</v>
      </c>
      <c r="X145" s="3">
        <f>+X43-X144</f>
        <v>2863.7902219821899</v>
      </c>
      <c r="AA145" s="5" t="s">
        <v>23</v>
      </c>
      <c r="AB145" s="12">
        <f t="shared" si="185"/>
        <v>1334.8166268405394</v>
      </c>
      <c r="AC145" s="12">
        <f t="shared" si="186"/>
        <v>479.67221249701254</v>
      </c>
      <c r="AD145" s="12">
        <f t="shared" si="187"/>
        <v>129.34176103684283</v>
      </c>
      <c r="AE145" s="12">
        <f t="shared" si="188"/>
        <v>-0.499</v>
      </c>
      <c r="AF145" s="12">
        <f t="shared" si="189"/>
        <v>8.4345534788820515</v>
      </c>
      <c r="AG145" s="12">
        <f t="shared" si="190"/>
        <v>346.21584628371841</v>
      </c>
      <c r="AH145" s="12">
        <f t="shared" si="191"/>
        <v>529.61514884069311</v>
      </c>
      <c r="AI145" s="12">
        <f t="shared" si="192"/>
        <v>38.973180396908262</v>
      </c>
      <c r="AJ145" s="12">
        <f t="shared" si="193"/>
        <v>0</v>
      </c>
      <c r="AK145" s="12">
        <f t="shared" si="194"/>
        <v>-2.7801073924057684</v>
      </c>
      <c r="AL145" s="12">
        <f t="shared" si="194"/>
        <v>2863.7902219821899</v>
      </c>
      <c r="AM145" s="6">
        <f>10*AL145/1000</f>
        <v>28.6379022198219</v>
      </c>
      <c r="AN145" s="6">
        <f>5*AL145/1000</f>
        <v>14.31895110991095</v>
      </c>
    </row>
    <row r="146" spans="1:41" ht="15.5" x14ac:dyDescent="0.35">
      <c r="A146" s="5" t="s">
        <v>174</v>
      </c>
      <c r="E146" s="15">
        <f>-E145/E143</f>
        <v>-0.40865769829867987</v>
      </c>
      <c r="G146" s="15">
        <f>-G145/G143</f>
        <v>-0.4980023387854805</v>
      </c>
      <c r="I146" s="15">
        <f>-I145/I143</f>
        <v>-0.45745604107289628</v>
      </c>
      <c r="K146" s="15" t="e">
        <f>-K145/K143</f>
        <v>#DIV/0!</v>
      </c>
      <c r="M146" s="15">
        <f>-M145/M143</f>
        <v>-0.28994254122580682</v>
      </c>
      <c r="O146" s="15">
        <f>-O145/O143</f>
        <v>-0.36094017503882081</v>
      </c>
      <c r="Q146" s="15">
        <f>-Q145/Q143</f>
        <v>-0.58759693753948061</v>
      </c>
      <c r="S146" s="15">
        <f>-S145/S143</f>
        <v>-0.73069273382434874</v>
      </c>
      <c r="U146" s="15" t="e">
        <f>-U145/U143</f>
        <v>#DIV/0!</v>
      </c>
      <c r="W146" s="15"/>
      <c r="X146" s="15">
        <f>-X145/X143</f>
        <v>-0.44363839139060157</v>
      </c>
      <c r="AA146" s="5" t="s">
        <v>24</v>
      </c>
      <c r="AB146" s="32">
        <f t="shared" si="185"/>
        <v>-0.40865769829867987</v>
      </c>
      <c r="AC146" s="32">
        <f t="shared" si="186"/>
        <v>-0.4980023387854805</v>
      </c>
      <c r="AD146" s="32">
        <f t="shared" si="187"/>
        <v>-0.45745604107289628</v>
      </c>
      <c r="AE146" s="32" t="e">
        <f t="shared" si="188"/>
        <v>#DIV/0!</v>
      </c>
      <c r="AF146" s="32">
        <f t="shared" si="189"/>
        <v>-0.28994254122580682</v>
      </c>
      <c r="AG146" s="32">
        <f t="shared" si="190"/>
        <v>-0.36094017503882081</v>
      </c>
      <c r="AH146" s="32">
        <f t="shared" si="191"/>
        <v>-0.58759693753948061</v>
      </c>
      <c r="AI146" s="32">
        <f t="shared" si="192"/>
        <v>-0.73069273382434874</v>
      </c>
      <c r="AJ146" s="12">
        <f>+V146</f>
        <v>0</v>
      </c>
      <c r="AK146" s="12">
        <f t="shared" ref="AK146" si="196">+W146</f>
        <v>0</v>
      </c>
      <c r="AL146" s="32">
        <f>+X146</f>
        <v>-0.44363839139060157</v>
      </c>
      <c r="AM146" s="6"/>
      <c r="AN146" s="6"/>
    </row>
    <row r="147" spans="1:41" ht="15.5" x14ac:dyDescent="0.35">
      <c r="AB147" s="5"/>
      <c r="AM147" s="2">
        <f>+AM135+AM145</f>
        <v>60.072276664670966</v>
      </c>
      <c r="AN147" s="2">
        <f>+AN135+AN145</f>
        <v>30.036138332335483</v>
      </c>
      <c r="AO147" s="2">
        <f>+AM147-AN147</f>
        <v>30.036138332335483</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279.64244655815236</v>
      </c>
      <c r="F149" s="6"/>
      <c r="G149" s="6">
        <f>+G54</f>
        <v>79.6703729209285</v>
      </c>
      <c r="H149" s="6"/>
      <c r="I149" s="6">
        <f>+I54</f>
        <v>11.875877453135402</v>
      </c>
      <c r="J149" s="6"/>
      <c r="K149" s="6">
        <f>+K54</f>
        <v>2.5000000000000001E-2</v>
      </c>
      <c r="L149" s="6"/>
      <c r="M149" s="6">
        <f>+M54</f>
        <v>6.5210579079476521</v>
      </c>
      <c r="N149" s="6"/>
      <c r="O149" s="6">
        <f>+O54</f>
        <v>63.014685327590591</v>
      </c>
      <c r="P149" s="6"/>
      <c r="Q149" s="6">
        <f>+Q54</f>
        <v>87.011088307772468</v>
      </c>
      <c r="R149" s="6"/>
      <c r="S149" s="6">
        <f>+S54</f>
        <v>4.9278023732585732</v>
      </c>
      <c r="T149" s="6"/>
      <c r="U149" s="6">
        <f>+U54</f>
        <v>0.20220339877939147</v>
      </c>
      <c r="V149" s="6"/>
      <c r="W149" s="6">
        <f>+W54</f>
        <v>3.5004509789703446</v>
      </c>
      <c r="X149" s="6">
        <f>+X54</f>
        <v>536.39098522653524</v>
      </c>
      <c r="AA149" t="s">
        <v>25</v>
      </c>
      <c r="AB149" s="12">
        <f>+E149</f>
        <v>279.64244655815236</v>
      </c>
      <c r="AC149" s="12">
        <f>+G149</f>
        <v>79.6703729209285</v>
      </c>
      <c r="AD149" s="12">
        <f>+I149</f>
        <v>11.875877453135402</v>
      </c>
      <c r="AE149" s="12">
        <f>+K149</f>
        <v>2.5000000000000001E-2</v>
      </c>
      <c r="AF149" s="12">
        <f>+M149</f>
        <v>6.5210579079476521</v>
      </c>
      <c r="AG149" s="12">
        <f>+O149</f>
        <v>63.014685327590591</v>
      </c>
      <c r="AH149" s="12">
        <f>+Q149</f>
        <v>87.011088307772468</v>
      </c>
      <c r="AI149" s="12">
        <f>+S149</f>
        <v>4.9278023732585732</v>
      </c>
      <c r="AJ149" s="12">
        <f>+U149</f>
        <v>0.20220339877939147</v>
      </c>
      <c r="AK149" s="12">
        <f>+W149</f>
        <v>3.5004509789703446</v>
      </c>
      <c r="AL149" s="12">
        <f>+X149</f>
        <v>536.39098522653524</v>
      </c>
      <c r="AM149" s="2">
        <f>+AL149</f>
        <v>536.39098522653524</v>
      </c>
      <c r="AN149" s="3">
        <f>+AL149</f>
        <v>536.39098522653524</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225.13103689844479</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61.662687689528525</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8.9603881531964706</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2.7976800000000003E-2</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5.7978996295442</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53.856277926409817</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74.266543423051715</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4.1421686343172794</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0.20206428284103128</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3.3138090188930587</v>
      </c>
      <c r="X150" s="2">
        <f>0.001*($C73*X73+$C74*X74+$C75*X75+$C76*X76+$C79*X79+$C80*X80+$C81*X81+$C82*X82+$C83*X83+$C84*X84+$C88*X88+$C89*X89+$C92*X92+$C93*X93+$C94*X94+$C95*X95+$C96*X96+$C97*X97+$C101*X101+$C102*X102+$C106*X106+$C107*X107+$C108*X108+$C109*X109+$C110*X110+$C111*X111+$C112*X112+$C113*X113+$N$2*($C117*X117+$C118*X118+$C121*X121+$C122*X122+$C123*X123+$C124*X124+$C125*X125+$C126*X126))</f>
        <v>437.36085245622706</v>
      </c>
      <c r="AA150" t="s">
        <v>26</v>
      </c>
      <c r="AB150" s="12">
        <f t="shared" ref="AB150:AB152" si="197">+E150</f>
        <v>225.13103689844479</v>
      </c>
      <c r="AC150" s="12">
        <f t="shared" ref="AC150:AC152" si="198">+G150</f>
        <v>61.662687689528525</v>
      </c>
      <c r="AD150" s="12">
        <f t="shared" ref="AD150:AD152" si="199">+I150</f>
        <v>8.9603881531964706</v>
      </c>
      <c r="AE150" s="12">
        <f t="shared" ref="AE150:AE152" si="200">+K150</f>
        <v>2.7976800000000003E-2</v>
      </c>
      <c r="AF150" s="12">
        <f t="shared" ref="AF150:AF152" si="201">+M150</f>
        <v>5.7978996295442</v>
      </c>
      <c r="AG150" s="12">
        <f t="shared" ref="AG150:AG152" si="202">+O150</f>
        <v>53.856277926409817</v>
      </c>
      <c r="AH150" s="12">
        <f t="shared" ref="AH150:AH152" si="203">+Q150</f>
        <v>74.266543423051715</v>
      </c>
      <c r="AI150" s="12">
        <f t="shared" ref="AI150:AI152" si="204">+S150</f>
        <v>4.1421686343172794</v>
      </c>
      <c r="AJ150" s="12">
        <f t="shared" ref="AJ150:AJ152" si="205">+U150</f>
        <v>0.20206428284103128</v>
      </c>
      <c r="AK150" s="12">
        <f t="shared" ref="AK150:AK152" si="206">+W150</f>
        <v>3.3138090188930587</v>
      </c>
      <c r="AL150" s="12">
        <f t="shared" ref="AL150:AL152" si="207">+X150</f>
        <v>437.36085245622706</v>
      </c>
      <c r="AM150" s="2">
        <f>+AL150+AO147</f>
        <v>467.39699078856256</v>
      </c>
      <c r="AN150" s="2">
        <f>+AL150+AM147</f>
        <v>497.433129120898</v>
      </c>
    </row>
    <row r="151" spans="1:41" ht="15.5" x14ac:dyDescent="0.35">
      <c r="A151" t="s">
        <v>35</v>
      </c>
      <c r="E151" s="2">
        <f>+E150-E149</f>
        <v>-54.511409659707567</v>
      </c>
      <c r="F151" s="2"/>
      <c r="G151" s="2">
        <f t="shared" ref="G151:W151" si="208">+G150-G149</f>
        <v>-18.007685231399975</v>
      </c>
      <c r="H151" s="2"/>
      <c r="I151" s="2">
        <f t="shared" ref="I151" si="209">+I150-I149</f>
        <v>-2.9154892999389315</v>
      </c>
      <c r="J151" s="2"/>
      <c r="K151" s="2">
        <f t="shared" ref="K151" si="210">+K150-K149</f>
        <v>2.9768000000000017E-3</v>
      </c>
      <c r="L151" s="2"/>
      <c r="M151" s="2">
        <f t="shared" si="208"/>
        <v>-0.72315827840345204</v>
      </c>
      <c r="N151" s="2"/>
      <c r="O151" s="2">
        <f t="shared" si="208"/>
        <v>-9.1584074011807743</v>
      </c>
      <c r="P151" s="2"/>
      <c r="Q151" s="2">
        <f t="shared" si="208"/>
        <v>-12.744544884720753</v>
      </c>
      <c r="R151" s="2"/>
      <c r="S151" s="2">
        <f t="shared" si="208"/>
        <v>-0.78563373894129374</v>
      </c>
      <c r="T151" s="2"/>
      <c r="U151" s="2">
        <f t="shared" si="208"/>
        <v>-1.3911593836019032E-4</v>
      </c>
      <c r="V151" s="2"/>
      <c r="W151" s="2">
        <f t="shared" si="208"/>
        <v>-0.18664196007728595</v>
      </c>
      <c r="X151" s="3">
        <f>SUM(E151:W151)</f>
        <v>-99.030132770308384</v>
      </c>
      <c r="Y151" s="2">
        <f>+X150-X149</f>
        <v>-99.030132770308171</v>
      </c>
      <c r="AA151" t="s">
        <v>27</v>
      </c>
      <c r="AB151" s="12">
        <f t="shared" si="197"/>
        <v>-54.511409659707567</v>
      </c>
      <c r="AC151" s="12">
        <f t="shared" si="198"/>
        <v>-18.007685231399975</v>
      </c>
      <c r="AD151" s="12">
        <f t="shared" si="199"/>
        <v>-2.9154892999389315</v>
      </c>
      <c r="AE151" s="12">
        <f t="shared" si="200"/>
        <v>2.9768000000000017E-3</v>
      </c>
      <c r="AF151" s="12">
        <f t="shared" si="201"/>
        <v>-0.72315827840345204</v>
      </c>
      <c r="AG151" s="12">
        <f t="shared" si="202"/>
        <v>-9.1584074011807743</v>
      </c>
      <c r="AH151" s="12">
        <f t="shared" si="203"/>
        <v>-12.744544884720753</v>
      </c>
      <c r="AI151" s="12">
        <f t="shared" si="204"/>
        <v>-0.78563373894129374</v>
      </c>
      <c r="AJ151" s="12">
        <f t="shared" si="205"/>
        <v>-1.3911593836019032E-4</v>
      </c>
      <c r="AK151" s="12">
        <f t="shared" si="206"/>
        <v>-0.18664196007728595</v>
      </c>
      <c r="AL151" s="12">
        <f t="shared" si="207"/>
        <v>-99.030132770308384</v>
      </c>
      <c r="AM151" s="2">
        <f>+AM150-AM149</f>
        <v>-68.993994437972674</v>
      </c>
      <c r="AN151" s="2">
        <f>+AN150-AN149</f>
        <v>-38.957856105637234</v>
      </c>
    </row>
    <row r="152" spans="1:41" ht="15.5" x14ac:dyDescent="0.35">
      <c r="A152" t="s">
        <v>28</v>
      </c>
      <c r="E152" s="2">
        <f>100*E151/E149</f>
        <v>-19.493253020289174</v>
      </c>
      <c r="F152" s="2"/>
      <c r="G152" s="2">
        <f>100*G151/G149</f>
        <v>-22.60273746838401</v>
      </c>
      <c r="H152" s="2"/>
      <c r="I152" s="2">
        <f>100*I151/I149</f>
        <v>-24.549674846713749</v>
      </c>
      <c r="J152" s="2"/>
      <c r="K152" s="2">
        <f>100*K151/K149</f>
        <v>11.907200000000007</v>
      </c>
      <c r="L152" s="2"/>
      <c r="M152" s="2">
        <f>100*M151/M149</f>
        <v>-11.089585288333208</v>
      </c>
      <c r="N152" s="2"/>
      <c r="O152" s="2">
        <f>100*O151/O149</f>
        <v>-14.533766777647974</v>
      </c>
      <c r="P152" s="2"/>
      <c r="Q152" s="2">
        <f>100*Q151/Q149</f>
        <v>-14.647035375125078</v>
      </c>
      <c r="R152" s="2"/>
      <c r="S152" s="2">
        <f>100*S151/S149</f>
        <v>-15.942882433854246</v>
      </c>
      <c r="T152" s="2"/>
      <c r="U152" s="2">
        <f>100*U151/U149</f>
        <v>-6.8799999999984665E-2</v>
      </c>
      <c r="V152" s="2"/>
      <c r="W152" s="2">
        <f>100*W151/W149</f>
        <v>-5.3319404042100471</v>
      </c>
      <c r="X152" s="2">
        <f t="shared" ref="X152" si="211">100*X151/X149</f>
        <v>-18.462303710880743</v>
      </c>
      <c r="AA152" t="s">
        <v>28</v>
      </c>
      <c r="AB152" s="6">
        <f t="shared" si="197"/>
        <v>-19.493253020289174</v>
      </c>
      <c r="AC152" s="6">
        <f t="shared" si="198"/>
        <v>-22.60273746838401</v>
      </c>
      <c r="AD152" s="6">
        <f t="shared" si="199"/>
        <v>-24.549674846713749</v>
      </c>
      <c r="AE152" s="6">
        <f t="shared" si="200"/>
        <v>11.907200000000007</v>
      </c>
      <c r="AF152" s="6">
        <f t="shared" si="201"/>
        <v>-11.089585288333208</v>
      </c>
      <c r="AG152" s="6">
        <f t="shared" si="202"/>
        <v>-14.533766777647974</v>
      </c>
      <c r="AH152" s="6">
        <f t="shared" si="203"/>
        <v>-14.647035375125078</v>
      </c>
      <c r="AI152" s="6">
        <f t="shared" si="204"/>
        <v>-15.942882433854246</v>
      </c>
      <c r="AJ152" s="6">
        <f t="shared" si="205"/>
        <v>-6.8799999999984665E-2</v>
      </c>
      <c r="AK152" s="6">
        <f t="shared" si="206"/>
        <v>-5.3319404042100471</v>
      </c>
      <c r="AL152" s="6">
        <f t="shared" si="207"/>
        <v>-18.462303710880743</v>
      </c>
      <c r="AM152" s="2">
        <f>100*AM151/AM149</f>
        <v>-12.862631240686172</v>
      </c>
      <c r="AN152" s="2">
        <f>100*AN151/AN149</f>
        <v>-7.2629587704916538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1FB8-F5E7-481E-AD59-5410DEEEB32A}">
  <dimension ref="A2:BA152"/>
  <sheetViews>
    <sheetView zoomScale="50" zoomScaleNormal="50" workbookViewId="0">
      <selection activeCell="O3" sqref="O3"/>
    </sheetView>
  </sheetViews>
  <sheetFormatPr defaultRowHeight="14.5" x14ac:dyDescent="0.35"/>
  <cols>
    <col min="1" max="1" width="23" customWidth="1"/>
    <col min="2" max="2" width="14.7265625" customWidth="1"/>
    <col min="3" max="3" width="11.36328125" customWidth="1"/>
    <col min="4" max="4" width="17.453125" customWidth="1"/>
    <col min="27" max="27" width="58.269531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60498.39999999998</v>
      </c>
      <c r="F15" s="42">
        <v>32794.04200000003</v>
      </c>
      <c r="G15" s="42">
        <v>15211.9</v>
      </c>
      <c r="H15" s="42">
        <v>170.20500000000001</v>
      </c>
      <c r="I15" s="42">
        <v>1633</v>
      </c>
      <c r="J15" s="42">
        <v>740.53399999999988</v>
      </c>
      <c r="K15" s="42">
        <v>478.26999999999992</v>
      </c>
      <c r="L15" s="42">
        <v>239.44200000000001</v>
      </c>
      <c r="M15" s="42">
        <v>57.400000000000013</v>
      </c>
      <c r="N15" s="43">
        <v>0</v>
      </c>
      <c r="O15" s="25">
        <v>111823.193</v>
      </c>
    </row>
    <row r="16" spans="1:25" ht="15.5" x14ac:dyDescent="0.35">
      <c r="A16" s="44" t="s">
        <v>66</v>
      </c>
      <c r="B16" s="25"/>
      <c r="C16" s="25"/>
      <c r="D16" s="25"/>
      <c r="E16" s="23">
        <v>44320</v>
      </c>
      <c r="F16" s="23">
        <v>21579</v>
      </c>
      <c r="G16" s="23">
        <v>2847</v>
      </c>
      <c r="H16" s="23">
        <v>321</v>
      </c>
      <c r="I16" s="23">
        <v>1223</v>
      </c>
      <c r="J16" s="23">
        <v>51739</v>
      </c>
      <c r="K16" s="23">
        <v>22762</v>
      </c>
      <c r="L16" s="23">
        <v>1261</v>
      </c>
      <c r="M16" s="23">
        <v>243</v>
      </c>
      <c r="N16" s="25">
        <v>3381.4908243169889</v>
      </c>
      <c r="O16" s="25">
        <f>SUM(E16:N16)</f>
        <v>149676.49082431698</v>
      </c>
    </row>
    <row r="17" spans="1:22" ht="15.5" x14ac:dyDescent="0.35">
      <c r="A17" s="45" t="s">
        <v>198</v>
      </c>
      <c r="B17" s="25"/>
      <c r="C17" s="25"/>
      <c r="D17" s="25"/>
      <c r="E17" s="23">
        <v>8554</v>
      </c>
      <c r="F17" s="23">
        <v>4539</v>
      </c>
      <c r="G17" s="23">
        <v>557</v>
      </c>
      <c r="H17" s="23">
        <v>63</v>
      </c>
      <c r="I17" s="23">
        <v>205</v>
      </c>
      <c r="J17" s="23">
        <v>8976</v>
      </c>
      <c r="K17" s="23">
        <v>3321</v>
      </c>
      <c r="L17" s="23">
        <v>232</v>
      </c>
      <c r="M17" s="23">
        <v>44</v>
      </c>
      <c r="N17" s="25">
        <v>619.56905792703094</v>
      </c>
      <c r="O17" s="25">
        <f t="shared" ref="O17:O23" si="0">SUM(E17:N17)</f>
        <v>27110.56905792703</v>
      </c>
    </row>
    <row r="18" spans="1:22" ht="15.5" x14ac:dyDescent="0.35">
      <c r="A18" s="45" t="s">
        <v>85</v>
      </c>
      <c r="B18" s="25"/>
      <c r="C18" s="25"/>
      <c r="D18" s="25"/>
      <c r="E18" s="23">
        <v>6846</v>
      </c>
      <c r="F18" s="43">
        <v>3112</v>
      </c>
      <c r="G18" s="23">
        <v>296</v>
      </c>
      <c r="H18" s="23">
        <v>36</v>
      </c>
      <c r="I18" s="23">
        <v>181</v>
      </c>
      <c r="J18" s="23">
        <v>5210</v>
      </c>
      <c r="K18" s="23">
        <v>2505</v>
      </c>
      <c r="L18" s="23">
        <v>159</v>
      </c>
      <c r="M18" s="23">
        <v>42</v>
      </c>
      <c r="N18" s="25">
        <v>531.70234028554376</v>
      </c>
      <c r="O18" s="25">
        <f t="shared" si="0"/>
        <v>18918.702340285545</v>
      </c>
    </row>
    <row r="19" spans="1:22" ht="15.5" x14ac:dyDescent="0.35">
      <c r="A19" s="45" t="s">
        <v>86</v>
      </c>
      <c r="B19" s="25"/>
      <c r="C19" s="25"/>
      <c r="D19" s="25"/>
      <c r="E19" s="23">
        <v>21136</v>
      </c>
      <c r="F19" s="43">
        <v>13004</v>
      </c>
      <c r="G19" s="23">
        <v>689</v>
      </c>
      <c r="H19" s="23">
        <v>140</v>
      </c>
      <c r="I19" s="23">
        <v>981</v>
      </c>
      <c r="J19" s="23">
        <v>14263</v>
      </c>
      <c r="K19" s="23">
        <v>8947</v>
      </c>
      <c r="L19" s="23">
        <v>780</v>
      </c>
      <c r="M19" s="23">
        <v>135</v>
      </c>
      <c r="N19" s="25">
        <v>1421.3176417138059</v>
      </c>
      <c r="O19" s="25">
        <f t="shared" si="0"/>
        <v>61496.317641713809</v>
      </c>
    </row>
    <row r="20" spans="1:22" ht="15.5" x14ac:dyDescent="0.35">
      <c r="A20" s="44" t="s">
        <v>67</v>
      </c>
      <c r="B20" s="25"/>
      <c r="C20" s="25"/>
      <c r="D20" s="25"/>
      <c r="E20" s="25">
        <f>E17*$N$2+E18+E19</f>
        <v>27982</v>
      </c>
      <c r="F20" s="25">
        <f t="shared" ref="F20:O20" si="1">F17*$N$2+F18+F19</f>
        <v>16116</v>
      </c>
      <c r="G20" s="25">
        <f t="shared" si="1"/>
        <v>985</v>
      </c>
      <c r="H20" s="25">
        <f t="shared" si="1"/>
        <v>176</v>
      </c>
      <c r="I20" s="25">
        <f t="shared" si="1"/>
        <v>1162</v>
      </c>
      <c r="J20" s="25">
        <f t="shared" si="1"/>
        <v>19473</v>
      </c>
      <c r="K20" s="25">
        <f t="shared" si="1"/>
        <v>11452</v>
      </c>
      <c r="L20" s="25">
        <f t="shared" si="1"/>
        <v>939</v>
      </c>
      <c r="M20" s="25">
        <f t="shared" si="1"/>
        <v>177</v>
      </c>
      <c r="N20" s="25">
        <f t="shared" si="1"/>
        <v>1953.0199819993495</v>
      </c>
      <c r="O20" s="25">
        <f t="shared" si="1"/>
        <v>80415.019981999358</v>
      </c>
    </row>
    <row r="21" spans="1:22" ht="15.5" x14ac:dyDescent="0.35">
      <c r="A21" s="44" t="s">
        <v>68</v>
      </c>
      <c r="B21" s="25"/>
      <c r="C21" s="25"/>
      <c r="D21" s="25"/>
      <c r="E21" s="25">
        <v>8975.7700587054696</v>
      </c>
      <c r="F21" s="25">
        <v>5222.5898545395503</v>
      </c>
      <c r="G21" s="25">
        <v>824.95682292462664</v>
      </c>
      <c r="H21" s="25">
        <v>84.016981813701619</v>
      </c>
      <c r="I21" s="25">
        <v>130.28391360203642</v>
      </c>
      <c r="J21" s="25">
        <v>10547.13992208032</v>
      </c>
      <c r="K21" s="25">
        <v>1966.7402091952274</v>
      </c>
      <c r="L21" s="25">
        <v>59.583337009694731</v>
      </c>
      <c r="M21" s="25">
        <v>5.1774220222681713</v>
      </c>
      <c r="N21" s="25"/>
      <c r="O21" s="25">
        <f t="shared" si="0"/>
        <v>27816.258521892894</v>
      </c>
      <c r="T21">
        <v>12</v>
      </c>
      <c r="U21">
        <v>270</v>
      </c>
      <c r="V21">
        <f>+T21*U21</f>
        <v>3240</v>
      </c>
    </row>
    <row r="22" spans="1:22" ht="15.5" x14ac:dyDescent="0.35">
      <c r="A22" s="44" t="s">
        <v>69</v>
      </c>
      <c r="B22" s="25"/>
      <c r="C22" s="25"/>
      <c r="D22" s="25"/>
      <c r="E22" s="25">
        <v>17778.659848354382</v>
      </c>
      <c r="F22" s="25">
        <v>10193.969618180005</v>
      </c>
      <c r="G22" s="25">
        <v>101.83888269911438</v>
      </c>
      <c r="H22" s="25">
        <v>79.362083372130115</v>
      </c>
      <c r="I22" s="25">
        <v>897.65605602924688</v>
      </c>
      <c r="J22" s="25">
        <v>7181.1286585349872</v>
      </c>
      <c r="K22" s="25">
        <v>7797.9578084805817</v>
      </c>
      <c r="L22" s="25">
        <v>473.66950882310203</v>
      </c>
      <c r="M22" s="25">
        <v>61.007301210787226</v>
      </c>
      <c r="N22" s="25"/>
      <c r="O22" s="25">
        <f t="shared" si="0"/>
        <v>44565.249765684333</v>
      </c>
    </row>
    <row r="23" spans="1:22" ht="15.5" x14ac:dyDescent="0.35">
      <c r="A23" s="44" t="s">
        <v>87</v>
      </c>
      <c r="B23" s="25"/>
      <c r="C23" s="25"/>
      <c r="D23" s="25"/>
      <c r="E23" s="25">
        <v>728.58786828737118</v>
      </c>
      <c r="F23" s="25">
        <v>479.71480083363622</v>
      </c>
      <c r="G23" s="25">
        <v>40.166809724926352</v>
      </c>
      <c r="H23" s="25">
        <v>13.286901010880825</v>
      </c>
      <c r="I23" s="25">
        <v>36.630790336865971</v>
      </c>
      <c r="J23" s="25">
        <v>1218.5240773016812</v>
      </c>
      <c r="K23" s="25">
        <v>772.0837788881538</v>
      </c>
      <c r="L23" s="25">
        <v>29.592202356619904</v>
      </c>
      <c r="M23" s="25">
        <v>1.5866422463183483</v>
      </c>
      <c r="N23" s="25"/>
      <c r="O23" s="25">
        <f t="shared" si="0"/>
        <v>3320.1738709864544</v>
      </c>
    </row>
    <row r="24" spans="1:22" ht="15.5" x14ac:dyDescent="0.35">
      <c r="A24" s="46" t="s">
        <v>88</v>
      </c>
      <c r="B24" s="26"/>
      <c r="C24" s="26"/>
      <c r="D24" s="26"/>
      <c r="E24" s="26">
        <f>E26/E19*100</f>
        <v>33.260973456116083</v>
      </c>
      <c r="F24" s="26">
        <f t="shared" ref="F24:N24" si="2">F26/F19*100</f>
        <v>32.969967961552783</v>
      </c>
      <c r="G24" s="26">
        <f t="shared" si="2"/>
        <v>21.93374763360238</v>
      </c>
      <c r="H24" s="26">
        <f t="shared" si="2"/>
        <v>28.761798619182493</v>
      </c>
      <c r="I24" s="26">
        <f t="shared" si="2"/>
        <v>33.109871471448152</v>
      </c>
      <c r="J24" s="26">
        <f t="shared" si="2"/>
        <v>30.616073075063206</v>
      </c>
      <c r="K24" s="26">
        <f t="shared" si="2"/>
        <v>39.487456230521651</v>
      </c>
      <c r="L24" s="26">
        <f t="shared" si="2"/>
        <v>50.820258508235938</v>
      </c>
      <c r="M24" s="26">
        <f t="shared" si="2"/>
        <v>0</v>
      </c>
      <c r="N24" s="26">
        <f t="shared" si="2"/>
        <v>42.419680502179915</v>
      </c>
      <c r="O24" s="26">
        <f>O26/O19*100</f>
        <v>33.713695855961994</v>
      </c>
    </row>
    <row r="25" spans="1:22" ht="15.5" x14ac:dyDescent="0.35">
      <c r="A25" s="21" t="s">
        <v>89</v>
      </c>
      <c r="B25" s="23"/>
      <c r="C25" s="23"/>
      <c r="D25" s="23"/>
      <c r="E25" s="42">
        <v>12328.801205678392</v>
      </c>
      <c r="F25" s="42">
        <v>7822.8442252219756</v>
      </c>
      <c r="G25" s="42">
        <v>533.33921206455193</v>
      </c>
      <c r="H25" s="42">
        <v>85.439704208763985</v>
      </c>
      <c r="I25" s="42">
        <v>528.36038326114738</v>
      </c>
      <c r="J25" s="42">
        <v>8693.7170575422424</v>
      </c>
      <c r="K25" s="42">
        <v>5317.4647039711699</v>
      </c>
      <c r="L25" s="42">
        <v>569.61974682356299</v>
      </c>
      <c r="M25" s="25">
        <v>0</v>
      </c>
      <c r="N25" s="42">
        <v>902.4823481812623</v>
      </c>
      <c r="O25" s="42">
        <f>SUM(E25:N25)</f>
        <v>36782.068586953072</v>
      </c>
    </row>
    <row r="26" spans="1:22" ht="15.5" x14ac:dyDescent="0.35">
      <c r="A26" s="21" t="s">
        <v>90</v>
      </c>
      <c r="B26" s="23"/>
      <c r="C26" s="23"/>
      <c r="D26" s="23"/>
      <c r="E26" s="42">
        <v>7030.0393496846955</v>
      </c>
      <c r="F26" s="42">
        <v>4287.4146337203238</v>
      </c>
      <c r="G26" s="42">
        <v>151.1235211955204</v>
      </c>
      <c r="H26" s="42">
        <v>40.26651806685549</v>
      </c>
      <c r="I26" s="42">
        <v>324.80783913490637</v>
      </c>
      <c r="J26" s="42">
        <v>4366.7705026962649</v>
      </c>
      <c r="K26" s="42">
        <v>3532.9427089447722</v>
      </c>
      <c r="L26" s="42">
        <v>396.39801636424033</v>
      </c>
      <c r="M26" s="42">
        <v>0</v>
      </c>
      <c r="N26" s="42">
        <v>602.91840253611474</v>
      </c>
      <c r="O26" s="49">
        <f>SUM(E26:N26)</f>
        <v>20732.681492343694</v>
      </c>
    </row>
    <row r="27" spans="1:22" ht="15.5" x14ac:dyDescent="0.35">
      <c r="A27" s="21" t="s">
        <v>91</v>
      </c>
      <c r="B27" s="23"/>
      <c r="C27" s="23"/>
      <c r="D27" s="23"/>
      <c r="E27" s="25">
        <f>E19-E26</f>
        <v>14105.960650315305</v>
      </c>
      <c r="F27" s="25">
        <f t="shared" ref="F27:M27" si="3">F19-F26</f>
        <v>8716.5853662796762</v>
      </c>
      <c r="G27" s="25">
        <f t="shared" si="3"/>
        <v>537.87647880447958</v>
      </c>
      <c r="H27" s="25">
        <f t="shared" si="3"/>
        <v>99.733481933144503</v>
      </c>
      <c r="I27" s="25">
        <f t="shared" si="3"/>
        <v>656.19216086509368</v>
      </c>
      <c r="J27" s="25">
        <f t="shared" si="3"/>
        <v>9896.2294973037351</v>
      </c>
      <c r="K27" s="25">
        <f t="shared" si="3"/>
        <v>5414.0572910552273</v>
      </c>
      <c r="L27" s="25">
        <f t="shared" si="3"/>
        <v>383.60198363575967</v>
      </c>
      <c r="M27" s="25">
        <f t="shared" si="3"/>
        <v>135</v>
      </c>
      <c r="N27" s="25"/>
      <c r="O27" s="25">
        <f>O19-O26</f>
        <v>40763.636149370112</v>
      </c>
    </row>
    <row r="28" spans="1:22" ht="15.5" x14ac:dyDescent="0.35">
      <c r="A28" s="44" t="s">
        <v>92</v>
      </c>
      <c r="B28" s="25"/>
      <c r="C28" s="25"/>
      <c r="D28" s="25"/>
      <c r="E28" s="47">
        <v>3681.9</v>
      </c>
      <c r="F28" s="25">
        <v>1632.3</v>
      </c>
      <c r="G28" s="25">
        <v>36.200000000000003</v>
      </c>
      <c r="H28" s="25">
        <v>0</v>
      </c>
      <c r="I28" s="25">
        <v>105.4</v>
      </c>
      <c r="J28" s="25">
        <v>3333.8</v>
      </c>
      <c r="K28" s="25">
        <v>993.2</v>
      </c>
      <c r="L28" s="25">
        <v>97.9</v>
      </c>
      <c r="M28" s="25">
        <v>18.2</v>
      </c>
      <c r="N28" s="25">
        <v>161</v>
      </c>
      <c r="O28" s="25">
        <f>SUM(E28:N28)</f>
        <v>10059.9</v>
      </c>
    </row>
    <row r="29" spans="1:22" ht="15.5" x14ac:dyDescent="0.35">
      <c r="A29" s="21" t="s">
        <v>93</v>
      </c>
      <c r="B29" s="23"/>
      <c r="C29" s="23"/>
      <c r="D29" s="23"/>
      <c r="E29" s="47">
        <v>22619.914825799344</v>
      </c>
      <c r="F29" s="47">
        <v>12214.319580920832</v>
      </c>
      <c r="G29" s="47">
        <v>894.36167943471276</v>
      </c>
      <c r="H29" s="47">
        <v>152.11216315128081</v>
      </c>
      <c r="I29" s="47">
        <v>759.20946738459929</v>
      </c>
      <c r="J29" s="47">
        <v>15308.718892861878</v>
      </c>
      <c r="K29" s="47">
        <v>7757.6309861102245</v>
      </c>
      <c r="L29" s="47">
        <v>715.17898851339532</v>
      </c>
      <c r="M29" s="47">
        <v>0</v>
      </c>
      <c r="N29" s="47">
        <v>847.93155222825806</v>
      </c>
      <c r="O29" s="25">
        <f>[2]Vesistökuormituksen_riskipellot!C11</f>
        <v>652.28032970000004</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240</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60498.39999999998</v>
      </c>
      <c r="F34" s="9"/>
      <c r="G34" s="9">
        <f>+F15</f>
        <v>32794.04200000003</v>
      </c>
      <c r="H34" s="9"/>
      <c r="I34" s="10">
        <f>+G15</f>
        <v>15211.9</v>
      </c>
      <c r="J34" s="9"/>
      <c r="K34" s="10">
        <f>+H15</f>
        <v>170.20500000000001</v>
      </c>
      <c r="L34" s="9"/>
      <c r="M34" s="9">
        <f>+I15</f>
        <v>1633</v>
      </c>
      <c r="N34" s="9"/>
      <c r="O34" s="9">
        <f>+J15</f>
        <v>740.53399999999988</v>
      </c>
      <c r="P34" s="9"/>
      <c r="Q34" s="9">
        <f>+K15</f>
        <v>478.26999999999992</v>
      </c>
      <c r="R34" s="9"/>
      <c r="S34" s="9">
        <f>+L15</f>
        <v>239.44200000000001</v>
      </c>
      <c r="T34" s="9"/>
      <c r="U34" s="9">
        <f>+M15</f>
        <v>57.400000000000013</v>
      </c>
      <c r="V34" s="9"/>
      <c r="W34" s="9">
        <f>+N15</f>
        <v>0</v>
      </c>
      <c r="X34" s="11">
        <f>+W34+U34+S34+Q34+O34+M34+K34+I34+G34+E34</f>
        <v>111823.19300000001</v>
      </c>
      <c r="Y34" t="s">
        <v>97</v>
      </c>
      <c r="AA34" t="s">
        <v>98</v>
      </c>
      <c r="AB34" s="3">
        <f t="shared" ref="AB34:AB52" si="4">+E34</f>
        <v>60498.39999999998</v>
      </c>
      <c r="AC34" s="2">
        <f t="shared" ref="AC34:AC52" si="5">+G34</f>
        <v>32794.04200000003</v>
      </c>
      <c r="AD34" s="3">
        <f t="shared" ref="AD34:AD52" si="6">+I34</f>
        <v>15211.9</v>
      </c>
      <c r="AE34" s="3">
        <f t="shared" ref="AE34:AE52" si="7">+K34</f>
        <v>170.20500000000001</v>
      </c>
      <c r="AF34" s="3">
        <f t="shared" ref="AF34:AF52" si="8">+M34</f>
        <v>1633</v>
      </c>
      <c r="AG34" s="3">
        <f t="shared" ref="AG34:AG52" si="9">+O34</f>
        <v>740.53399999999988</v>
      </c>
      <c r="AH34" s="3">
        <f t="shared" ref="AH34:AH52" si="10">+Q34</f>
        <v>478.26999999999992</v>
      </c>
      <c r="AI34" s="2">
        <f t="shared" ref="AI34:AI52" si="11">+S34</f>
        <v>239.44200000000001</v>
      </c>
      <c r="AJ34">
        <f t="shared" ref="AJ34:AJ52" si="12">+U34</f>
        <v>57.400000000000013</v>
      </c>
      <c r="AK34">
        <f t="shared" ref="AK34:AK52" si="13">+W34</f>
        <v>0</v>
      </c>
      <c r="AL34" s="3">
        <f>SUM(AB34:AK34)</f>
        <v>111823.193</v>
      </c>
      <c r="AM34" t="s">
        <v>98</v>
      </c>
    </row>
    <row r="35" spans="1:39" ht="23.5" x14ac:dyDescent="0.55000000000000004">
      <c r="A35" s="13" t="s">
        <v>99</v>
      </c>
      <c r="E35" s="14">
        <f>+E34/E36</f>
        <v>0.83674587148349944</v>
      </c>
      <c r="F35" s="14"/>
      <c r="G35" s="14">
        <f>+G34/G36</f>
        <v>0.86998387053986015</v>
      </c>
      <c r="H35" s="14"/>
      <c r="I35" s="14">
        <f>+I34/I36</f>
        <v>3.9697025052192068</v>
      </c>
      <c r="J35" s="14"/>
      <c r="K35" s="14">
        <f>+K34/K36</f>
        <v>0.34246478873239439</v>
      </c>
      <c r="L35" s="14"/>
      <c r="M35" s="14">
        <f>+M34/M36</f>
        <v>0.6846960167714885</v>
      </c>
      <c r="N35" s="14"/>
      <c r="O35" s="14">
        <f>+O34/O36</f>
        <v>1.0399005785541761E-2</v>
      </c>
      <c r="P35" s="14"/>
      <c r="Q35" s="14">
        <f>+Q34/Q36</f>
        <v>1.3978780616122052E-2</v>
      </c>
      <c r="R35" s="14"/>
      <c r="S35" s="14">
        <f>+S34/S36</f>
        <v>0.10883727272727273</v>
      </c>
      <c r="T35" s="14"/>
      <c r="U35" s="14">
        <f>+U34/U36</f>
        <v>0.13666666666666669</v>
      </c>
      <c r="V35" s="14"/>
      <c r="W35" s="14">
        <f>+W34/W36</f>
        <v>0</v>
      </c>
      <c r="X35" s="4"/>
      <c r="AA35" t="s">
        <v>100</v>
      </c>
      <c r="AB35" s="1">
        <f t="shared" si="4"/>
        <v>0.83674587148349944</v>
      </c>
      <c r="AC35" s="1">
        <f t="shared" si="5"/>
        <v>0.86998387053986015</v>
      </c>
      <c r="AD35" s="1">
        <f t="shared" si="6"/>
        <v>3.9697025052192068</v>
      </c>
      <c r="AE35" s="1">
        <f t="shared" si="7"/>
        <v>0.34246478873239439</v>
      </c>
      <c r="AF35" s="1">
        <f t="shared" si="8"/>
        <v>0.6846960167714885</v>
      </c>
      <c r="AG35" s="1">
        <f t="shared" si="9"/>
        <v>1.0399005785541761E-2</v>
      </c>
      <c r="AH35" s="1">
        <f t="shared" si="10"/>
        <v>1.3978780616122052E-2</v>
      </c>
      <c r="AI35" s="1">
        <f t="shared" si="11"/>
        <v>0.10883727272727273</v>
      </c>
      <c r="AJ35" s="1">
        <f t="shared" si="12"/>
        <v>0.13666666666666669</v>
      </c>
      <c r="AK35" s="1">
        <f t="shared" si="13"/>
        <v>0</v>
      </c>
      <c r="AL35" s="1">
        <f>+AL34/AL36</f>
        <v>0.48599443155523103</v>
      </c>
      <c r="AM35" t="s">
        <v>100</v>
      </c>
    </row>
    <row r="36" spans="1:39" ht="23.5" x14ac:dyDescent="0.55000000000000004">
      <c r="A36" s="13" t="s">
        <v>101</v>
      </c>
      <c r="E36" s="11">
        <f>+E37+E42</f>
        <v>72302</v>
      </c>
      <c r="F36" s="11"/>
      <c r="G36" s="11">
        <f>+G37+G42</f>
        <v>37695</v>
      </c>
      <c r="H36" s="11"/>
      <c r="I36" s="11">
        <f>+I37+I42</f>
        <v>3832</v>
      </c>
      <c r="J36" s="11"/>
      <c r="K36" s="11">
        <f>+K37+K42</f>
        <v>497</v>
      </c>
      <c r="L36" s="11"/>
      <c r="M36" s="11">
        <f>+M37+M42</f>
        <v>2385</v>
      </c>
      <c r="N36" s="11"/>
      <c r="O36" s="11">
        <f>+O37+O42</f>
        <v>71212</v>
      </c>
      <c r="P36" s="11"/>
      <c r="Q36" s="11">
        <f>+Q37+Q42</f>
        <v>34214</v>
      </c>
      <c r="R36" s="11"/>
      <c r="S36" s="11">
        <f>+S37+S42</f>
        <v>2200</v>
      </c>
      <c r="T36" s="11"/>
      <c r="U36" s="11">
        <f>+U37+U42</f>
        <v>420</v>
      </c>
      <c r="V36" s="11"/>
      <c r="W36" s="11">
        <f>+W37+W42</f>
        <v>5334.5108063163389</v>
      </c>
      <c r="X36" s="11">
        <f>+W36+U36+S36+Q36+O36+M36+K36+I36+G36+E36</f>
        <v>230091.51080631634</v>
      </c>
      <c r="AA36" t="s">
        <v>101</v>
      </c>
      <c r="AB36" s="3">
        <f t="shared" si="4"/>
        <v>72302</v>
      </c>
      <c r="AC36" s="3">
        <f t="shared" si="5"/>
        <v>37695</v>
      </c>
      <c r="AD36" s="3">
        <f t="shared" si="6"/>
        <v>3832</v>
      </c>
      <c r="AE36" s="3">
        <f t="shared" si="7"/>
        <v>497</v>
      </c>
      <c r="AF36" s="3">
        <f t="shared" si="8"/>
        <v>2385</v>
      </c>
      <c r="AG36" s="3">
        <f t="shared" si="9"/>
        <v>71212</v>
      </c>
      <c r="AH36" s="3">
        <f t="shared" si="10"/>
        <v>34214</v>
      </c>
      <c r="AI36" s="3">
        <f t="shared" si="11"/>
        <v>2200</v>
      </c>
      <c r="AJ36" s="3">
        <f t="shared" si="12"/>
        <v>420</v>
      </c>
      <c r="AK36" s="3">
        <f t="shared" si="13"/>
        <v>5334.5108063163389</v>
      </c>
      <c r="AL36" s="3">
        <f>SUM(AB36:AK36)</f>
        <v>230091.51080631634</v>
      </c>
      <c r="AM36" t="s">
        <v>101</v>
      </c>
    </row>
    <row r="37" spans="1:39" ht="15.5" x14ac:dyDescent="0.35">
      <c r="A37" s="4" t="s">
        <v>66</v>
      </c>
      <c r="E37" s="3">
        <f>+E16</f>
        <v>44320</v>
      </c>
      <c r="F37" s="3"/>
      <c r="G37" s="3">
        <f>+F16</f>
        <v>21579</v>
      </c>
      <c r="H37" s="3"/>
      <c r="I37" s="3">
        <f>+G16</f>
        <v>2847</v>
      </c>
      <c r="J37" s="3"/>
      <c r="K37" s="3">
        <f>+H16</f>
        <v>321</v>
      </c>
      <c r="L37" s="3"/>
      <c r="M37" s="3">
        <f>+I16</f>
        <v>1223</v>
      </c>
      <c r="N37" s="3"/>
      <c r="O37" s="3">
        <f>+J16</f>
        <v>51739</v>
      </c>
      <c r="P37" s="3"/>
      <c r="Q37" s="3">
        <f>+K16</f>
        <v>22762</v>
      </c>
      <c r="R37" s="3"/>
      <c r="S37" s="3">
        <f>+L16</f>
        <v>1261</v>
      </c>
      <c r="T37" s="3"/>
      <c r="U37" s="3">
        <f>+M16</f>
        <v>243</v>
      </c>
      <c r="V37" s="3"/>
      <c r="W37" s="3">
        <f>+N16</f>
        <v>3381.4908243169889</v>
      </c>
      <c r="X37" s="11">
        <f>+W37+U37+S37+Q37+O37+M37+K37+I37+G37+E37</f>
        <v>149676.49082431698</v>
      </c>
      <c r="AA37" s="4" t="s">
        <v>66</v>
      </c>
      <c r="AB37" s="3">
        <f t="shared" si="4"/>
        <v>44320</v>
      </c>
      <c r="AC37" s="3">
        <f t="shared" si="5"/>
        <v>21579</v>
      </c>
      <c r="AD37" s="3">
        <f t="shared" si="6"/>
        <v>2847</v>
      </c>
      <c r="AE37" s="3">
        <f t="shared" si="7"/>
        <v>321</v>
      </c>
      <c r="AF37" s="3">
        <f t="shared" si="8"/>
        <v>1223</v>
      </c>
      <c r="AG37" s="3">
        <f t="shared" si="9"/>
        <v>51739</v>
      </c>
      <c r="AH37" s="3">
        <f t="shared" si="10"/>
        <v>22762</v>
      </c>
      <c r="AI37" s="3">
        <f t="shared" si="11"/>
        <v>1261</v>
      </c>
      <c r="AJ37" s="3">
        <f t="shared" si="12"/>
        <v>243</v>
      </c>
      <c r="AK37" s="3">
        <f t="shared" si="13"/>
        <v>3381.4908243169889</v>
      </c>
      <c r="AL37" s="3">
        <f>SUM(AB37:AK37)</f>
        <v>149676.49082431698</v>
      </c>
      <c r="AM37" s="4" t="s">
        <v>66</v>
      </c>
    </row>
    <row r="38" spans="1:39" ht="15.5" x14ac:dyDescent="0.35">
      <c r="A38" s="4" t="s">
        <v>102</v>
      </c>
      <c r="E38" s="15">
        <f>+E37/E36</f>
        <v>0.61298442643357032</v>
      </c>
      <c r="G38" s="15">
        <f>+G37/G36</f>
        <v>0.57246319140469559</v>
      </c>
      <c r="I38" s="15">
        <f>+I37/I36</f>
        <v>0.7429540709812108</v>
      </c>
      <c r="K38" s="15">
        <f>+K37/K36</f>
        <v>0.64587525150905434</v>
      </c>
      <c r="M38" s="15">
        <f>+M37/M36</f>
        <v>0.51278825995807131</v>
      </c>
      <c r="O38" s="15">
        <f>+O37/O36</f>
        <v>0.72654889625344043</v>
      </c>
      <c r="Q38" s="15">
        <f>+Q37/Q36</f>
        <v>0.66528321739638741</v>
      </c>
      <c r="S38" s="15">
        <f>+S37/S36</f>
        <v>0.57318181818181824</v>
      </c>
      <c r="U38" s="15">
        <f>+U37/U36</f>
        <v>0.57857142857142863</v>
      </c>
      <c r="W38" s="15">
        <f>+W37/W36</f>
        <v>0.63388958183628152</v>
      </c>
      <c r="X38" s="15">
        <f>+X37/X36</f>
        <v>0.65050853158293986</v>
      </c>
      <c r="AA38" s="4" t="s">
        <v>102</v>
      </c>
      <c r="AB38" s="16">
        <f t="shared" si="4"/>
        <v>0.61298442643357032</v>
      </c>
      <c r="AC38" s="16">
        <f t="shared" si="5"/>
        <v>0.57246319140469559</v>
      </c>
      <c r="AD38" s="15">
        <f t="shared" si="6"/>
        <v>0.7429540709812108</v>
      </c>
      <c r="AE38" s="15">
        <f t="shared" si="7"/>
        <v>0.64587525150905434</v>
      </c>
      <c r="AF38" s="16">
        <f t="shared" si="8"/>
        <v>0.51278825995807131</v>
      </c>
      <c r="AG38" s="16">
        <f t="shared" si="9"/>
        <v>0.72654889625344043</v>
      </c>
      <c r="AH38" s="16">
        <f t="shared" si="10"/>
        <v>0.66528321739638741</v>
      </c>
      <c r="AI38" s="16">
        <f t="shared" si="11"/>
        <v>0.57318181818181824</v>
      </c>
      <c r="AJ38" s="16">
        <f t="shared" si="12"/>
        <v>0.57857142857142863</v>
      </c>
      <c r="AK38" s="16">
        <f t="shared" si="13"/>
        <v>0.63388958183628152</v>
      </c>
      <c r="AL38" s="16">
        <f>+X38</f>
        <v>0.65050853158293986</v>
      </c>
      <c r="AM38" s="4" t="s">
        <v>102</v>
      </c>
    </row>
    <row r="39" spans="1:39" ht="15.5" x14ac:dyDescent="0.35">
      <c r="A39" s="5" t="s">
        <v>104</v>
      </c>
      <c r="E39" s="3">
        <f>+E17</f>
        <v>8554</v>
      </c>
      <c r="F39" s="3"/>
      <c r="G39" s="3">
        <f>+F17</f>
        <v>4539</v>
      </c>
      <c r="H39" s="3"/>
      <c r="I39" s="3">
        <f>+G17</f>
        <v>557</v>
      </c>
      <c r="J39" s="3"/>
      <c r="K39" s="3">
        <f>+H17</f>
        <v>63</v>
      </c>
      <c r="L39" s="3"/>
      <c r="M39" s="3">
        <f>+I17</f>
        <v>205</v>
      </c>
      <c r="N39" s="3"/>
      <c r="O39" s="3">
        <f>+J17</f>
        <v>8976</v>
      </c>
      <c r="P39" s="3"/>
      <c r="Q39" s="3">
        <f>+K17</f>
        <v>3321</v>
      </c>
      <c r="R39" s="3"/>
      <c r="S39" s="3">
        <f>+L17</f>
        <v>232</v>
      </c>
      <c r="T39" s="3"/>
      <c r="U39" s="3">
        <f>+M17</f>
        <v>44</v>
      </c>
      <c r="V39" s="3"/>
      <c r="W39" s="3">
        <f>+N17</f>
        <v>619.56905792703094</v>
      </c>
      <c r="X39" s="11">
        <f>+W39+U39+S39+Q39+O39+M39+K39+I39+G39+E39</f>
        <v>27110.56905792703</v>
      </c>
      <c r="AA39" s="5" t="s">
        <v>104</v>
      </c>
      <c r="AB39" s="3">
        <f t="shared" si="4"/>
        <v>8554</v>
      </c>
      <c r="AC39" s="3">
        <f t="shared" si="5"/>
        <v>4539</v>
      </c>
      <c r="AD39" s="3">
        <f t="shared" si="6"/>
        <v>557</v>
      </c>
      <c r="AE39" s="3">
        <f t="shared" si="7"/>
        <v>63</v>
      </c>
      <c r="AF39" s="3">
        <f t="shared" si="8"/>
        <v>205</v>
      </c>
      <c r="AG39" s="3">
        <f t="shared" si="9"/>
        <v>8976</v>
      </c>
      <c r="AH39" s="3">
        <f t="shared" si="10"/>
        <v>3321</v>
      </c>
      <c r="AI39" s="3">
        <f t="shared" si="11"/>
        <v>232</v>
      </c>
      <c r="AJ39" s="3">
        <f t="shared" si="12"/>
        <v>44</v>
      </c>
      <c r="AK39" s="3">
        <f t="shared" si="13"/>
        <v>619.56905792703094</v>
      </c>
      <c r="AL39" s="3">
        <f>SUM(AB39:AK39)</f>
        <v>27110.56905792703</v>
      </c>
      <c r="AM39" s="5" t="s">
        <v>104</v>
      </c>
    </row>
    <row r="40" spans="1:39" ht="15.5" x14ac:dyDescent="0.35">
      <c r="A40" s="17" t="s">
        <v>85</v>
      </c>
      <c r="E40" s="3">
        <f>+E18</f>
        <v>6846</v>
      </c>
      <c r="F40" s="3"/>
      <c r="G40" s="3">
        <f>+F18</f>
        <v>3112</v>
      </c>
      <c r="H40" s="3"/>
      <c r="I40" s="3">
        <f>+G18</f>
        <v>296</v>
      </c>
      <c r="J40" s="3"/>
      <c r="K40" s="3">
        <f>+H18</f>
        <v>36</v>
      </c>
      <c r="L40" s="3"/>
      <c r="M40" s="3">
        <f>+I18</f>
        <v>181</v>
      </c>
      <c r="N40" s="3"/>
      <c r="O40" s="3">
        <f>+J18</f>
        <v>5210</v>
      </c>
      <c r="P40" s="3"/>
      <c r="Q40" s="3">
        <f>+K18</f>
        <v>2505</v>
      </c>
      <c r="R40" s="3"/>
      <c r="S40" s="3">
        <f>+L18</f>
        <v>159</v>
      </c>
      <c r="T40" s="3"/>
      <c r="U40" s="3">
        <f>+M18</f>
        <v>42</v>
      </c>
      <c r="V40" s="3"/>
      <c r="W40" s="3">
        <f>+N18</f>
        <v>531.70234028554376</v>
      </c>
      <c r="X40" s="11">
        <f>+W40+U40+S40+Q40+O40+M40+K40+I40+G40+E40</f>
        <v>18918.702340285545</v>
      </c>
      <c r="AA40" s="5" t="s">
        <v>85</v>
      </c>
      <c r="AB40" s="3">
        <f t="shared" si="4"/>
        <v>6846</v>
      </c>
      <c r="AC40" s="3">
        <f t="shared" si="5"/>
        <v>3112</v>
      </c>
      <c r="AD40" s="3">
        <f t="shared" si="6"/>
        <v>296</v>
      </c>
      <c r="AE40" s="3">
        <f t="shared" si="7"/>
        <v>36</v>
      </c>
      <c r="AF40" s="3">
        <f t="shared" si="8"/>
        <v>181</v>
      </c>
      <c r="AG40" s="3">
        <f t="shared" si="9"/>
        <v>5210</v>
      </c>
      <c r="AH40" s="3">
        <f t="shared" si="10"/>
        <v>2505</v>
      </c>
      <c r="AI40" s="3">
        <f t="shared" si="11"/>
        <v>159</v>
      </c>
      <c r="AJ40" s="3">
        <f t="shared" si="12"/>
        <v>42</v>
      </c>
      <c r="AK40" s="3">
        <f t="shared" si="13"/>
        <v>531.70234028554376</v>
      </c>
      <c r="AL40" s="3">
        <f t="shared" ref="AL40:AL43" si="14">SUM(AB40:AK40)</f>
        <v>18918.702340285545</v>
      </c>
      <c r="AM40" s="5" t="s">
        <v>85</v>
      </c>
    </row>
    <row r="41" spans="1:39" ht="15.5" x14ac:dyDescent="0.35">
      <c r="A41" s="17" t="s">
        <v>86</v>
      </c>
      <c r="B41">
        <f>+E41/E42</f>
        <v>0.75534272032020588</v>
      </c>
      <c r="D41" s="3"/>
      <c r="E41" s="3">
        <f>+E19</f>
        <v>21136</v>
      </c>
      <c r="F41" s="3"/>
      <c r="G41" s="3">
        <f>+F19</f>
        <v>13004</v>
      </c>
      <c r="H41" s="3"/>
      <c r="I41" s="3">
        <f>+G19</f>
        <v>689</v>
      </c>
      <c r="J41" s="3"/>
      <c r="K41" s="3">
        <f>+H19</f>
        <v>140</v>
      </c>
      <c r="L41" s="3"/>
      <c r="M41" s="3">
        <f>+I19</f>
        <v>981</v>
      </c>
      <c r="N41" s="3"/>
      <c r="O41" s="3">
        <f>+J19</f>
        <v>14263</v>
      </c>
      <c r="P41" s="3"/>
      <c r="Q41" s="3">
        <f>+K19</f>
        <v>8947</v>
      </c>
      <c r="R41" s="3"/>
      <c r="S41" s="3">
        <f>+L19</f>
        <v>780</v>
      </c>
      <c r="T41" s="3"/>
      <c r="U41" s="3">
        <f>+M19</f>
        <v>135</v>
      </c>
      <c r="V41" s="3"/>
      <c r="W41" s="3">
        <f>+N19</f>
        <v>1421.3176417138059</v>
      </c>
      <c r="X41" s="11">
        <f>+W41+U41+S41+Q41+O41+M41+K41+I41+G41+E41</f>
        <v>61496.317641713802</v>
      </c>
      <c r="Y41" s="3">
        <f>SUM(E41:W41)</f>
        <v>61496.317641713809</v>
      </c>
      <c r="Z41">
        <f>0.95*Y41</f>
        <v>58421.501759628118</v>
      </c>
      <c r="AA41" s="5" t="s">
        <v>86</v>
      </c>
      <c r="AB41" s="3">
        <f t="shared" si="4"/>
        <v>21136</v>
      </c>
      <c r="AC41" s="3">
        <f t="shared" si="5"/>
        <v>13004</v>
      </c>
      <c r="AD41" s="3">
        <f t="shared" si="6"/>
        <v>689</v>
      </c>
      <c r="AE41" s="3">
        <f t="shared" si="7"/>
        <v>140</v>
      </c>
      <c r="AF41" s="3">
        <f t="shared" si="8"/>
        <v>981</v>
      </c>
      <c r="AG41" s="3">
        <f t="shared" si="9"/>
        <v>14263</v>
      </c>
      <c r="AH41" s="3">
        <f t="shared" si="10"/>
        <v>8947</v>
      </c>
      <c r="AI41" s="3">
        <f t="shared" si="11"/>
        <v>780</v>
      </c>
      <c r="AJ41" s="3">
        <f t="shared" si="12"/>
        <v>135</v>
      </c>
      <c r="AK41" s="3">
        <f t="shared" si="13"/>
        <v>1421.3176417138059</v>
      </c>
      <c r="AL41" s="3">
        <f t="shared" si="14"/>
        <v>61496.317641713809</v>
      </c>
      <c r="AM41" s="5" t="s">
        <v>86</v>
      </c>
    </row>
    <row r="42" spans="1:39" ht="15.5" x14ac:dyDescent="0.35">
      <c r="A42" s="4" t="s">
        <v>67</v>
      </c>
      <c r="D42" s="3"/>
      <c r="E42" s="18">
        <f>+E39*$N$2+E40+E41</f>
        <v>27982</v>
      </c>
      <c r="F42" s="18"/>
      <c r="G42" s="18">
        <f>+G39*$N$2+G40+G41</f>
        <v>16116</v>
      </c>
      <c r="H42" s="18"/>
      <c r="I42" s="18">
        <f>+I39*$N$2+I40+I41</f>
        <v>985</v>
      </c>
      <c r="J42" s="18"/>
      <c r="K42" s="18">
        <f>+K39*$N$2+K40+K41</f>
        <v>176</v>
      </c>
      <c r="L42" s="18"/>
      <c r="M42" s="18">
        <f>+M39*$N$2+M40+M41</f>
        <v>1162</v>
      </c>
      <c r="N42" s="18"/>
      <c r="O42" s="18">
        <f>+O39*$N$2+O40+O41</f>
        <v>19473</v>
      </c>
      <c r="P42" s="18"/>
      <c r="Q42" s="18">
        <f>+Q39*$N$2+Q40+Q41</f>
        <v>11452</v>
      </c>
      <c r="R42" s="18"/>
      <c r="S42" s="18">
        <f>+S39*$N$2+S40+S41</f>
        <v>939</v>
      </c>
      <c r="T42" s="18"/>
      <c r="U42" s="18">
        <f>+U39*$N$2+U40+U41</f>
        <v>177</v>
      </c>
      <c r="V42" s="18"/>
      <c r="W42" s="18">
        <f>+W39*$N$2+W40+W41</f>
        <v>1953.0199819993495</v>
      </c>
      <c r="X42" s="18">
        <f>+X39*$N$2+X40+X41</f>
        <v>80415.019981999343</v>
      </c>
      <c r="AA42" s="4" t="s">
        <v>67</v>
      </c>
      <c r="AB42" s="3">
        <f t="shared" si="4"/>
        <v>27982</v>
      </c>
      <c r="AC42" s="3">
        <f t="shared" si="5"/>
        <v>16116</v>
      </c>
      <c r="AD42" s="3">
        <f t="shared" si="6"/>
        <v>985</v>
      </c>
      <c r="AE42" s="3">
        <f t="shared" si="7"/>
        <v>176</v>
      </c>
      <c r="AF42" s="3">
        <f t="shared" si="8"/>
        <v>1162</v>
      </c>
      <c r="AG42" s="3">
        <f t="shared" si="9"/>
        <v>19473</v>
      </c>
      <c r="AH42" s="3">
        <f t="shared" si="10"/>
        <v>11452</v>
      </c>
      <c r="AI42" s="3">
        <f t="shared" si="11"/>
        <v>939</v>
      </c>
      <c r="AJ42" s="3">
        <f t="shared" si="12"/>
        <v>177</v>
      </c>
      <c r="AK42" s="3">
        <f t="shared" si="13"/>
        <v>1953.0199819993495</v>
      </c>
      <c r="AL42" s="3">
        <f t="shared" si="14"/>
        <v>80415.019981999343</v>
      </c>
      <c r="AM42" s="4" t="s">
        <v>67</v>
      </c>
    </row>
    <row r="43" spans="1:39" ht="15.5" x14ac:dyDescent="0.35">
      <c r="A43" s="4" t="s">
        <v>68</v>
      </c>
      <c r="B43" s="20">
        <f>+E43/(E43+E45+E46)</f>
        <v>0.3265933214494699</v>
      </c>
      <c r="E43" s="3">
        <f>+E21</f>
        <v>8975.7700587054696</v>
      </c>
      <c r="F43" s="3"/>
      <c r="G43" s="3">
        <f>+F21</f>
        <v>5222.5898545395503</v>
      </c>
      <c r="H43" s="3"/>
      <c r="I43" s="3">
        <f>+G21</f>
        <v>824.95682292462664</v>
      </c>
      <c r="J43" s="3"/>
      <c r="K43" s="3">
        <f>+H21</f>
        <v>84.016981813701619</v>
      </c>
      <c r="L43" s="3"/>
      <c r="M43" s="3">
        <f>+I21</f>
        <v>130.28391360203642</v>
      </c>
      <c r="N43" s="3"/>
      <c r="O43" s="3">
        <f>+J21</f>
        <v>10547.13992208032</v>
      </c>
      <c r="P43" s="3"/>
      <c r="Q43" s="3">
        <f>+K21</f>
        <v>1966.7402091952274</v>
      </c>
      <c r="R43" s="3"/>
      <c r="S43" s="3">
        <f>+L21</f>
        <v>59.583337009694731</v>
      </c>
      <c r="T43" s="3"/>
      <c r="U43" s="3">
        <f>+M21</f>
        <v>5.1774220222681713</v>
      </c>
      <c r="V43" s="3"/>
      <c r="W43" s="3">
        <f>+N21</f>
        <v>0</v>
      </c>
      <c r="X43" s="11">
        <f>+W43+U43+S43+Q43+O43+M43+K43+I43+G43+E43</f>
        <v>27816.258521892894</v>
      </c>
      <c r="AA43" s="4" t="s">
        <v>68</v>
      </c>
      <c r="AB43" s="3">
        <f t="shared" si="4"/>
        <v>8975.7700587054696</v>
      </c>
      <c r="AC43" s="3">
        <f t="shared" si="5"/>
        <v>5222.5898545395503</v>
      </c>
      <c r="AD43" s="3">
        <f t="shared" si="6"/>
        <v>824.95682292462664</v>
      </c>
      <c r="AE43" s="3">
        <f t="shared" si="7"/>
        <v>84.016981813701619</v>
      </c>
      <c r="AF43" s="3">
        <f t="shared" si="8"/>
        <v>130.28391360203642</v>
      </c>
      <c r="AG43" s="3">
        <f t="shared" si="9"/>
        <v>10547.13992208032</v>
      </c>
      <c r="AH43" s="3">
        <f t="shared" si="10"/>
        <v>1966.7402091952274</v>
      </c>
      <c r="AI43" s="3">
        <f t="shared" si="11"/>
        <v>59.583337009694731</v>
      </c>
      <c r="AJ43" s="3">
        <f t="shared" si="12"/>
        <v>5.1774220222681713</v>
      </c>
      <c r="AK43" s="3">
        <f t="shared" si="13"/>
        <v>0</v>
      </c>
      <c r="AL43" s="3">
        <f t="shared" si="14"/>
        <v>27816.258521892894</v>
      </c>
      <c r="AM43" s="4" t="s">
        <v>68</v>
      </c>
    </row>
    <row r="44" spans="1:39" ht="15.5" x14ac:dyDescent="0.35">
      <c r="A44" s="21" t="s">
        <v>105</v>
      </c>
      <c r="B44" s="22"/>
      <c r="C44" s="23"/>
      <c r="D44" s="23"/>
      <c r="E44" s="24">
        <f>+E43/(E40+E41)</f>
        <v>0.32076942529860158</v>
      </c>
      <c r="F44" s="24"/>
      <c r="G44" s="24">
        <f t="shared" ref="G44:X44" si="15">+G43/(G40+G41)</f>
        <v>0.32406241341148861</v>
      </c>
      <c r="H44" s="24"/>
      <c r="I44" s="24">
        <f t="shared" si="15"/>
        <v>0.83751961718236212</v>
      </c>
      <c r="J44" s="24"/>
      <c r="K44" s="24">
        <f t="shared" si="15"/>
        <v>0.47736921485057737</v>
      </c>
      <c r="L44" s="24"/>
      <c r="M44" s="24">
        <f t="shared" si="15"/>
        <v>0.11212040757490226</v>
      </c>
      <c r="N44" s="24"/>
      <c r="O44" s="24">
        <f t="shared" si="15"/>
        <v>0.54162891809584135</v>
      </c>
      <c r="P44" s="24"/>
      <c r="Q44" s="24">
        <f t="shared" si="15"/>
        <v>0.17173770600726751</v>
      </c>
      <c r="R44" s="24"/>
      <c r="S44" s="24">
        <f t="shared" si="15"/>
        <v>6.3454033024169049E-2</v>
      </c>
      <c r="T44" s="24"/>
      <c r="U44" s="24">
        <f t="shared" si="15"/>
        <v>2.9250971877221307E-2</v>
      </c>
      <c r="V44" s="24"/>
      <c r="W44" s="24">
        <f t="shared" si="15"/>
        <v>0</v>
      </c>
      <c r="X44" s="24">
        <f t="shared" si="15"/>
        <v>0.34590874351731155</v>
      </c>
      <c r="AA44" s="4" t="s">
        <v>105</v>
      </c>
      <c r="AB44" s="16">
        <f t="shared" si="4"/>
        <v>0.32076942529860158</v>
      </c>
      <c r="AC44" s="16">
        <f t="shared" si="5"/>
        <v>0.32406241341148861</v>
      </c>
      <c r="AD44" s="15">
        <f t="shared" si="6"/>
        <v>0.83751961718236212</v>
      </c>
      <c r="AE44" s="15">
        <f t="shared" si="7"/>
        <v>0.47736921485057737</v>
      </c>
      <c r="AF44" s="16">
        <f t="shared" si="8"/>
        <v>0.11212040757490226</v>
      </c>
      <c r="AG44" s="16">
        <f t="shared" si="9"/>
        <v>0.54162891809584135</v>
      </c>
      <c r="AH44" s="16">
        <f t="shared" si="10"/>
        <v>0.17173770600726751</v>
      </c>
      <c r="AI44" s="16">
        <f t="shared" si="11"/>
        <v>6.3454033024169049E-2</v>
      </c>
      <c r="AJ44" s="16">
        <f t="shared" si="12"/>
        <v>2.9250971877221307E-2</v>
      </c>
      <c r="AK44" s="16">
        <f t="shared" si="13"/>
        <v>0</v>
      </c>
      <c r="AL44" s="16">
        <f>+X44</f>
        <v>0.34590874351731155</v>
      </c>
      <c r="AM44" s="4" t="s">
        <v>105</v>
      </c>
    </row>
    <row r="45" spans="1:39" ht="15.5" x14ac:dyDescent="0.35">
      <c r="A45" s="4" t="s">
        <v>106</v>
      </c>
      <c r="B45" s="20">
        <f>1-B43</f>
        <v>0.67340667855053016</v>
      </c>
      <c r="E45" s="3">
        <f t="shared" ref="E45:E52" si="16">+E22</f>
        <v>17778.659848354382</v>
      </c>
      <c r="F45" s="3"/>
      <c r="G45" s="3">
        <f t="shared" ref="G45:G52" si="17">+F22</f>
        <v>10193.969618180005</v>
      </c>
      <c r="H45" s="3"/>
      <c r="I45" s="3">
        <f t="shared" ref="I45:I52" si="18">+G22</f>
        <v>101.83888269911438</v>
      </c>
      <c r="J45" s="3"/>
      <c r="K45" s="3">
        <f t="shared" ref="K45:K52" si="19">+H22</f>
        <v>79.362083372130115</v>
      </c>
      <c r="L45" s="3"/>
      <c r="M45" s="3">
        <f t="shared" ref="M45:M52" si="20">+I22</f>
        <v>897.65605602924688</v>
      </c>
      <c r="N45" s="3"/>
      <c r="O45" s="3">
        <f t="shared" ref="O45:O52" si="21">+J22</f>
        <v>7181.1286585349872</v>
      </c>
      <c r="P45" s="3"/>
      <c r="Q45" s="3">
        <f t="shared" ref="Q45:Q52" si="22">+K22</f>
        <v>7797.9578084805817</v>
      </c>
      <c r="R45" s="3"/>
      <c r="S45" s="3">
        <f t="shared" ref="S45:S52" si="23">+L22</f>
        <v>473.66950882310203</v>
      </c>
      <c r="T45" s="3"/>
      <c r="U45" s="3">
        <f t="shared" ref="U45:U52" si="24">+M22</f>
        <v>61.007301210787226</v>
      </c>
      <c r="V45" s="3"/>
      <c r="W45" s="3">
        <f t="shared" ref="W45:W52" si="25">+N22</f>
        <v>0</v>
      </c>
      <c r="X45" s="11">
        <f>+W45+U45+S45+Q45+O45+M45+K45+I45+G45+E45</f>
        <v>44565.249765684333</v>
      </c>
      <c r="AA45" s="4" t="s">
        <v>69</v>
      </c>
      <c r="AB45" s="3">
        <f t="shared" si="4"/>
        <v>17778.659848354382</v>
      </c>
      <c r="AC45" s="3">
        <f t="shared" si="5"/>
        <v>10193.969618180005</v>
      </c>
      <c r="AD45" s="3">
        <f t="shared" si="6"/>
        <v>101.83888269911438</v>
      </c>
      <c r="AE45" s="3">
        <f t="shared" si="7"/>
        <v>79.362083372130115</v>
      </c>
      <c r="AF45" s="3">
        <f t="shared" si="8"/>
        <v>897.65605602924688</v>
      </c>
      <c r="AG45" s="3">
        <f t="shared" si="9"/>
        <v>7181.1286585349872</v>
      </c>
      <c r="AH45" s="3">
        <f t="shared" si="10"/>
        <v>7797.9578084805817</v>
      </c>
      <c r="AI45" s="3">
        <f t="shared" si="11"/>
        <v>473.66950882310203</v>
      </c>
      <c r="AJ45" s="3">
        <f t="shared" si="12"/>
        <v>61.007301210787226</v>
      </c>
      <c r="AK45" s="3">
        <f t="shared" si="13"/>
        <v>0</v>
      </c>
      <c r="AL45" s="3">
        <f>SUM(AB45:AK45)</f>
        <v>44565.249765684333</v>
      </c>
      <c r="AM45" s="4" t="s">
        <v>69</v>
      </c>
    </row>
    <row r="46" spans="1:39" ht="15.5" x14ac:dyDescent="0.35">
      <c r="A46" s="4" t="s">
        <v>87</v>
      </c>
      <c r="B46" s="3"/>
      <c r="E46" s="3">
        <f t="shared" si="16"/>
        <v>728.58786828737118</v>
      </c>
      <c r="F46" s="3"/>
      <c r="G46" s="3">
        <f t="shared" si="17"/>
        <v>479.71480083363622</v>
      </c>
      <c r="H46" s="3"/>
      <c r="I46" s="3">
        <f t="shared" si="18"/>
        <v>40.166809724926352</v>
      </c>
      <c r="J46" s="3"/>
      <c r="K46" s="3">
        <f t="shared" si="19"/>
        <v>13.286901010880825</v>
      </c>
      <c r="L46" s="3"/>
      <c r="M46" s="3">
        <f t="shared" si="20"/>
        <v>36.630790336865971</v>
      </c>
      <c r="N46" s="3"/>
      <c r="O46" s="3">
        <f t="shared" si="21"/>
        <v>1218.5240773016812</v>
      </c>
      <c r="P46" s="3"/>
      <c r="Q46" s="3">
        <f t="shared" si="22"/>
        <v>772.0837788881538</v>
      </c>
      <c r="R46" s="3"/>
      <c r="S46" s="3">
        <f t="shared" si="23"/>
        <v>29.592202356619904</v>
      </c>
      <c r="T46" s="3"/>
      <c r="U46" s="3">
        <f t="shared" si="24"/>
        <v>1.5866422463183483</v>
      </c>
      <c r="V46" s="3"/>
      <c r="W46" s="3">
        <f t="shared" si="25"/>
        <v>0</v>
      </c>
      <c r="X46" s="11">
        <f>+W46+U46+S46+Q46+O46+M46+K46+I46+G46+E46</f>
        <v>3320.1738709864539</v>
      </c>
      <c r="Y46">
        <f>+X46/X42</f>
        <v>4.1287981669713751E-2</v>
      </c>
      <c r="AA46" s="4" t="s">
        <v>87</v>
      </c>
      <c r="AB46" s="3">
        <f t="shared" si="4"/>
        <v>728.58786828737118</v>
      </c>
      <c r="AC46" s="3">
        <f t="shared" si="5"/>
        <v>479.71480083363622</v>
      </c>
      <c r="AD46" s="3">
        <f t="shared" si="6"/>
        <v>40.166809724926352</v>
      </c>
      <c r="AE46" s="3">
        <f t="shared" si="7"/>
        <v>13.286901010880825</v>
      </c>
      <c r="AF46" s="3">
        <f t="shared" si="8"/>
        <v>36.630790336865971</v>
      </c>
      <c r="AG46" s="3">
        <f t="shared" si="9"/>
        <v>1218.5240773016812</v>
      </c>
      <c r="AH46" s="3">
        <f t="shared" si="10"/>
        <v>772.0837788881538</v>
      </c>
      <c r="AI46" s="3">
        <f t="shared" si="11"/>
        <v>29.592202356619904</v>
      </c>
      <c r="AJ46" s="3">
        <f t="shared" si="12"/>
        <v>1.5866422463183483</v>
      </c>
      <c r="AK46" s="3">
        <f t="shared" si="13"/>
        <v>0</v>
      </c>
      <c r="AL46" s="3">
        <f>SUM(AB46:AK46)</f>
        <v>3320.1738709864544</v>
      </c>
      <c r="AM46" s="4" t="s">
        <v>70</v>
      </c>
    </row>
    <row r="47" spans="1:39" ht="15.5" x14ac:dyDescent="0.35">
      <c r="A47" s="21" t="s">
        <v>107</v>
      </c>
      <c r="E47" s="25">
        <f t="shared" si="16"/>
        <v>33.260973456116083</v>
      </c>
      <c r="F47" s="25"/>
      <c r="G47" s="25">
        <f t="shared" si="17"/>
        <v>32.969967961552783</v>
      </c>
      <c r="H47" s="25"/>
      <c r="I47" s="25">
        <f t="shared" si="18"/>
        <v>21.93374763360238</v>
      </c>
      <c r="J47" s="25"/>
      <c r="K47" s="25">
        <f t="shared" si="19"/>
        <v>28.761798619182493</v>
      </c>
      <c r="L47" s="25"/>
      <c r="M47" s="25">
        <f t="shared" si="20"/>
        <v>33.109871471448152</v>
      </c>
      <c r="N47" s="25"/>
      <c r="O47" s="25">
        <f t="shared" si="21"/>
        <v>30.616073075063206</v>
      </c>
      <c r="P47" s="25"/>
      <c r="Q47" s="25">
        <f t="shared" si="22"/>
        <v>39.487456230521651</v>
      </c>
      <c r="R47" s="25"/>
      <c r="S47" s="25">
        <f t="shared" si="23"/>
        <v>50.820258508235938</v>
      </c>
      <c r="T47" s="25"/>
      <c r="U47" s="25">
        <f t="shared" si="24"/>
        <v>0</v>
      </c>
      <c r="V47" s="25"/>
      <c r="W47" s="25">
        <f t="shared" si="25"/>
        <v>42.419680502179915</v>
      </c>
      <c r="X47" s="26">
        <f>+O24</f>
        <v>33.713695855961994</v>
      </c>
      <c r="AA47" s="4" t="s">
        <v>107</v>
      </c>
      <c r="AB47" s="18">
        <f t="shared" si="4"/>
        <v>33.260973456116083</v>
      </c>
      <c r="AC47" s="18">
        <f t="shared" si="5"/>
        <v>32.969967961552783</v>
      </c>
      <c r="AD47" s="3">
        <f t="shared" si="6"/>
        <v>21.93374763360238</v>
      </c>
      <c r="AE47" s="3">
        <f t="shared" si="7"/>
        <v>28.761798619182493</v>
      </c>
      <c r="AF47" s="18">
        <f t="shared" si="8"/>
        <v>33.109871471448152</v>
      </c>
      <c r="AG47" s="18">
        <f t="shared" si="9"/>
        <v>30.616073075063206</v>
      </c>
      <c r="AH47" s="18">
        <f t="shared" si="10"/>
        <v>39.487456230521651</v>
      </c>
      <c r="AI47" s="18">
        <f t="shared" si="11"/>
        <v>50.820258508235938</v>
      </c>
      <c r="AJ47" s="18">
        <f t="shared" si="12"/>
        <v>0</v>
      </c>
      <c r="AK47" s="18">
        <f t="shared" si="13"/>
        <v>42.419680502179915</v>
      </c>
      <c r="AL47" s="18">
        <f>+X47</f>
        <v>33.713695855961994</v>
      </c>
      <c r="AM47" s="4" t="s">
        <v>107</v>
      </c>
    </row>
    <row r="48" spans="1:39" ht="15.5" x14ac:dyDescent="0.35">
      <c r="A48" s="4" t="s">
        <v>89</v>
      </c>
      <c r="E48" s="3">
        <f t="shared" si="16"/>
        <v>12328.801205678392</v>
      </c>
      <c r="F48" s="3"/>
      <c r="G48" s="3">
        <f t="shared" si="17"/>
        <v>7822.8442252219756</v>
      </c>
      <c r="H48" s="3"/>
      <c r="I48" s="3">
        <f t="shared" si="18"/>
        <v>533.33921206455193</v>
      </c>
      <c r="J48" s="3"/>
      <c r="K48" s="3">
        <f t="shared" si="19"/>
        <v>85.439704208763985</v>
      </c>
      <c r="L48" s="3"/>
      <c r="M48" s="3">
        <f t="shared" si="20"/>
        <v>528.36038326114738</v>
      </c>
      <c r="N48" s="3"/>
      <c r="O48" s="3">
        <f t="shared" si="21"/>
        <v>8693.7170575422424</v>
      </c>
      <c r="P48" s="3"/>
      <c r="Q48" s="3">
        <f t="shared" si="22"/>
        <v>5317.4647039711699</v>
      </c>
      <c r="R48" s="3"/>
      <c r="S48" s="3">
        <f t="shared" si="23"/>
        <v>569.61974682356299</v>
      </c>
      <c r="T48" s="3"/>
      <c r="U48" s="3">
        <f t="shared" si="24"/>
        <v>0</v>
      </c>
      <c r="V48" s="3"/>
      <c r="W48" s="3">
        <f t="shared" si="25"/>
        <v>902.4823481812623</v>
      </c>
      <c r="X48" s="11">
        <f>+W48+U48+S48+Q48+O48+M48+K48+I48+G48+E48</f>
        <v>36782.068586953072</v>
      </c>
      <c r="AA48" s="4" t="s">
        <v>89</v>
      </c>
      <c r="AB48" s="3">
        <f t="shared" si="4"/>
        <v>12328.801205678392</v>
      </c>
      <c r="AC48" s="3">
        <f t="shared" si="5"/>
        <v>7822.8442252219756</v>
      </c>
      <c r="AD48" s="3">
        <f t="shared" si="6"/>
        <v>533.33921206455193</v>
      </c>
      <c r="AE48" s="3">
        <f t="shared" si="7"/>
        <v>85.439704208763985</v>
      </c>
      <c r="AF48" s="3">
        <f t="shared" si="8"/>
        <v>528.36038326114738</v>
      </c>
      <c r="AG48" s="3">
        <f t="shared" si="9"/>
        <v>8693.7170575422424</v>
      </c>
      <c r="AH48" s="3">
        <f t="shared" si="10"/>
        <v>5317.4647039711699</v>
      </c>
      <c r="AI48" s="3">
        <f t="shared" si="11"/>
        <v>569.61974682356299</v>
      </c>
      <c r="AJ48" s="3">
        <f t="shared" si="12"/>
        <v>0</v>
      </c>
      <c r="AK48" s="3">
        <f t="shared" si="13"/>
        <v>902.4823481812623</v>
      </c>
      <c r="AL48" s="3">
        <f t="shared" ref="AL48:AL53" si="26">SUM(AB48:AK48)</f>
        <v>36782.068586953072</v>
      </c>
      <c r="AM48" s="4" t="s">
        <v>89</v>
      </c>
    </row>
    <row r="49" spans="1:39" ht="15.5" x14ac:dyDescent="0.35">
      <c r="A49" s="21" t="s">
        <v>90</v>
      </c>
      <c r="E49" s="3">
        <f t="shared" si="16"/>
        <v>7030.0393496846955</v>
      </c>
      <c r="F49" s="3"/>
      <c r="G49" s="3">
        <f t="shared" si="17"/>
        <v>4287.4146337203238</v>
      </c>
      <c r="H49" s="3"/>
      <c r="I49" s="3">
        <f t="shared" si="18"/>
        <v>151.1235211955204</v>
      </c>
      <c r="J49" s="3"/>
      <c r="K49" s="3">
        <f t="shared" si="19"/>
        <v>40.26651806685549</v>
      </c>
      <c r="L49" s="3"/>
      <c r="M49" s="3">
        <f t="shared" si="20"/>
        <v>324.80783913490637</v>
      </c>
      <c r="N49" s="3"/>
      <c r="O49" s="3">
        <f t="shared" si="21"/>
        <v>4366.7705026962649</v>
      </c>
      <c r="P49" s="3"/>
      <c r="Q49" s="3">
        <f t="shared" si="22"/>
        <v>3532.9427089447722</v>
      </c>
      <c r="R49" s="3"/>
      <c r="S49" s="3">
        <f t="shared" si="23"/>
        <v>396.39801636424033</v>
      </c>
      <c r="T49" s="3"/>
      <c r="U49" s="3">
        <f t="shared" si="24"/>
        <v>0</v>
      </c>
      <c r="V49" s="3"/>
      <c r="W49" s="3">
        <f t="shared" si="25"/>
        <v>602.91840253611474</v>
      </c>
      <c r="X49" s="11">
        <f>+W49+U49+S49+Q49+O49+M49+K49+I49+G49+E49</f>
        <v>20732.681492343694</v>
      </c>
      <c r="AA49" s="4" t="s">
        <v>90</v>
      </c>
      <c r="AB49" s="3">
        <f t="shared" si="4"/>
        <v>7030.0393496846955</v>
      </c>
      <c r="AC49" s="3">
        <f t="shared" si="5"/>
        <v>4287.4146337203238</v>
      </c>
      <c r="AD49" s="3">
        <f t="shared" si="6"/>
        <v>151.1235211955204</v>
      </c>
      <c r="AE49" s="3">
        <f t="shared" si="7"/>
        <v>40.26651806685549</v>
      </c>
      <c r="AF49" s="3">
        <f t="shared" si="8"/>
        <v>324.80783913490637</v>
      </c>
      <c r="AG49" s="3">
        <f t="shared" si="9"/>
        <v>4366.7705026962649</v>
      </c>
      <c r="AH49" s="3">
        <f t="shared" si="10"/>
        <v>3532.9427089447722</v>
      </c>
      <c r="AI49" s="3">
        <f t="shared" si="11"/>
        <v>396.39801636424033</v>
      </c>
      <c r="AJ49" s="3">
        <f t="shared" si="12"/>
        <v>0</v>
      </c>
      <c r="AK49" s="3">
        <f t="shared" si="13"/>
        <v>602.91840253611474</v>
      </c>
      <c r="AL49" s="3">
        <f t="shared" si="26"/>
        <v>20732.681492343694</v>
      </c>
      <c r="AM49" s="4" t="s">
        <v>90</v>
      </c>
    </row>
    <row r="50" spans="1:39" ht="15.5" x14ac:dyDescent="0.35">
      <c r="A50" s="4" t="s">
        <v>91</v>
      </c>
      <c r="E50" s="3">
        <f t="shared" si="16"/>
        <v>14105.960650315305</v>
      </c>
      <c r="F50" s="3"/>
      <c r="G50" s="3">
        <f t="shared" si="17"/>
        <v>8716.5853662796762</v>
      </c>
      <c r="H50" s="3"/>
      <c r="I50" s="3">
        <f t="shared" si="18"/>
        <v>537.87647880447958</v>
      </c>
      <c r="J50" s="3"/>
      <c r="K50" s="3">
        <f t="shared" si="19"/>
        <v>99.733481933144503</v>
      </c>
      <c r="L50" s="3"/>
      <c r="M50" s="3">
        <f t="shared" si="20"/>
        <v>656.19216086509368</v>
      </c>
      <c r="N50" s="3"/>
      <c r="O50" s="3">
        <f t="shared" si="21"/>
        <v>9896.2294973037351</v>
      </c>
      <c r="P50" s="3"/>
      <c r="Q50" s="3">
        <f t="shared" si="22"/>
        <v>5414.0572910552273</v>
      </c>
      <c r="R50" s="3"/>
      <c r="S50" s="3">
        <f t="shared" si="23"/>
        <v>383.60198363575967</v>
      </c>
      <c r="T50" s="3"/>
      <c r="U50" s="3">
        <f t="shared" si="24"/>
        <v>135</v>
      </c>
      <c r="V50" s="3"/>
      <c r="W50" s="3">
        <f t="shared" si="25"/>
        <v>0</v>
      </c>
      <c r="X50" s="11">
        <f>+W50+U50+S50+Q50+O50+M50+K50+I50+G50+E50</f>
        <v>39945.236910192427</v>
      </c>
      <c r="AA50" s="4" t="s">
        <v>91</v>
      </c>
      <c r="AB50" s="18">
        <f t="shared" si="4"/>
        <v>14105.960650315305</v>
      </c>
      <c r="AC50" s="18">
        <f t="shared" si="5"/>
        <v>8716.5853662796762</v>
      </c>
      <c r="AD50" s="3">
        <f t="shared" si="6"/>
        <v>537.87647880447958</v>
      </c>
      <c r="AE50" s="3">
        <f t="shared" si="7"/>
        <v>99.733481933144503</v>
      </c>
      <c r="AF50" s="18">
        <f t="shared" si="8"/>
        <v>656.19216086509368</v>
      </c>
      <c r="AG50" s="18">
        <f t="shared" si="9"/>
        <v>9896.2294973037351</v>
      </c>
      <c r="AH50" s="18">
        <f t="shared" si="10"/>
        <v>5414.0572910552273</v>
      </c>
      <c r="AI50" s="18">
        <f t="shared" si="11"/>
        <v>383.60198363575967</v>
      </c>
      <c r="AJ50" s="18">
        <f t="shared" si="12"/>
        <v>135</v>
      </c>
      <c r="AK50" s="18">
        <f t="shared" si="13"/>
        <v>0</v>
      </c>
      <c r="AL50" s="18">
        <f t="shared" si="26"/>
        <v>39945.23691019242</v>
      </c>
      <c r="AM50" s="4" t="s">
        <v>91</v>
      </c>
    </row>
    <row r="51" spans="1:39" ht="15.5" x14ac:dyDescent="0.35">
      <c r="A51" s="4" t="s">
        <v>71</v>
      </c>
      <c r="E51" s="3">
        <f t="shared" si="16"/>
        <v>3681.9</v>
      </c>
      <c r="F51" s="3"/>
      <c r="G51" s="3">
        <f t="shared" si="17"/>
        <v>1632.3</v>
      </c>
      <c r="H51" s="3"/>
      <c r="I51" s="3">
        <f t="shared" si="18"/>
        <v>36.200000000000003</v>
      </c>
      <c r="J51" s="3"/>
      <c r="K51" s="3">
        <f t="shared" si="19"/>
        <v>0</v>
      </c>
      <c r="L51" s="3"/>
      <c r="M51" s="3">
        <f t="shared" si="20"/>
        <v>105.4</v>
      </c>
      <c r="N51" s="3"/>
      <c r="O51" s="3">
        <f t="shared" si="21"/>
        <v>3333.8</v>
      </c>
      <c r="P51" s="3"/>
      <c r="Q51" s="3">
        <f t="shared" si="22"/>
        <v>993.2</v>
      </c>
      <c r="R51" s="3"/>
      <c r="S51" s="3">
        <f t="shared" si="23"/>
        <v>97.9</v>
      </c>
      <c r="T51" s="3"/>
      <c r="U51" s="3">
        <f t="shared" si="24"/>
        <v>18.2</v>
      </c>
      <c r="V51" s="3"/>
      <c r="W51" s="3">
        <f t="shared" si="25"/>
        <v>161</v>
      </c>
      <c r="X51" s="11">
        <f>+W51+U51+S51+Q51+O51+M51+K51+I51+G51+E51</f>
        <v>10059.9</v>
      </c>
      <c r="AA51" s="4" t="s">
        <v>71</v>
      </c>
      <c r="AB51" s="3">
        <f t="shared" si="4"/>
        <v>3681.9</v>
      </c>
      <c r="AC51" s="3">
        <f t="shared" si="5"/>
        <v>1632.3</v>
      </c>
      <c r="AD51" s="3">
        <f t="shared" si="6"/>
        <v>36.200000000000003</v>
      </c>
      <c r="AE51" s="3">
        <f t="shared" si="7"/>
        <v>0</v>
      </c>
      <c r="AF51" s="3">
        <f t="shared" si="8"/>
        <v>105.4</v>
      </c>
      <c r="AG51" s="3">
        <f t="shared" si="9"/>
        <v>3333.8</v>
      </c>
      <c r="AH51" s="3">
        <f t="shared" si="10"/>
        <v>993.2</v>
      </c>
      <c r="AI51" s="3">
        <f t="shared" si="11"/>
        <v>97.9</v>
      </c>
      <c r="AJ51" s="3">
        <f t="shared" si="12"/>
        <v>18.2</v>
      </c>
      <c r="AK51" s="3">
        <f t="shared" si="13"/>
        <v>161</v>
      </c>
      <c r="AL51" s="3">
        <f t="shared" si="26"/>
        <v>10059.9</v>
      </c>
      <c r="AM51" s="4" t="s">
        <v>71</v>
      </c>
    </row>
    <row r="52" spans="1:39" ht="15.5" x14ac:dyDescent="0.35">
      <c r="A52" s="4" t="s">
        <v>72</v>
      </c>
      <c r="E52" s="3">
        <f t="shared" si="16"/>
        <v>22619.914825799344</v>
      </c>
      <c r="F52" s="3"/>
      <c r="G52" s="3">
        <f t="shared" si="17"/>
        <v>12214.319580920832</v>
      </c>
      <c r="H52" s="3"/>
      <c r="I52" s="3">
        <f t="shared" si="18"/>
        <v>894.36167943471276</v>
      </c>
      <c r="J52" s="3"/>
      <c r="K52" s="3">
        <f t="shared" si="19"/>
        <v>152.11216315128081</v>
      </c>
      <c r="L52" s="3"/>
      <c r="M52" s="3">
        <f t="shared" si="20"/>
        <v>759.20946738459929</v>
      </c>
      <c r="N52" s="3"/>
      <c r="O52" s="3">
        <f t="shared" si="21"/>
        <v>15308.718892861878</v>
      </c>
      <c r="P52" s="3"/>
      <c r="Q52" s="3">
        <f t="shared" si="22"/>
        <v>7757.6309861102245</v>
      </c>
      <c r="R52" s="3"/>
      <c r="S52" s="3">
        <f t="shared" si="23"/>
        <v>715.17898851339532</v>
      </c>
      <c r="T52" s="3"/>
      <c r="U52" s="3">
        <f t="shared" si="24"/>
        <v>0</v>
      </c>
      <c r="V52" s="3"/>
      <c r="W52" s="3">
        <f t="shared" si="25"/>
        <v>847.93155222825806</v>
      </c>
      <c r="X52" s="11">
        <f>+W52+U52+S52+Q52+O52+M52+K52+I52+G52+E52</f>
        <v>61269.378136404528</v>
      </c>
      <c r="AA52" s="4" t="s">
        <v>72</v>
      </c>
      <c r="AB52" s="3">
        <f t="shared" si="4"/>
        <v>22619.914825799344</v>
      </c>
      <c r="AC52" s="3">
        <f t="shared" si="5"/>
        <v>12214.319580920832</v>
      </c>
      <c r="AD52" s="3">
        <f t="shared" si="6"/>
        <v>894.36167943471276</v>
      </c>
      <c r="AE52" s="3">
        <f t="shared" si="7"/>
        <v>152.11216315128081</v>
      </c>
      <c r="AF52" s="3">
        <f t="shared" si="8"/>
        <v>759.20946738459929</v>
      </c>
      <c r="AG52" s="3">
        <f t="shared" si="9"/>
        <v>15308.718892861878</v>
      </c>
      <c r="AH52" s="3">
        <f t="shared" si="10"/>
        <v>7757.6309861102245</v>
      </c>
      <c r="AI52" s="3">
        <f t="shared" si="11"/>
        <v>715.17898851339532</v>
      </c>
      <c r="AJ52" s="3">
        <f t="shared" si="12"/>
        <v>0</v>
      </c>
      <c r="AK52" s="3">
        <f t="shared" si="13"/>
        <v>847.93155222825806</v>
      </c>
      <c r="AL52" s="3">
        <f t="shared" si="26"/>
        <v>61269.378136404528</v>
      </c>
      <c r="AM52" s="4" t="s">
        <v>72</v>
      </c>
    </row>
    <row r="53" spans="1:39" ht="15.5" x14ac:dyDescent="0.35">
      <c r="A53" s="4" t="s">
        <v>108</v>
      </c>
      <c r="E53" s="2">
        <f>0.001*(35*E43+25*E45+25*E46)</f>
        <v>776.83314497073536</v>
      </c>
      <c r="F53" s="2"/>
      <c r="G53" s="2">
        <f>0.001*(35*G43+25*G45+25*G46+35*G44*G39+25*(1-G44)*G39)</f>
        <v>577.81694832897267</v>
      </c>
      <c r="H53" s="2"/>
      <c r="I53" s="2">
        <f>0.001*(35*I43+25*I45+25*I46+35*I44*I39+25*(1-I44)*I39)</f>
        <v>51.013615380668703</v>
      </c>
      <c r="J53" s="2"/>
      <c r="K53" s="2">
        <f>0.001*(35*K43+25*K45+25*K46+35*K44*K39+25*(1-K44)*K39)</f>
        <v>7.1325615784106944</v>
      </c>
      <c r="L53" s="2"/>
      <c r="M53" s="2">
        <f>0.001*(35*M43+25*M45+25*M46+35*M44*M39+25*(1-M44)*M39)</f>
        <v>33.271954970752638</v>
      </c>
      <c r="N53" s="2"/>
      <c r="O53" s="2">
        <f>0.001*(35*O43+25*O45+25*O46+35*O44*O39+25*(1-O44)*O39)</f>
        <v>852.15782735701066</v>
      </c>
      <c r="P53" s="2"/>
      <c r="Q53" s="2">
        <f>0.001*(35*Q43+25*Q45+25*Q46+35*Q44*Q39+25*(1-Q44)*Q39)</f>
        <v>371.81535622255274</v>
      </c>
      <c r="R53" s="2"/>
      <c r="S53" s="2">
        <f>0.001*(35*S43+25*S45+25*S46+35*S44*S39+25*(1-S44)*S39)</f>
        <v>20.614172931448433</v>
      </c>
      <c r="T53" s="2"/>
      <c r="U53" s="2">
        <f>0.001*(35*U43+25*U45+25*U46+35*U44*U39+25*(1-U44)*U39)</f>
        <v>2.8589287848330027</v>
      </c>
      <c r="V53" s="2"/>
      <c r="W53" s="2">
        <f>0.001*(35*W43+25*W45+25*W46+35*W44*W39+25*(1-W44)*W39)</f>
        <v>15.489226448175774</v>
      </c>
      <c r="X53" s="2">
        <f>SUM(E53:W53)</f>
        <v>2709.0037369735614</v>
      </c>
      <c r="AA53" s="4" t="s">
        <v>109</v>
      </c>
      <c r="AB53" s="2">
        <f>+E54</f>
        <v>789.30770058705468</v>
      </c>
      <c r="AC53" s="2">
        <f>+G54</f>
        <v>455.12589854539544</v>
      </c>
      <c r="AD53" s="2">
        <f>+I54</f>
        <v>32.874568229246265</v>
      </c>
      <c r="AE53" s="2">
        <f>+K54</f>
        <v>5.2401698181370158</v>
      </c>
      <c r="AF53" s="2">
        <f>+M54</f>
        <v>30.352839136020368</v>
      </c>
      <c r="AG53" s="2">
        <f>+O54</f>
        <v>592.29639922080321</v>
      </c>
      <c r="AH53" s="2">
        <f>+Q54</f>
        <v>305.96740209195229</v>
      </c>
      <c r="AI53" s="2">
        <f>+S54</f>
        <v>24.070833370096945</v>
      </c>
      <c r="AJ53" s="2">
        <f>+U54</f>
        <v>4.4767742202226826</v>
      </c>
      <c r="AK53" s="2">
        <f>+W54</f>
        <v>48.825499549983739</v>
      </c>
      <c r="AL53" s="3">
        <f t="shared" si="26"/>
        <v>2288.5380847689125</v>
      </c>
      <c r="AM53" s="4" t="s">
        <v>109</v>
      </c>
    </row>
    <row r="54" spans="1:39" ht="15.5" x14ac:dyDescent="0.35">
      <c r="A54" s="4" t="s">
        <v>110</v>
      </c>
      <c r="E54" s="2">
        <f>+(E44*E42*35+(1-E44)*E42*25)/1000</f>
        <v>789.30770058705468</v>
      </c>
      <c r="F54" s="3"/>
      <c r="G54" s="2">
        <f>+(G44*G42*35+(1-G44)*G42*25)/1000</f>
        <v>455.12589854539544</v>
      </c>
      <c r="H54" s="3"/>
      <c r="I54" s="2">
        <f>+(I44*I42*35+(1-I44)*I42*25)/1000</f>
        <v>32.874568229246265</v>
      </c>
      <c r="J54" s="3"/>
      <c r="K54" s="2">
        <f>+(K44*K42*35+(1-K44)*K42*25)/1000</f>
        <v>5.2401698181370158</v>
      </c>
      <c r="L54" s="3"/>
      <c r="M54" s="2">
        <f>+(M44*M42*35+(1-M44)*M42*25)/1000</f>
        <v>30.352839136020368</v>
      </c>
      <c r="N54" s="3"/>
      <c r="O54" s="2">
        <f>+(O44*O42*35+(1-O44)*O42*25)/1000</f>
        <v>592.29639922080321</v>
      </c>
      <c r="P54" s="3"/>
      <c r="Q54" s="2">
        <f>+(Q44*Q42*35+(1-Q44)*Q42*25)/1000</f>
        <v>305.96740209195229</v>
      </c>
      <c r="R54" s="3"/>
      <c r="S54" s="2">
        <f>+(S44*S42*35+(1-S44)*S42*25)/1000</f>
        <v>24.070833370096945</v>
      </c>
      <c r="T54" s="3"/>
      <c r="U54" s="2">
        <f>+(U44*U42*35+(1-U44)*U42*25)/1000</f>
        <v>4.4767742202226826</v>
      </c>
      <c r="V54" s="3"/>
      <c r="W54" s="2">
        <f>+(W44*W42*35+(1-W44)*W42*25)/1000</f>
        <v>48.825499549983739</v>
      </c>
      <c r="X54" s="39">
        <f>+E54+G54+I54+K54+M54+O54+Q54+S54+U54+W54</f>
        <v>2288.5380847689125</v>
      </c>
    </row>
    <row r="55" spans="1:39" ht="15.5" x14ac:dyDescent="0.35">
      <c r="A55" s="4" t="s">
        <v>111</v>
      </c>
    </row>
    <row r="56" spans="1:39" ht="15.5" x14ac:dyDescent="0.35">
      <c r="A56" s="4" t="s">
        <v>241</v>
      </c>
      <c r="E56" s="3">
        <f>0.01*E41</f>
        <v>211.36</v>
      </c>
      <c r="F56" s="3"/>
      <c r="G56" s="3">
        <f>0.01*G41</f>
        <v>130.04</v>
      </c>
      <c r="H56" s="3"/>
      <c r="I56" s="3">
        <f>0.01*I41</f>
        <v>6.8900000000000006</v>
      </c>
      <c r="J56" s="3"/>
      <c r="K56" s="3">
        <f>0.01*K41</f>
        <v>1.4000000000000001</v>
      </c>
      <c r="L56" s="3"/>
      <c r="M56" s="3">
        <f>0.01*M41</f>
        <v>9.81</v>
      </c>
      <c r="N56" s="3"/>
      <c r="O56" s="3">
        <f>0.01*O41</f>
        <v>142.63</v>
      </c>
      <c r="P56" s="3"/>
      <c r="Q56" s="3">
        <f>0.01*Q41</f>
        <v>89.47</v>
      </c>
      <c r="R56" s="3"/>
      <c r="S56" s="3">
        <f>0.01*S41</f>
        <v>7.8</v>
      </c>
      <c r="T56" s="3"/>
      <c r="U56" s="3">
        <f>0.01*U41</f>
        <v>1.35</v>
      </c>
      <c r="V56" s="3"/>
      <c r="W56" s="3">
        <f>0.01*W41</f>
        <v>14.213176417138058</v>
      </c>
      <c r="X56" s="3">
        <f>0.01*X41</f>
        <v>614.96317641713802</v>
      </c>
    </row>
    <row r="57" spans="1:39" ht="15.5" x14ac:dyDescent="0.35">
      <c r="A57" s="4" t="s">
        <v>113</v>
      </c>
      <c r="B57" s="20">
        <f>+E57/(E57+E58)</f>
        <v>0.33260973456116077</v>
      </c>
      <c r="E57" s="27">
        <f>E47/100*E56</f>
        <v>70.300393496846951</v>
      </c>
      <c r="F57" s="27"/>
      <c r="G57" s="27">
        <f t="shared" ref="G57:W57" si="27">G47/100*G56</f>
        <v>42.874146337203236</v>
      </c>
      <c r="H57" s="27"/>
      <c r="I57" s="27">
        <f t="shared" si="27"/>
        <v>1.5112352119552042</v>
      </c>
      <c r="J57" s="27"/>
      <c r="K57" s="27">
        <f t="shared" si="27"/>
        <v>0.40266518066855495</v>
      </c>
      <c r="L57" s="27"/>
      <c r="M57" s="27">
        <f t="shared" si="27"/>
        <v>3.2480783913490634</v>
      </c>
      <c r="N57" s="27"/>
      <c r="O57" s="27">
        <f t="shared" si="27"/>
        <v>43.667705026962651</v>
      </c>
      <c r="P57" s="27"/>
      <c r="Q57" s="27">
        <f t="shared" si="27"/>
        <v>35.329427089447719</v>
      </c>
      <c r="R57" s="27"/>
      <c r="S57" s="27">
        <f>S47/100*S56</f>
        <v>3.963980163642403</v>
      </c>
      <c r="T57" s="27"/>
      <c r="U57" s="27">
        <f t="shared" si="27"/>
        <v>0</v>
      </c>
      <c r="V57" s="27"/>
      <c r="W57" s="27">
        <f t="shared" si="27"/>
        <v>6.0291840253611459</v>
      </c>
      <c r="X57" s="27">
        <f>+W57+U57+S57+Q57+O57+M57+K57+I57+G57+E57</f>
        <v>207.32681492343693</v>
      </c>
      <c r="Y57" s="3"/>
    </row>
    <row r="58" spans="1:39" ht="15.5" x14ac:dyDescent="0.35">
      <c r="A58" s="28" t="s">
        <v>114</v>
      </c>
      <c r="B58" s="20">
        <f>1-B57</f>
        <v>0.66739026543883928</v>
      </c>
      <c r="E58" s="29">
        <f>E56-E57</f>
        <v>141.05960650315308</v>
      </c>
      <c r="F58" s="29"/>
      <c r="G58" s="29">
        <f t="shared" ref="G58:W58" si="28">G56-G57</f>
        <v>87.165853662796764</v>
      </c>
      <c r="H58" s="29"/>
      <c r="I58" s="29">
        <f t="shared" si="28"/>
        <v>5.378764788044796</v>
      </c>
      <c r="J58" s="29"/>
      <c r="K58" s="29">
        <f t="shared" si="28"/>
        <v>0.99733481933144519</v>
      </c>
      <c r="L58" s="29"/>
      <c r="M58" s="29">
        <f t="shared" si="28"/>
        <v>6.5619216086509375</v>
      </c>
      <c r="N58" s="29"/>
      <c r="O58" s="29">
        <f t="shared" si="28"/>
        <v>98.962294973037345</v>
      </c>
      <c r="P58" s="29"/>
      <c r="Q58" s="29">
        <f t="shared" si="28"/>
        <v>54.140572910552279</v>
      </c>
      <c r="R58" s="29"/>
      <c r="S58" s="29">
        <f t="shared" si="28"/>
        <v>3.8360198363575968</v>
      </c>
      <c r="T58" s="29"/>
      <c r="U58" s="29">
        <f t="shared" si="28"/>
        <v>1.35</v>
      </c>
      <c r="V58" s="29"/>
      <c r="W58" s="29">
        <f t="shared" si="28"/>
        <v>8.1839923917769113</v>
      </c>
      <c r="X58" s="27">
        <f t="shared" ref="X58:X60" si="29">+W58+U58+S58+Q58+O58+M58+K58+I58+G58+E58</f>
        <v>407.6363614937012</v>
      </c>
    </row>
    <row r="59" spans="1:39" ht="15.5" x14ac:dyDescent="0.35">
      <c r="A59" s="28" t="s">
        <v>115</v>
      </c>
      <c r="E59" s="3">
        <f t="shared" ref="E59:U59" si="30">+E41-E56</f>
        <v>20924.64</v>
      </c>
      <c r="F59" s="3"/>
      <c r="G59" s="3">
        <f t="shared" si="30"/>
        <v>12873.96</v>
      </c>
      <c r="H59" s="3"/>
      <c r="I59" s="3">
        <f t="shared" si="30"/>
        <v>682.11</v>
      </c>
      <c r="J59" s="3"/>
      <c r="K59" s="3">
        <f t="shared" si="30"/>
        <v>138.6</v>
      </c>
      <c r="L59" s="3"/>
      <c r="M59" s="3">
        <f t="shared" si="30"/>
        <v>971.19</v>
      </c>
      <c r="N59" s="3"/>
      <c r="O59" s="3">
        <f t="shared" si="30"/>
        <v>14120.37</v>
      </c>
      <c r="P59" s="3"/>
      <c r="Q59" s="3">
        <f t="shared" si="30"/>
        <v>8857.5300000000007</v>
      </c>
      <c r="R59" s="3"/>
      <c r="S59" s="3">
        <f t="shared" si="30"/>
        <v>772.2</v>
      </c>
      <c r="T59" s="3"/>
      <c r="U59" s="3">
        <f t="shared" si="30"/>
        <v>133.65</v>
      </c>
      <c r="V59" s="3"/>
      <c r="W59" s="3">
        <f t="shared" ref="W59" si="31">+W41-W56</f>
        <v>1407.1044652966677</v>
      </c>
      <c r="X59" s="27">
        <f t="shared" si="29"/>
        <v>60881.354465296667</v>
      </c>
    </row>
    <row r="60" spans="1:39" ht="15.5" x14ac:dyDescent="0.35">
      <c r="A60" s="4" t="s">
        <v>116</v>
      </c>
      <c r="B60" s="20">
        <f>+E60/(E60+E61)</f>
        <v>0.33260973456116083</v>
      </c>
      <c r="E60" s="27">
        <f>E47/100*E59</f>
        <v>6959.7389561878481</v>
      </c>
      <c r="F60" s="27"/>
      <c r="G60" s="27">
        <f t="shared" ref="G60:W60" si="32">G47/100*G59</f>
        <v>4244.5404873831203</v>
      </c>
      <c r="H60" s="27"/>
      <c r="I60" s="27">
        <f t="shared" si="32"/>
        <v>149.61228598356519</v>
      </c>
      <c r="J60" s="27"/>
      <c r="K60" s="27">
        <f t="shared" si="32"/>
        <v>39.863852886186933</v>
      </c>
      <c r="L60" s="27"/>
      <c r="M60" s="27">
        <f t="shared" si="32"/>
        <v>321.55976074355732</v>
      </c>
      <c r="N60" s="27"/>
      <c r="O60" s="27">
        <f t="shared" si="32"/>
        <v>4323.1027976693022</v>
      </c>
      <c r="P60" s="27"/>
      <c r="Q60" s="27">
        <f t="shared" si="32"/>
        <v>3497.6132818553247</v>
      </c>
      <c r="R60" s="27"/>
      <c r="S60" s="27">
        <f t="shared" si="32"/>
        <v>392.43403620059792</v>
      </c>
      <c r="T60" s="27"/>
      <c r="U60" s="27">
        <f t="shared" si="32"/>
        <v>0</v>
      </c>
      <c r="V60" s="27"/>
      <c r="W60" s="27">
        <f t="shared" si="32"/>
        <v>596.88921851075349</v>
      </c>
      <c r="X60" s="27">
        <f t="shared" si="29"/>
        <v>20525.354677420255</v>
      </c>
    </row>
    <row r="61" spans="1:39" ht="15.5" x14ac:dyDescent="0.35">
      <c r="A61" s="28" t="s">
        <v>114</v>
      </c>
      <c r="B61" s="20">
        <f>1-B60</f>
        <v>0.66739026543883917</v>
      </c>
      <c r="E61" s="29">
        <f>E59-E60</f>
        <v>13964.901043812151</v>
      </c>
      <c r="F61" s="29"/>
      <c r="G61" s="29">
        <f t="shared" ref="G61:W61" si="33">G59-G60</f>
        <v>8629.4195126168779</v>
      </c>
      <c r="H61" s="29"/>
      <c r="I61" s="29">
        <f t="shared" si="33"/>
        <v>532.49771401643488</v>
      </c>
      <c r="J61" s="29"/>
      <c r="K61" s="29">
        <f t="shared" si="33"/>
        <v>98.736147113813061</v>
      </c>
      <c r="L61" s="29"/>
      <c r="M61" s="29">
        <f t="shared" si="33"/>
        <v>649.63023925644279</v>
      </c>
      <c r="N61" s="29"/>
      <c r="O61" s="29">
        <f t="shared" si="33"/>
        <v>9797.2672023306986</v>
      </c>
      <c r="P61" s="29"/>
      <c r="Q61" s="29">
        <f t="shared" si="33"/>
        <v>5359.9167181446755</v>
      </c>
      <c r="R61" s="29"/>
      <c r="S61" s="29">
        <f t="shared" si="33"/>
        <v>379.76596379940213</v>
      </c>
      <c r="T61" s="29"/>
      <c r="U61" s="29">
        <f t="shared" si="33"/>
        <v>133.65</v>
      </c>
      <c r="V61" s="29"/>
      <c r="W61" s="29">
        <f t="shared" si="33"/>
        <v>810.21524678591425</v>
      </c>
      <c r="X61" s="29">
        <f>X59-X60</f>
        <v>40355.999787876412</v>
      </c>
      <c r="Y61" s="3"/>
    </row>
    <row r="62" spans="1:39" ht="15.5" x14ac:dyDescent="0.35">
      <c r="A62" s="28" t="s">
        <v>242</v>
      </c>
      <c r="B62" s="20"/>
      <c r="E62" s="3">
        <f>0.01*E40</f>
        <v>68.460000000000008</v>
      </c>
      <c r="F62" s="3"/>
      <c r="G62" s="3">
        <f>0.01*G40</f>
        <v>31.12</v>
      </c>
      <c r="H62" s="3"/>
      <c r="I62" s="3">
        <f>0.01*I40</f>
        <v>2.96</v>
      </c>
      <c r="J62" s="3"/>
      <c r="K62" s="3">
        <f>0.01*K40</f>
        <v>0.36</v>
      </c>
      <c r="L62" s="3"/>
      <c r="M62" s="3">
        <f>0.01*M40</f>
        <v>1.81</v>
      </c>
      <c r="N62" s="3"/>
      <c r="O62" s="3">
        <f>0.01*O40</f>
        <v>52.1</v>
      </c>
      <c r="P62" s="3"/>
      <c r="Q62" s="3">
        <f>0.01*Q40</f>
        <v>25.05</v>
      </c>
      <c r="R62" s="3"/>
      <c r="S62" s="3">
        <f>0.01*S40</f>
        <v>1.59</v>
      </c>
      <c r="T62" s="3"/>
      <c r="U62" s="3">
        <f>0.01*U40</f>
        <v>0.42</v>
      </c>
      <c r="V62" s="3"/>
      <c r="W62" s="3">
        <f>0.01*W40</f>
        <v>5.3170234028554377</v>
      </c>
      <c r="X62" s="3">
        <f>+W62+U62+S62+Q62+O62+M62+K62+I62+G62+E62</f>
        <v>189.18702340285546</v>
      </c>
      <c r="Y62" s="3"/>
    </row>
    <row r="63" spans="1:39" ht="15.5" x14ac:dyDescent="0.35">
      <c r="A63" s="28" t="s">
        <v>243</v>
      </c>
      <c r="B63" s="20"/>
      <c r="E63" s="3">
        <f>0.01*E39</f>
        <v>85.54</v>
      </c>
      <c r="F63" s="3"/>
      <c r="G63" s="3">
        <f>0.01*G39</f>
        <v>45.39</v>
      </c>
      <c r="H63" s="3"/>
      <c r="I63" s="3">
        <f>0.01*I39</f>
        <v>5.57</v>
      </c>
      <c r="J63" s="3"/>
      <c r="K63" s="3">
        <f>0.01*K39</f>
        <v>0.63</v>
      </c>
      <c r="L63" s="3"/>
      <c r="M63" s="3">
        <f>0.01*M39</f>
        <v>2.0499999999999998</v>
      </c>
      <c r="N63" s="3"/>
      <c r="O63" s="3">
        <f>0.01*O39</f>
        <v>89.76</v>
      </c>
      <c r="P63" s="3"/>
      <c r="Q63" s="3">
        <f>0.01*Q39</f>
        <v>33.21</v>
      </c>
      <c r="R63" s="3"/>
      <c r="S63" s="3">
        <f>0.01*S39</f>
        <v>2.3199999999999998</v>
      </c>
      <c r="T63" s="3"/>
      <c r="U63" s="3">
        <f>0.01*U39</f>
        <v>0.44</v>
      </c>
      <c r="V63" s="3"/>
      <c r="W63" s="3">
        <f>0.01*W39</f>
        <v>6.1956905792703099</v>
      </c>
      <c r="X63" s="3">
        <f>0.1*X39</f>
        <v>2711.0569057927032</v>
      </c>
      <c r="Y63" s="3"/>
    </row>
    <row r="64" spans="1:39" ht="15.5" x14ac:dyDescent="0.35">
      <c r="A64" s="28" t="s">
        <v>119</v>
      </c>
      <c r="B64" s="20"/>
      <c r="E64" s="3">
        <f>+E62+E56+E63</f>
        <v>365.36000000000007</v>
      </c>
      <c r="F64" s="3"/>
      <c r="G64" s="3">
        <f>+G62+G56+G63</f>
        <v>206.55</v>
      </c>
      <c r="H64" s="3"/>
      <c r="I64" s="3">
        <f>+I62+I56+I63</f>
        <v>15.420000000000002</v>
      </c>
      <c r="J64" s="3"/>
      <c r="K64" s="3">
        <f>+K62+K56+K63</f>
        <v>2.39</v>
      </c>
      <c r="L64" s="3"/>
      <c r="M64" s="3">
        <f>+M62+M56+M63</f>
        <v>13.670000000000002</v>
      </c>
      <c r="N64" s="3"/>
      <c r="O64" s="3">
        <f>+O62+O56+O63</f>
        <v>284.49</v>
      </c>
      <c r="P64" s="3"/>
      <c r="Q64" s="3">
        <f>+Q62+Q56+Q63</f>
        <v>147.72999999999999</v>
      </c>
      <c r="R64" s="3"/>
      <c r="S64" s="3">
        <f>+S62+S56+S63</f>
        <v>11.71</v>
      </c>
      <c r="T64" s="3"/>
      <c r="U64" s="3">
        <f>+U62+U56+U63</f>
        <v>2.21</v>
      </c>
      <c r="V64" s="3"/>
      <c r="W64" s="3">
        <f>+W62+W56+W63</f>
        <v>25.725890399263804</v>
      </c>
      <c r="X64" s="3">
        <f>+X62+X56+X63</f>
        <v>3515.207105612697</v>
      </c>
      <c r="Y64" s="1">
        <f>+X64/X42</f>
        <v>4.3713315079689903E-2</v>
      </c>
    </row>
    <row r="65" spans="1:52" ht="15.5" x14ac:dyDescent="0.35">
      <c r="A65" s="28" t="s">
        <v>120</v>
      </c>
      <c r="B65" s="20"/>
      <c r="E65" s="15">
        <v>0.01</v>
      </c>
      <c r="F65" s="3"/>
      <c r="G65" s="15">
        <v>0.01</v>
      </c>
      <c r="H65" s="3"/>
      <c r="I65" s="15">
        <v>0.01</v>
      </c>
      <c r="J65" s="3"/>
      <c r="K65" s="15">
        <v>0.01</v>
      </c>
      <c r="L65" s="3"/>
      <c r="M65" s="15">
        <v>0.01</v>
      </c>
      <c r="N65" s="3"/>
      <c r="O65" s="15">
        <v>0.01</v>
      </c>
      <c r="P65" s="3"/>
      <c r="Q65" s="15">
        <v>0.01</v>
      </c>
      <c r="R65" s="3"/>
      <c r="S65" s="15">
        <v>0.01</v>
      </c>
      <c r="T65" s="3"/>
      <c r="U65" s="15">
        <v>0.01</v>
      </c>
      <c r="V65" s="3"/>
      <c r="W65" s="15">
        <v>0.01</v>
      </c>
      <c r="X65" s="15">
        <v>0.01</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70.300393496846951</v>
      </c>
      <c r="F73" s="15">
        <v>1</v>
      </c>
      <c r="G73" s="3">
        <f>+$D73*G57</f>
        <v>42.874146337203236</v>
      </c>
      <c r="H73" s="15">
        <v>1</v>
      </c>
      <c r="I73" s="3">
        <f>+$D73*I57</f>
        <v>1.5112352119552042</v>
      </c>
      <c r="J73" s="15">
        <v>1</v>
      </c>
      <c r="K73" s="3">
        <f>+$D73*K57</f>
        <v>0.40266518066855495</v>
      </c>
      <c r="L73" s="15">
        <v>1</v>
      </c>
      <c r="M73" s="3">
        <f>+$D73*M57</f>
        <v>3.2480783913490634</v>
      </c>
      <c r="N73" s="15">
        <v>1</v>
      </c>
      <c r="O73" s="3">
        <f>+$D73*O57</f>
        <v>43.667705026962651</v>
      </c>
      <c r="P73" s="15">
        <v>1</v>
      </c>
      <c r="Q73" s="3">
        <f>+$D73*Q57</f>
        <v>35.329427089447719</v>
      </c>
      <c r="R73" s="15">
        <v>1</v>
      </c>
      <c r="S73" s="3">
        <f>+$D73*S57</f>
        <v>3.963980163642403</v>
      </c>
      <c r="T73" s="15">
        <v>1</v>
      </c>
      <c r="U73" s="3">
        <f>+$D73*U57</f>
        <v>0</v>
      </c>
      <c r="V73" s="15">
        <v>1</v>
      </c>
      <c r="W73" s="3">
        <f>+$D73*W57</f>
        <v>6.0291840253611459</v>
      </c>
      <c r="X73" s="3">
        <f>+E73+G73+I73+K73+M73+O73+Q73+S73+U73+W73</f>
        <v>207.3268149234369</v>
      </c>
      <c r="AA73" s="5" t="s">
        <v>131</v>
      </c>
      <c r="AB73" s="3">
        <f>+E73</f>
        <v>70.300393496846951</v>
      </c>
      <c r="AC73" s="3">
        <f>+G73</f>
        <v>42.874146337203236</v>
      </c>
      <c r="AD73" s="3">
        <f>+I73</f>
        <v>1.5112352119552042</v>
      </c>
      <c r="AE73" s="3">
        <f>+K73</f>
        <v>0.40266518066855495</v>
      </c>
      <c r="AF73" s="3">
        <f>+M73</f>
        <v>3.2480783913490634</v>
      </c>
      <c r="AG73" s="3">
        <f>+O73</f>
        <v>43.667705026962651</v>
      </c>
      <c r="AH73" s="3">
        <f>+Q73</f>
        <v>35.329427089447719</v>
      </c>
      <c r="AI73" s="3">
        <f>+S73</f>
        <v>3.963980163642403</v>
      </c>
      <c r="AJ73" s="3">
        <f>+U73</f>
        <v>0</v>
      </c>
      <c r="AK73" s="3">
        <f>+W73</f>
        <v>6.0291840253611459</v>
      </c>
      <c r="AL73" s="3">
        <f>SUM(AB73:AK73)</f>
        <v>207.3268149234369</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 t="shared" ref="X74:X77" si="34">+E74+G74+I74+K74+M74+O74+Q74+S74+U74+W74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 t="shared" si="34"/>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 t="shared" si="34"/>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5">SUM(D73:D76)</f>
        <v>1</v>
      </c>
      <c r="E77" s="27">
        <f>SUM(E73:E76)</f>
        <v>70.300393496846951</v>
      </c>
      <c r="F77" s="15">
        <f t="shared" si="35"/>
        <v>1</v>
      </c>
      <c r="G77" s="27">
        <f>SUM(G73:G76)</f>
        <v>42.874146337203236</v>
      </c>
      <c r="H77" s="15">
        <f t="shared" si="35"/>
        <v>1</v>
      </c>
      <c r="I77" s="27">
        <f>SUM(I73:I76)</f>
        <v>1.5112352119552042</v>
      </c>
      <c r="J77" s="15">
        <f t="shared" si="35"/>
        <v>1</v>
      </c>
      <c r="K77" s="27">
        <f>SUM(K73:K76)</f>
        <v>0.40266518066855495</v>
      </c>
      <c r="L77" s="15">
        <f t="shared" si="35"/>
        <v>1</v>
      </c>
      <c r="M77" s="27">
        <f>SUM(M73:M76)</f>
        <v>3.2480783913490634</v>
      </c>
      <c r="N77" s="15">
        <f t="shared" si="35"/>
        <v>1</v>
      </c>
      <c r="O77" s="27">
        <f>SUM(O73:O76)</f>
        <v>43.667705026962651</v>
      </c>
      <c r="P77" s="15">
        <f t="shared" si="35"/>
        <v>1</v>
      </c>
      <c r="Q77" s="27">
        <f>SUM(Q73:Q76)</f>
        <v>35.329427089447719</v>
      </c>
      <c r="R77" s="15">
        <f t="shared" si="35"/>
        <v>1</v>
      </c>
      <c r="S77" s="27">
        <f>SUM(S73:S76)</f>
        <v>3.963980163642403</v>
      </c>
      <c r="T77" s="15">
        <f t="shared" si="35"/>
        <v>1</v>
      </c>
      <c r="U77" s="27">
        <f>SUM(U73:U76)</f>
        <v>0</v>
      </c>
      <c r="V77" s="15">
        <f t="shared" si="35"/>
        <v>1</v>
      </c>
      <c r="W77" s="27">
        <f>SUM(W73:W76)</f>
        <v>6.0291840253611459</v>
      </c>
      <c r="X77" s="3">
        <f t="shared" si="34"/>
        <v>207.3268149234369</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6959.7389561878481</v>
      </c>
      <c r="AC78" s="3">
        <f>+G60</f>
        <v>4244.5404873831203</v>
      </c>
      <c r="AD78" s="3">
        <f>+I60</f>
        <v>149.61228598356519</v>
      </c>
      <c r="AE78" s="3">
        <f>+K60</f>
        <v>39.863852886186933</v>
      </c>
      <c r="AF78" s="3">
        <f>+M60</f>
        <v>321.55976074355732</v>
      </c>
      <c r="AG78" s="3">
        <f>+O60</f>
        <v>4323.1027976693022</v>
      </c>
      <c r="AH78" s="3">
        <f>+Q60</f>
        <v>3497.6132818553247</v>
      </c>
      <c r="AI78" s="3">
        <f>+S60</f>
        <v>392.43403620059792</v>
      </c>
      <c r="AJ78" s="3">
        <f>+U60</f>
        <v>0</v>
      </c>
      <c r="AK78" s="3">
        <f>+W60</f>
        <v>596.88921851075349</v>
      </c>
      <c r="AL78" s="3">
        <f>+X60</f>
        <v>20525.354677420255</v>
      </c>
      <c r="AN78" t="s">
        <v>238</v>
      </c>
      <c r="AO78" s="3">
        <f>+AB78</f>
        <v>6959.7389561878481</v>
      </c>
      <c r="AP78" s="3">
        <f t="shared" ref="AP78:AX78" si="36">+AC78</f>
        <v>4244.5404873831203</v>
      </c>
      <c r="AQ78" s="3">
        <f t="shared" si="36"/>
        <v>149.61228598356519</v>
      </c>
      <c r="AR78" s="3">
        <f t="shared" si="36"/>
        <v>39.863852886186933</v>
      </c>
      <c r="AS78" s="3">
        <f t="shared" si="36"/>
        <v>321.55976074355732</v>
      </c>
      <c r="AT78" s="3">
        <f t="shared" si="36"/>
        <v>4323.1027976693022</v>
      </c>
      <c r="AU78" s="3">
        <f t="shared" si="36"/>
        <v>3497.6132818553247</v>
      </c>
      <c r="AV78" s="3">
        <f t="shared" si="36"/>
        <v>392.43403620059792</v>
      </c>
      <c r="AW78" s="3">
        <f t="shared" si="36"/>
        <v>0</v>
      </c>
      <c r="AX78" s="3">
        <f t="shared" si="36"/>
        <v>596.88921851075349</v>
      </c>
      <c r="AY78" s="3">
        <f>SUM(AO78:AX78)</f>
        <v>20525.354677420255</v>
      </c>
      <c r="AZ78" t="s">
        <v>138</v>
      </c>
    </row>
    <row r="79" spans="1:52" ht="15.5" x14ac:dyDescent="0.35">
      <c r="A79" s="5" t="s">
        <v>139</v>
      </c>
      <c r="B79" t="s">
        <v>140</v>
      </c>
      <c r="C79">
        <v>3</v>
      </c>
      <c r="D79" s="15">
        <v>0.4</v>
      </c>
      <c r="E79" s="3">
        <f t="shared" ref="E79:E84" si="37">+$D79*E$60</f>
        <v>2783.8955824751392</v>
      </c>
      <c r="F79" s="15">
        <v>0.4</v>
      </c>
      <c r="G79" s="3">
        <f>+$F79*G$60</f>
        <v>1697.8161949532482</v>
      </c>
      <c r="H79" s="15">
        <v>0.2</v>
      </c>
      <c r="I79" s="3">
        <f t="shared" ref="I79:I84" si="38">+$H79*I$60</f>
        <v>29.92245719671304</v>
      </c>
      <c r="J79" s="15">
        <v>0.2</v>
      </c>
      <c r="K79" s="3">
        <f t="shared" ref="K79:K84" si="39">+$J79*K$60</f>
        <v>7.9727705772373874</v>
      </c>
      <c r="L79" s="15">
        <v>0.3</v>
      </c>
      <c r="M79" s="3">
        <f t="shared" ref="M79:M84" si="40">+$L79*M$60</f>
        <v>96.46792822306719</v>
      </c>
      <c r="N79" s="15">
        <v>0.2</v>
      </c>
      <c r="O79" s="3">
        <f t="shared" ref="O79:O84" si="41">+$N79*O$60</f>
        <v>864.6205595338605</v>
      </c>
      <c r="P79" s="15">
        <v>0.4</v>
      </c>
      <c r="Q79" s="3">
        <f t="shared" ref="Q79:Q84" si="42">+$P79*Q$60</f>
        <v>1399.0453127421299</v>
      </c>
      <c r="R79" s="15">
        <v>0.3</v>
      </c>
      <c r="S79" s="3">
        <f t="shared" ref="S79:S84" si="43">+$R79*S$60</f>
        <v>117.73021086017937</v>
      </c>
      <c r="T79" s="15">
        <v>0.3</v>
      </c>
      <c r="U79" s="3">
        <f t="shared" ref="U79:U84" si="44">+$T79*U$60</f>
        <v>0</v>
      </c>
      <c r="V79" s="15">
        <v>0.3</v>
      </c>
      <c r="W79" s="3">
        <f t="shared" ref="W79:W84" si="45">+$V79*W$60</f>
        <v>179.06676555322605</v>
      </c>
      <c r="X79" s="3">
        <f>+E79+G79+I79+K79+M79+O79+Q79+S79+U79+W79</f>
        <v>7176.5377821148013</v>
      </c>
      <c r="AA79" t="s">
        <v>139</v>
      </c>
      <c r="AB79" s="15">
        <f t="shared" ref="AB79:AB84" si="46">+D79</f>
        <v>0.4</v>
      </c>
      <c r="AC79" s="15">
        <f t="shared" ref="AC79:AC84" si="47">+F79</f>
        <v>0.4</v>
      </c>
      <c r="AD79" s="15">
        <f t="shared" ref="AD79:AD84" si="48">+H79</f>
        <v>0.2</v>
      </c>
      <c r="AE79" s="15">
        <f t="shared" ref="AE79:AE84" si="49">+J79</f>
        <v>0.2</v>
      </c>
      <c r="AF79" s="15">
        <f t="shared" ref="AF79:AF84" si="50">+L79</f>
        <v>0.3</v>
      </c>
      <c r="AG79" s="15">
        <f t="shared" ref="AG79:AG84" si="51">+N79</f>
        <v>0.2</v>
      </c>
      <c r="AH79" s="15">
        <f t="shared" ref="AH79:AH84" si="52">+P79</f>
        <v>0.4</v>
      </c>
      <c r="AI79" s="15">
        <f t="shared" ref="AI79:AI84" si="53">+R79</f>
        <v>0.3</v>
      </c>
      <c r="AJ79" s="15">
        <f t="shared" ref="AJ79:AJ84" si="54">+T79</f>
        <v>0.3</v>
      </c>
      <c r="AK79" s="15">
        <f t="shared" ref="AK79:AK84" si="55">+V79</f>
        <v>0.3</v>
      </c>
      <c r="AN79" t="s">
        <v>141</v>
      </c>
      <c r="AO79" s="3">
        <f t="shared" ref="AO79:AX84" si="56">+AB79*AO$78</f>
        <v>2783.8955824751392</v>
      </c>
      <c r="AP79" s="3">
        <f t="shared" si="56"/>
        <v>1697.8161949532482</v>
      </c>
      <c r="AQ79" s="3">
        <f t="shared" si="56"/>
        <v>29.92245719671304</v>
      </c>
      <c r="AR79" s="3">
        <f t="shared" si="56"/>
        <v>7.9727705772373874</v>
      </c>
      <c r="AS79" s="3">
        <f t="shared" si="56"/>
        <v>96.46792822306719</v>
      </c>
      <c r="AT79" s="3">
        <f t="shared" si="56"/>
        <v>864.6205595338605</v>
      </c>
      <c r="AU79" s="3">
        <f t="shared" si="56"/>
        <v>1399.0453127421299</v>
      </c>
      <c r="AV79" s="3">
        <f t="shared" si="56"/>
        <v>117.73021086017937</v>
      </c>
      <c r="AW79" s="3">
        <f t="shared" si="56"/>
        <v>0</v>
      </c>
      <c r="AX79" s="3">
        <f t="shared" si="56"/>
        <v>179.06676555322605</v>
      </c>
      <c r="AY79" s="3">
        <f t="shared" ref="AY79:AY84" si="57">SUM(AO79:AX79)</f>
        <v>7176.5377821148013</v>
      </c>
      <c r="AZ79" t="s">
        <v>141</v>
      </c>
    </row>
    <row r="80" spans="1:52" ht="15.5" x14ac:dyDescent="0.35">
      <c r="A80" s="5" t="s">
        <v>142</v>
      </c>
      <c r="B80" t="s">
        <v>143</v>
      </c>
      <c r="C80">
        <v>15</v>
      </c>
      <c r="D80" s="15">
        <v>0.4</v>
      </c>
      <c r="E80" s="3">
        <f t="shared" si="37"/>
        <v>2783.8955824751392</v>
      </c>
      <c r="F80" s="15">
        <v>0.4</v>
      </c>
      <c r="G80" s="3">
        <f>+$F80*G$60</f>
        <v>1697.8161949532482</v>
      </c>
      <c r="H80" s="15">
        <v>0</v>
      </c>
      <c r="I80" s="3">
        <f t="shared" si="38"/>
        <v>0</v>
      </c>
      <c r="J80" s="15">
        <v>0</v>
      </c>
      <c r="K80" s="3">
        <f t="shared" si="39"/>
        <v>0</v>
      </c>
      <c r="L80" s="15">
        <v>0.5</v>
      </c>
      <c r="M80" s="3">
        <f t="shared" si="40"/>
        <v>160.77988037177866</v>
      </c>
      <c r="N80" s="15">
        <v>0</v>
      </c>
      <c r="O80" s="3">
        <f t="shared" si="41"/>
        <v>0</v>
      </c>
      <c r="P80" s="15">
        <v>0</v>
      </c>
      <c r="Q80" s="3">
        <f t="shared" si="42"/>
        <v>0</v>
      </c>
      <c r="R80" s="15">
        <v>0</v>
      </c>
      <c r="S80" s="3">
        <f t="shared" si="43"/>
        <v>0</v>
      </c>
      <c r="T80" s="15">
        <v>0</v>
      </c>
      <c r="U80" s="3">
        <f t="shared" si="44"/>
        <v>0</v>
      </c>
      <c r="V80" s="15">
        <v>0</v>
      </c>
      <c r="W80" s="3">
        <f t="shared" si="45"/>
        <v>0</v>
      </c>
      <c r="X80" s="3">
        <f t="shared" ref="X80:X85" si="58">+E80+G80+I80+K80+M80+O80+Q80+S80+U80+W80</f>
        <v>4642.4916578001657</v>
      </c>
      <c r="AA80" t="s">
        <v>142</v>
      </c>
      <c r="AB80" s="15">
        <f t="shared" si="46"/>
        <v>0.4</v>
      </c>
      <c r="AC80" s="15">
        <f t="shared" si="47"/>
        <v>0.4</v>
      </c>
      <c r="AD80" s="15">
        <f t="shared" si="48"/>
        <v>0</v>
      </c>
      <c r="AE80" s="15">
        <f t="shared" si="49"/>
        <v>0</v>
      </c>
      <c r="AF80" s="15">
        <f t="shared" si="50"/>
        <v>0.5</v>
      </c>
      <c r="AG80" s="15">
        <f t="shared" si="51"/>
        <v>0</v>
      </c>
      <c r="AH80" s="15">
        <f t="shared" si="52"/>
        <v>0</v>
      </c>
      <c r="AI80" s="15">
        <f t="shared" si="53"/>
        <v>0</v>
      </c>
      <c r="AJ80" s="15">
        <f t="shared" si="54"/>
        <v>0</v>
      </c>
      <c r="AK80" s="15">
        <f t="shared" si="55"/>
        <v>0</v>
      </c>
      <c r="AN80" t="s">
        <v>144</v>
      </c>
      <c r="AO80" s="3">
        <f t="shared" si="56"/>
        <v>2783.8955824751392</v>
      </c>
      <c r="AP80" s="3">
        <f t="shared" si="56"/>
        <v>1697.8161949532482</v>
      </c>
      <c r="AQ80" s="3">
        <f t="shared" si="56"/>
        <v>0</v>
      </c>
      <c r="AR80" s="3">
        <f t="shared" si="56"/>
        <v>0</v>
      </c>
      <c r="AS80" s="3">
        <f t="shared" si="56"/>
        <v>160.77988037177866</v>
      </c>
      <c r="AT80" s="3">
        <f t="shared" si="56"/>
        <v>0</v>
      </c>
      <c r="AU80" s="3">
        <f t="shared" si="56"/>
        <v>0</v>
      </c>
      <c r="AV80" s="3">
        <f t="shared" si="56"/>
        <v>0</v>
      </c>
      <c r="AW80" s="3">
        <f t="shared" si="56"/>
        <v>0</v>
      </c>
      <c r="AX80" s="3">
        <f t="shared" si="56"/>
        <v>0</v>
      </c>
      <c r="AY80" s="3">
        <f t="shared" si="57"/>
        <v>4642.4916578001657</v>
      </c>
      <c r="AZ80" t="s">
        <v>144</v>
      </c>
    </row>
    <row r="81" spans="1:52" ht="15.5" x14ac:dyDescent="0.35">
      <c r="A81" s="5" t="s">
        <v>145</v>
      </c>
      <c r="B81" t="s">
        <v>146</v>
      </c>
      <c r="C81">
        <v>20</v>
      </c>
      <c r="D81" s="15">
        <v>0</v>
      </c>
      <c r="E81" s="3">
        <f t="shared" si="37"/>
        <v>0</v>
      </c>
      <c r="F81" s="15">
        <v>0</v>
      </c>
      <c r="G81" s="3">
        <f>+$F81*G$60</f>
        <v>0</v>
      </c>
      <c r="H81" s="15">
        <v>0.5</v>
      </c>
      <c r="I81" s="3">
        <f t="shared" si="38"/>
        <v>74.806142991782593</v>
      </c>
      <c r="J81" s="15">
        <v>0.5</v>
      </c>
      <c r="K81" s="3">
        <f t="shared" si="39"/>
        <v>19.931926443093467</v>
      </c>
      <c r="L81" s="15">
        <v>0</v>
      </c>
      <c r="M81" s="3">
        <f t="shared" si="40"/>
        <v>0</v>
      </c>
      <c r="N81" s="15">
        <v>0.5</v>
      </c>
      <c r="O81" s="3">
        <f t="shared" si="41"/>
        <v>2161.5513988346511</v>
      </c>
      <c r="P81" s="15">
        <v>0.2</v>
      </c>
      <c r="Q81" s="3">
        <f t="shared" si="42"/>
        <v>699.52265637106495</v>
      </c>
      <c r="R81" s="15">
        <v>0.2</v>
      </c>
      <c r="S81" s="3">
        <f t="shared" si="43"/>
        <v>78.486807240119589</v>
      </c>
      <c r="T81" s="15">
        <v>0.2</v>
      </c>
      <c r="U81" s="3">
        <f t="shared" si="44"/>
        <v>0</v>
      </c>
      <c r="V81" s="15">
        <v>0.2</v>
      </c>
      <c r="W81" s="3">
        <f t="shared" si="45"/>
        <v>119.3778437021507</v>
      </c>
      <c r="X81" s="3">
        <f t="shared" si="58"/>
        <v>3153.6767755828623</v>
      </c>
      <c r="AA81" t="s">
        <v>145</v>
      </c>
      <c r="AB81" s="15">
        <f t="shared" si="46"/>
        <v>0</v>
      </c>
      <c r="AC81" s="15">
        <f t="shared" si="47"/>
        <v>0</v>
      </c>
      <c r="AD81" s="15">
        <f t="shared" si="48"/>
        <v>0.5</v>
      </c>
      <c r="AE81" s="15">
        <f t="shared" si="49"/>
        <v>0.5</v>
      </c>
      <c r="AF81" s="15">
        <f t="shared" si="50"/>
        <v>0</v>
      </c>
      <c r="AG81" s="15">
        <f t="shared" si="51"/>
        <v>0.5</v>
      </c>
      <c r="AH81" s="15">
        <f t="shared" si="52"/>
        <v>0.2</v>
      </c>
      <c r="AI81" s="15">
        <f t="shared" si="53"/>
        <v>0.2</v>
      </c>
      <c r="AJ81" s="15">
        <f t="shared" si="54"/>
        <v>0.2</v>
      </c>
      <c r="AK81" s="15">
        <f t="shared" si="55"/>
        <v>0.2</v>
      </c>
      <c r="AN81" t="s">
        <v>145</v>
      </c>
      <c r="AO81" s="3">
        <f t="shared" si="56"/>
        <v>0</v>
      </c>
      <c r="AP81" s="3">
        <f t="shared" si="56"/>
        <v>0</v>
      </c>
      <c r="AQ81" s="3">
        <f t="shared" si="56"/>
        <v>74.806142991782593</v>
      </c>
      <c r="AR81" s="3">
        <f t="shared" si="56"/>
        <v>19.931926443093467</v>
      </c>
      <c r="AS81" s="3">
        <f t="shared" si="56"/>
        <v>0</v>
      </c>
      <c r="AT81" s="3">
        <f t="shared" si="56"/>
        <v>2161.5513988346511</v>
      </c>
      <c r="AU81" s="3">
        <f t="shared" si="56"/>
        <v>699.52265637106495</v>
      </c>
      <c r="AV81" s="3">
        <f t="shared" si="56"/>
        <v>78.486807240119589</v>
      </c>
      <c r="AW81" s="3">
        <f t="shared" si="56"/>
        <v>0</v>
      </c>
      <c r="AX81" s="3">
        <f t="shared" si="56"/>
        <v>119.3778437021507</v>
      </c>
      <c r="AY81" s="3">
        <f t="shared" si="57"/>
        <v>3153.6767755828623</v>
      </c>
      <c r="AZ81" t="s">
        <v>145</v>
      </c>
    </row>
    <row r="82" spans="1:52" ht="15.5" x14ac:dyDescent="0.35">
      <c r="A82" s="5" t="s">
        <v>147</v>
      </c>
      <c r="B82" t="s">
        <v>140</v>
      </c>
      <c r="C82">
        <v>25</v>
      </c>
      <c r="D82" s="15">
        <v>0</v>
      </c>
      <c r="E82" s="3">
        <f t="shared" si="37"/>
        <v>0</v>
      </c>
      <c r="F82" s="15">
        <v>0</v>
      </c>
      <c r="G82" s="3">
        <f>+$F82*G$60</f>
        <v>0</v>
      </c>
      <c r="H82" s="15">
        <v>0</v>
      </c>
      <c r="I82" s="3">
        <f t="shared" si="38"/>
        <v>0</v>
      </c>
      <c r="J82" s="15">
        <v>0</v>
      </c>
      <c r="K82" s="3">
        <f t="shared" si="39"/>
        <v>0</v>
      </c>
      <c r="L82" s="15">
        <v>0</v>
      </c>
      <c r="M82" s="3">
        <f t="shared" si="40"/>
        <v>0</v>
      </c>
      <c r="N82" s="15">
        <v>0</v>
      </c>
      <c r="O82" s="3">
        <f t="shared" si="41"/>
        <v>0</v>
      </c>
      <c r="P82" s="15">
        <v>0</v>
      </c>
      <c r="Q82" s="3">
        <f t="shared" si="42"/>
        <v>0</v>
      </c>
      <c r="R82" s="15">
        <v>0</v>
      </c>
      <c r="S82" s="3">
        <f t="shared" si="43"/>
        <v>0</v>
      </c>
      <c r="T82" s="15">
        <v>0</v>
      </c>
      <c r="U82" s="3">
        <f t="shared" si="44"/>
        <v>0</v>
      </c>
      <c r="V82" s="15">
        <v>0</v>
      </c>
      <c r="W82" s="3">
        <f t="shared" si="45"/>
        <v>0</v>
      </c>
      <c r="X82" s="3">
        <f t="shared" si="58"/>
        <v>0</v>
      </c>
      <c r="AA82" t="s">
        <v>147</v>
      </c>
      <c r="AB82" s="15">
        <f t="shared" si="46"/>
        <v>0</v>
      </c>
      <c r="AC82" s="15">
        <f t="shared" si="47"/>
        <v>0</v>
      </c>
      <c r="AD82" s="15">
        <f t="shared" si="48"/>
        <v>0</v>
      </c>
      <c r="AE82" s="15">
        <f t="shared" si="49"/>
        <v>0</v>
      </c>
      <c r="AF82" s="15">
        <f t="shared" si="50"/>
        <v>0</v>
      </c>
      <c r="AG82" s="15">
        <f t="shared" si="51"/>
        <v>0</v>
      </c>
      <c r="AH82" s="15">
        <f t="shared" si="52"/>
        <v>0</v>
      </c>
      <c r="AI82" s="15">
        <f t="shared" si="53"/>
        <v>0</v>
      </c>
      <c r="AJ82" s="15">
        <f t="shared" si="54"/>
        <v>0</v>
      </c>
      <c r="AK82" s="15">
        <f t="shared" si="55"/>
        <v>0</v>
      </c>
      <c r="AN82" t="s">
        <v>147</v>
      </c>
      <c r="AO82" s="3">
        <f t="shared" si="56"/>
        <v>0</v>
      </c>
      <c r="AP82" s="3">
        <f t="shared" si="56"/>
        <v>0</v>
      </c>
      <c r="AQ82" s="3">
        <f t="shared" si="56"/>
        <v>0</v>
      </c>
      <c r="AR82" s="3">
        <f t="shared" si="56"/>
        <v>0</v>
      </c>
      <c r="AS82" s="3">
        <f t="shared" si="56"/>
        <v>0</v>
      </c>
      <c r="AT82" s="3">
        <f t="shared" si="56"/>
        <v>0</v>
      </c>
      <c r="AU82" s="3">
        <f t="shared" si="56"/>
        <v>0</v>
      </c>
      <c r="AV82" s="3">
        <f t="shared" si="56"/>
        <v>0</v>
      </c>
      <c r="AW82" s="3">
        <f t="shared" si="56"/>
        <v>0</v>
      </c>
      <c r="AX82" s="3">
        <f t="shared" si="56"/>
        <v>0</v>
      </c>
      <c r="AY82" s="3">
        <f t="shared" si="57"/>
        <v>0</v>
      </c>
      <c r="AZ82" t="s">
        <v>147</v>
      </c>
    </row>
    <row r="83" spans="1:52" ht="15.5" x14ac:dyDescent="0.35">
      <c r="A83" s="5" t="s">
        <v>148</v>
      </c>
      <c r="B83" t="s">
        <v>146</v>
      </c>
      <c r="C83">
        <v>35</v>
      </c>
      <c r="D83" s="15">
        <v>0</v>
      </c>
      <c r="E83" s="3">
        <f t="shared" si="37"/>
        <v>0</v>
      </c>
      <c r="F83" s="15">
        <v>0</v>
      </c>
      <c r="G83" s="3">
        <f>+$F83*G$60</f>
        <v>0</v>
      </c>
      <c r="H83" s="15">
        <v>0.15</v>
      </c>
      <c r="I83" s="3">
        <f t="shared" si="38"/>
        <v>22.441842897534777</v>
      </c>
      <c r="J83" s="15">
        <v>0.15</v>
      </c>
      <c r="K83" s="3">
        <f t="shared" si="39"/>
        <v>5.9795779329280396</v>
      </c>
      <c r="L83" s="15">
        <v>0</v>
      </c>
      <c r="M83" s="3">
        <f t="shared" si="40"/>
        <v>0</v>
      </c>
      <c r="N83" s="15">
        <v>0.2</v>
      </c>
      <c r="O83" s="3">
        <f t="shared" si="41"/>
        <v>864.6205595338605</v>
      </c>
      <c r="P83" s="15">
        <v>0.05</v>
      </c>
      <c r="Q83" s="3">
        <f t="shared" si="42"/>
        <v>174.88066409276624</v>
      </c>
      <c r="R83" s="15">
        <v>0.05</v>
      </c>
      <c r="S83" s="3">
        <f t="shared" si="43"/>
        <v>19.621701810029897</v>
      </c>
      <c r="T83" s="15">
        <v>0.1</v>
      </c>
      <c r="U83" s="3">
        <f t="shared" si="44"/>
        <v>0</v>
      </c>
      <c r="V83" s="15">
        <v>0.1</v>
      </c>
      <c r="W83" s="3">
        <f t="shared" si="45"/>
        <v>59.688921851075349</v>
      </c>
      <c r="X83" s="3">
        <f t="shared" si="58"/>
        <v>1147.2332681181947</v>
      </c>
      <c r="AA83" t="s">
        <v>148</v>
      </c>
      <c r="AB83" s="15">
        <f t="shared" si="46"/>
        <v>0</v>
      </c>
      <c r="AC83" s="15">
        <f t="shared" si="47"/>
        <v>0</v>
      </c>
      <c r="AD83" s="15">
        <f t="shared" si="48"/>
        <v>0.15</v>
      </c>
      <c r="AE83" s="15">
        <f t="shared" si="49"/>
        <v>0.15</v>
      </c>
      <c r="AF83" s="15">
        <f t="shared" si="50"/>
        <v>0</v>
      </c>
      <c r="AG83" s="15">
        <f t="shared" si="51"/>
        <v>0.2</v>
      </c>
      <c r="AH83" s="15">
        <f t="shared" si="52"/>
        <v>0.05</v>
      </c>
      <c r="AI83" s="15">
        <f t="shared" si="53"/>
        <v>0.05</v>
      </c>
      <c r="AJ83" s="15">
        <f t="shared" si="54"/>
        <v>0.1</v>
      </c>
      <c r="AK83" s="15">
        <f t="shared" si="55"/>
        <v>0.1</v>
      </c>
      <c r="AN83" t="s">
        <v>148</v>
      </c>
      <c r="AO83" s="3">
        <f t="shared" si="56"/>
        <v>0</v>
      </c>
      <c r="AP83" s="3">
        <f t="shared" si="56"/>
        <v>0</v>
      </c>
      <c r="AQ83" s="3">
        <f t="shared" si="56"/>
        <v>22.441842897534777</v>
      </c>
      <c r="AR83" s="3">
        <f t="shared" si="56"/>
        <v>5.9795779329280396</v>
      </c>
      <c r="AS83" s="3">
        <f t="shared" si="56"/>
        <v>0</v>
      </c>
      <c r="AT83" s="3">
        <f t="shared" si="56"/>
        <v>864.6205595338605</v>
      </c>
      <c r="AU83" s="3">
        <f t="shared" si="56"/>
        <v>174.88066409276624</v>
      </c>
      <c r="AV83" s="3">
        <f t="shared" si="56"/>
        <v>19.621701810029897</v>
      </c>
      <c r="AW83" s="3">
        <f t="shared" si="56"/>
        <v>0</v>
      </c>
      <c r="AX83" s="3">
        <f t="shared" si="56"/>
        <v>59.688921851075349</v>
      </c>
      <c r="AY83" s="3">
        <f t="shared" si="57"/>
        <v>1147.2332681181947</v>
      </c>
      <c r="AZ83" t="s">
        <v>148</v>
      </c>
    </row>
    <row r="84" spans="1:52" ht="15.5" x14ac:dyDescent="0.35">
      <c r="A84" s="5" t="s">
        <v>149</v>
      </c>
      <c r="B84" t="s">
        <v>143</v>
      </c>
      <c r="C84">
        <v>25</v>
      </c>
      <c r="D84" s="15">
        <v>0.2</v>
      </c>
      <c r="E84" s="3">
        <f t="shared" si="37"/>
        <v>1391.9477912375696</v>
      </c>
      <c r="F84" s="15">
        <v>0.2</v>
      </c>
      <c r="G84" s="3">
        <f t="shared" ref="G84" si="59">+$F84*G$60</f>
        <v>848.90809747662411</v>
      </c>
      <c r="H84" s="15">
        <v>0.15</v>
      </c>
      <c r="I84" s="3">
        <f t="shared" si="38"/>
        <v>22.441842897534777</v>
      </c>
      <c r="J84" s="15">
        <v>0.15</v>
      </c>
      <c r="K84" s="3">
        <f t="shared" si="39"/>
        <v>5.9795779329280396</v>
      </c>
      <c r="L84" s="15">
        <v>0.2</v>
      </c>
      <c r="M84" s="3">
        <f t="shared" si="40"/>
        <v>64.31195214871147</v>
      </c>
      <c r="N84" s="15">
        <v>0.1</v>
      </c>
      <c r="O84" s="3">
        <f t="shared" si="41"/>
        <v>432.31027976693025</v>
      </c>
      <c r="P84" s="15">
        <v>0.35</v>
      </c>
      <c r="Q84" s="3">
        <f t="shared" si="42"/>
        <v>1224.1646486493635</v>
      </c>
      <c r="R84" s="15">
        <v>0.45</v>
      </c>
      <c r="S84" s="3">
        <f t="shared" si="43"/>
        <v>176.59531629026907</v>
      </c>
      <c r="T84" s="15">
        <v>0.4</v>
      </c>
      <c r="U84" s="3">
        <f t="shared" si="44"/>
        <v>0</v>
      </c>
      <c r="V84" s="15">
        <v>0.4</v>
      </c>
      <c r="W84" s="3">
        <f t="shared" si="45"/>
        <v>238.7556874043014</v>
      </c>
      <c r="X84" s="3">
        <f t="shared" si="58"/>
        <v>4405.4151938042314</v>
      </c>
      <c r="AA84" t="s">
        <v>149</v>
      </c>
      <c r="AB84" s="15">
        <f t="shared" si="46"/>
        <v>0.2</v>
      </c>
      <c r="AC84" s="15">
        <f t="shared" si="47"/>
        <v>0.2</v>
      </c>
      <c r="AD84" s="15">
        <f t="shared" si="48"/>
        <v>0.15</v>
      </c>
      <c r="AE84" s="15">
        <f t="shared" si="49"/>
        <v>0.15</v>
      </c>
      <c r="AF84" s="15">
        <f t="shared" si="50"/>
        <v>0.2</v>
      </c>
      <c r="AG84" s="15">
        <f t="shared" si="51"/>
        <v>0.1</v>
      </c>
      <c r="AH84" s="15">
        <f t="shared" si="52"/>
        <v>0.35</v>
      </c>
      <c r="AI84" s="15">
        <f t="shared" si="53"/>
        <v>0.45</v>
      </c>
      <c r="AJ84" s="15">
        <f t="shared" si="54"/>
        <v>0.4</v>
      </c>
      <c r="AK84" s="15">
        <f t="shared" si="55"/>
        <v>0.4</v>
      </c>
      <c r="AN84" t="s">
        <v>149</v>
      </c>
      <c r="AO84" s="3">
        <f t="shared" si="56"/>
        <v>1391.9477912375696</v>
      </c>
      <c r="AP84" s="3">
        <f t="shared" si="56"/>
        <v>848.90809747662411</v>
      </c>
      <c r="AQ84" s="3">
        <f t="shared" si="56"/>
        <v>22.441842897534777</v>
      </c>
      <c r="AR84" s="3">
        <f t="shared" si="56"/>
        <v>5.9795779329280396</v>
      </c>
      <c r="AS84" s="3">
        <f t="shared" si="56"/>
        <v>64.31195214871147</v>
      </c>
      <c r="AT84" s="3">
        <f t="shared" si="56"/>
        <v>432.31027976693025</v>
      </c>
      <c r="AU84" s="3">
        <f t="shared" si="56"/>
        <v>1224.1646486493635</v>
      </c>
      <c r="AV84" s="3">
        <f t="shared" si="56"/>
        <v>176.59531629026907</v>
      </c>
      <c r="AW84" s="3">
        <f t="shared" si="56"/>
        <v>0</v>
      </c>
      <c r="AX84" s="3">
        <f t="shared" si="56"/>
        <v>238.7556874043014</v>
      </c>
      <c r="AY84" s="3">
        <f t="shared" si="57"/>
        <v>4405.4151938042314</v>
      </c>
      <c r="AZ84" t="s">
        <v>149</v>
      </c>
    </row>
    <row r="85" spans="1:52" ht="15.5" x14ac:dyDescent="0.35">
      <c r="A85" s="5" t="s">
        <v>150</v>
      </c>
      <c r="D85" s="15">
        <f>SUM(D79:D84)</f>
        <v>1</v>
      </c>
      <c r="E85" s="27">
        <f>SUM(E79:E84)</f>
        <v>6959.7389561878481</v>
      </c>
      <c r="F85" s="15">
        <f>SUM(F79:F84)</f>
        <v>1</v>
      </c>
      <c r="G85" s="27">
        <f t="shared" ref="G85:U85" si="60">SUM(G79:G84)</f>
        <v>4244.5404873831203</v>
      </c>
      <c r="H85" s="15">
        <f>SUM(H79:H84)</f>
        <v>1</v>
      </c>
      <c r="I85" s="27">
        <f t="shared" si="60"/>
        <v>149.61228598356519</v>
      </c>
      <c r="J85" s="15">
        <f>SUM(J79:J84)</f>
        <v>1</v>
      </c>
      <c r="K85" s="27">
        <f t="shared" si="60"/>
        <v>39.863852886186933</v>
      </c>
      <c r="L85" s="15">
        <f>SUM(L79:L84)</f>
        <v>1</v>
      </c>
      <c r="M85" s="27">
        <f>SUM(M79:M84)</f>
        <v>321.55976074355738</v>
      </c>
      <c r="N85" s="15">
        <f>SUM(N79:N84)</f>
        <v>0.99999999999999989</v>
      </c>
      <c r="O85" s="27">
        <f t="shared" si="60"/>
        <v>4323.1027976693022</v>
      </c>
      <c r="P85" s="15">
        <f>SUM(P79:P84)</f>
        <v>1</v>
      </c>
      <c r="Q85" s="27">
        <f t="shared" si="60"/>
        <v>3497.6132818553251</v>
      </c>
      <c r="R85" s="15">
        <f>SUM(R79:R84)</f>
        <v>1</v>
      </c>
      <c r="S85" s="27">
        <f t="shared" si="60"/>
        <v>392.43403620059792</v>
      </c>
      <c r="T85" s="15">
        <f>SUM(T79:T84)</f>
        <v>1</v>
      </c>
      <c r="U85" s="27">
        <f t="shared" si="60"/>
        <v>0</v>
      </c>
      <c r="V85" s="15">
        <f>SUM(V79:V84)</f>
        <v>1</v>
      </c>
      <c r="W85" s="27">
        <f t="shared" ref="W85" si="61">SUM(W79:W84)</f>
        <v>596.88921851075349</v>
      </c>
      <c r="X85" s="3">
        <f t="shared" si="58"/>
        <v>20525.354677420255</v>
      </c>
      <c r="AA85" t="s">
        <v>150</v>
      </c>
      <c r="AB85" s="15">
        <f>SUM(AB79:AB84)</f>
        <v>1</v>
      </c>
      <c r="AC85" s="15">
        <f t="shared" ref="AC85:AK85" si="62">SUM(AC79:AC84)</f>
        <v>1</v>
      </c>
      <c r="AD85" s="15">
        <f t="shared" si="62"/>
        <v>1</v>
      </c>
      <c r="AE85" s="15">
        <f t="shared" si="62"/>
        <v>1</v>
      </c>
      <c r="AF85" s="15">
        <f t="shared" si="62"/>
        <v>1</v>
      </c>
      <c r="AG85" s="15">
        <f t="shared" si="62"/>
        <v>0.99999999999999989</v>
      </c>
      <c r="AH85" s="15">
        <f t="shared" si="62"/>
        <v>1</v>
      </c>
      <c r="AI85" s="15">
        <f t="shared" si="62"/>
        <v>1</v>
      </c>
      <c r="AJ85" s="15">
        <f t="shared" si="62"/>
        <v>1</v>
      </c>
      <c r="AK85" s="15">
        <f t="shared" si="62"/>
        <v>1</v>
      </c>
      <c r="AN85" t="s">
        <v>150</v>
      </c>
      <c r="AO85" s="3">
        <f>SUM(AO79:AO84)</f>
        <v>6959.7389561878481</v>
      </c>
      <c r="AP85" s="3">
        <f t="shared" ref="AP85:AX85" si="63">SUM(AP79:AP84)</f>
        <v>4244.5404873831203</v>
      </c>
      <c r="AQ85" s="3">
        <f t="shared" si="63"/>
        <v>149.61228598356519</v>
      </c>
      <c r="AR85" s="3">
        <f t="shared" si="63"/>
        <v>39.863852886186933</v>
      </c>
      <c r="AS85" s="3">
        <f t="shared" si="63"/>
        <v>321.55976074355738</v>
      </c>
      <c r="AT85" s="3">
        <f t="shared" si="63"/>
        <v>4323.1027976693022</v>
      </c>
      <c r="AU85" s="3">
        <f t="shared" si="63"/>
        <v>3497.6132818553251</v>
      </c>
      <c r="AV85" s="3">
        <f t="shared" si="63"/>
        <v>392.43403620059792</v>
      </c>
      <c r="AW85" s="3">
        <f t="shared" si="63"/>
        <v>0</v>
      </c>
      <c r="AX85" s="3">
        <f t="shared" si="63"/>
        <v>596.88921851075349</v>
      </c>
      <c r="AY85" s="3">
        <f>SUM(AO85:AX85)</f>
        <v>20525.354677420255</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112.84768520252247</v>
      </c>
      <c r="F88" s="15">
        <v>0.8</v>
      </c>
      <c r="G88" s="3">
        <f>+$F88*G$58</f>
        <v>69.732682930237416</v>
      </c>
      <c r="H88" s="15">
        <v>0.8</v>
      </c>
      <c r="I88" s="3">
        <f>+$H88*I$58</f>
        <v>4.3030118304358371</v>
      </c>
      <c r="J88" s="15">
        <v>0.8</v>
      </c>
      <c r="K88" s="3">
        <f>+$J88*K$58</f>
        <v>0.79786785546515615</v>
      </c>
      <c r="L88" s="15">
        <v>0.8</v>
      </c>
      <c r="M88" s="3">
        <f>+$L88*M$58</f>
        <v>5.2495372869207504</v>
      </c>
      <c r="N88" s="15">
        <v>0.8</v>
      </c>
      <c r="O88" s="3">
        <f>+$N88*O$58</f>
        <v>79.169835978429887</v>
      </c>
      <c r="P88" s="15">
        <v>0.8</v>
      </c>
      <c r="Q88" s="3">
        <f>+$P88*Q$58</f>
        <v>43.312458328441828</v>
      </c>
      <c r="R88" s="15">
        <v>0.8</v>
      </c>
      <c r="S88" s="3">
        <f>+$R88*S$58</f>
        <v>3.0688158690860776</v>
      </c>
      <c r="T88" s="15">
        <v>0.8</v>
      </c>
      <c r="U88" s="3">
        <f>+$T88*U$58</f>
        <v>1.08</v>
      </c>
      <c r="V88" s="15">
        <v>0.8</v>
      </c>
      <c r="W88" s="3">
        <f>+$V88*W$58</f>
        <v>6.5471939134215296</v>
      </c>
      <c r="X88" s="3">
        <f>+E88+G88+I88+K88+M88+O88+Q88+S88+U88+W88</f>
        <v>326.10908919496092</v>
      </c>
    </row>
    <row r="89" spans="1:52" ht="15.5" x14ac:dyDescent="0.35">
      <c r="A89" s="5" t="s">
        <v>153</v>
      </c>
      <c r="C89">
        <v>18</v>
      </c>
      <c r="D89" s="15">
        <v>0.2</v>
      </c>
      <c r="E89" s="3">
        <f>+$D89*E$58</f>
        <v>28.211921300630618</v>
      </c>
      <c r="F89" s="15">
        <v>0.2</v>
      </c>
      <c r="G89" s="3">
        <f>+$F89*G$58</f>
        <v>17.433170732559354</v>
      </c>
      <c r="H89" s="15">
        <v>0.2</v>
      </c>
      <c r="I89" s="3">
        <f>+$H89*I$58</f>
        <v>1.0757529576089593</v>
      </c>
      <c r="J89" s="15">
        <v>0.2</v>
      </c>
      <c r="K89" s="3">
        <f>+$J89*K$58</f>
        <v>0.19946696386628904</v>
      </c>
      <c r="L89" s="15">
        <v>0.2</v>
      </c>
      <c r="M89" s="3">
        <f>+$L89*M$58</f>
        <v>1.3123843217301876</v>
      </c>
      <c r="N89" s="15">
        <v>0.2</v>
      </c>
      <c r="O89" s="3">
        <f>+$N89*O$58</f>
        <v>19.792458994607472</v>
      </c>
      <c r="P89" s="15">
        <v>0.2</v>
      </c>
      <c r="Q89" s="3">
        <f>+$P89*Q$58</f>
        <v>10.828114582110457</v>
      </c>
      <c r="R89" s="15">
        <v>0.2</v>
      </c>
      <c r="S89" s="3">
        <f>+$R89*S$58</f>
        <v>0.7672039672715194</v>
      </c>
      <c r="T89" s="15">
        <v>0.2</v>
      </c>
      <c r="U89" s="3">
        <f>+$T89*U$58</f>
        <v>0.27</v>
      </c>
      <c r="V89" s="15">
        <v>0.2</v>
      </c>
      <c r="W89" s="3">
        <f>+$V89*W$58</f>
        <v>1.6367984783553824</v>
      </c>
      <c r="X89" s="3">
        <f>+E89+G89+I89+K89+M89+O89+Q89+S89+U89+W89</f>
        <v>81.527272298740229</v>
      </c>
    </row>
    <row r="90" spans="1:52" ht="15.5" x14ac:dyDescent="0.35">
      <c r="A90" s="5" t="s">
        <v>10</v>
      </c>
      <c r="D90" s="15">
        <f>SUM(D88:D89)</f>
        <v>1</v>
      </c>
      <c r="E90" s="29">
        <f>SUM(E88:E89)</f>
        <v>141.05960650315308</v>
      </c>
      <c r="F90" s="31">
        <f>SUM(F88:F89)</f>
        <v>1</v>
      </c>
      <c r="G90" s="29">
        <f t="shared" ref="G90:U90" si="64">SUM(G88:G89)</f>
        <v>87.165853662796764</v>
      </c>
      <c r="H90" s="31">
        <f>SUM(H88:H89)</f>
        <v>1</v>
      </c>
      <c r="I90" s="29">
        <f t="shared" si="64"/>
        <v>5.378764788044796</v>
      </c>
      <c r="J90" s="31">
        <f>SUM(J88:J89)</f>
        <v>1</v>
      </c>
      <c r="K90" s="29">
        <f t="shared" si="64"/>
        <v>0.99733481933144519</v>
      </c>
      <c r="L90" s="31">
        <f>SUM(L88:L89)</f>
        <v>1</v>
      </c>
      <c r="M90" s="29">
        <f t="shared" si="64"/>
        <v>6.5619216086509375</v>
      </c>
      <c r="N90" s="31">
        <f>SUM(N88:N89)</f>
        <v>1</v>
      </c>
      <c r="O90" s="29">
        <f t="shared" si="64"/>
        <v>98.962294973037359</v>
      </c>
      <c r="P90" s="31">
        <f>SUM(P88:P89)</f>
        <v>1</v>
      </c>
      <c r="Q90" s="29">
        <f t="shared" si="64"/>
        <v>54.140572910552287</v>
      </c>
      <c r="R90" s="31">
        <f>SUM(R88:R89)</f>
        <v>1</v>
      </c>
      <c r="S90" s="29">
        <f t="shared" si="64"/>
        <v>3.8360198363575968</v>
      </c>
      <c r="T90" s="31">
        <f>SUM(T88:T89)</f>
        <v>1</v>
      </c>
      <c r="U90" s="29">
        <f t="shared" si="64"/>
        <v>1.35</v>
      </c>
      <c r="V90" s="31">
        <f>SUM(V88:V89)</f>
        <v>1</v>
      </c>
      <c r="W90" s="29">
        <f t="shared" ref="W90" si="65">SUM(W88:W89)</f>
        <v>8.1839923917769113</v>
      </c>
      <c r="X90" s="3">
        <f>+E90+G90+I90+K90+M90+O90+Q90+S90+U90+W90</f>
        <v>407.6363614937012</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13964.901043812151</v>
      </c>
      <c r="AC91" s="3">
        <f>+G61</f>
        <v>8629.4195126168779</v>
      </c>
      <c r="AD91" s="3">
        <f>+I61</f>
        <v>532.49771401643488</v>
      </c>
      <c r="AE91" s="3">
        <f>+K61</f>
        <v>98.736147113813061</v>
      </c>
      <c r="AF91" s="3">
        <f>+M61</f>
        <v>649.63023925644279</v>
      </c>
      <c r="AG91" s="3">
        <f>+O61</f>
        <v>9797.2672023306986</v>
      </c>
      <c r="AH91" s="3">
        <f>+Q61</f>
        <v>5359.9167181446755</v>
      </c>
      <c r="AI91" s="3">
        <f>+S61</f>
        <v>379.76596379940213</v>
      </c>
      <c r="AJ91" s="3">
        <f>+U61</f>
        <v>133.65</v>
      </c>
      <c r="AK91" s="3">
        <f>+W61</f>
        <v>810.21524678591425</v>
      </c>
      <c r="AL91" s="3">
        <f>SUM(AB91:AK91)</f>
        <v>40355.999787876404</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6">+$D92*E$61</f>
        <v>1396.4901043812151</v>
      </c>
      <c r="F92" s="15">
        <v>0.1</v>
      </c>
      <c r="G92" s="3">
        <f>+$F92*G$61</f>
        <v>862.94195126168779</v>
      </c>
      <c r="H92" s="15">
        <v>0</v>
      </c>
      <c r="I92" s="3">
        <f t="shared" ref="I92:I97" si="67">+$H92*I$61</f>
        <v>0</v>
      </c>
      <c r="J92" s="15">
        <v>0</v>
      </c>
      <c r="K92" s="3">
        <f>+$J92*K$61</f>
        <v>0</v>
      </c>
      <c r="L92" s="15">
        <v>0.1</v>
      </c>
      <c r="M92" s="3">
        <f>+$L92*M$61</f>
        <v>64.963023925644279</v>
      </c>
      <c r="N92" s="15">
        <v>0</v>
      </c>
      <c r="O92" s="3">
        <f>+$N92*O$61</f>
        <v>0</v>
      </c>
      <c r="P92" s="15">
        <v>0</v>
      </c>
      <c r="Q92" s="3">
        <f>+$P92*Q$61</f>
        <v>0</v>
      </c>
      <c r="R92" s="15">
        <v>0</v>
      </c>
      <c r="S92" s="3">
        <f>+$R92*S$61</f>
        <v>0</v>
      </c>
      <c r="T92" s="15">
        <v>0</v>
      </c>
      <c r="U92" s="3">
        <f>+$T92*U$61</f>
        <v>0</v>
      </c>
      <c r="V92" s="15">
        <v>0</v>
      </c>
      <c r="W92" s="3">
        <f>+$V92*W$61</f>
        <v>0</v>
      </c>
      <c r="X92" s="3">
        <f t="shared" ref="X92:X98" si="68">+E92+G92+I92+K92+M92+O92+Q92+S92+U92+W92</f>
        <v>2324.3950795685473</v>
      </c>
      <c r="AA92" s="5" t="s">
        <v>155</v>
      </c>
      <c r="AB92" s="15">
        <f t="shared" ref="AB92:AB98" si="69">+D92</f>
        <v>0.1</v>
      </c>
      <c r="AC92" s="15">
        <f t="shared" ref="AC92:AC98" si="70">+F92</f>
        <v>0.1</v>
      </c>
      <c r="AD92" s="15">
        <f t="shared" ref="AD92:AD97" si="71">+H92</f>
        <v>0</v>
      </c>
      <c r="AE92" s="15">
        <f t="shared" ref="AE92:AE97" si="72">+J92</f>
        <v>0</v>
      </c>
      <c r="AF92" s="15">
        <f t="shared" ref="AF92:AF98" si="73">+L92</f>
        <v>0.1</v>
      </c>
      <c r="AG92" s="15">
        <f t="shared" ref="AG92:AG98" si="74">+N92</f>
        <v>0</v>
      </c>
      <c r="AH92" s="15">
        <f t="shared" ref="AH92:AH98" si="75">+P92</f>
        <v>0</v>
      </c>
      <c r="AI92" s="15">
        <f t="shared" ref="AI92:AI98" si="76">+R92</f>
        <v>0</v>
      </c>
      <c r="AJ92" s="15">
        <f t="shared" ref="AJ92:AJ98" si="77">+T92</f>
        <v>0</v>
      </c>
      <c r="AK92" s="15">
        <f t="shared" ref="AK92:AK98" si="78">+V92</f>
        <v>0</v>
      </c>
      <c r="AL92" s="3"/>
      <c r="AN92" s="5" t="s">
        <v>155</v>
      </c>
      <c r="AO92" s="3">
        <f t="shared" ref="AO92:AO98" si="79">+E92</f>
        <v>1396.4901043812151</v>
      </c>
      <c r="AP92" s="3">
        <f t="shared" ref="AP92:AP98" si="80">+G92</f>
        <v>862.94195126168779</v>
      </c>
      <c r="AQ92" s="3">
        <f t="shared" ref="AQ92:AQ98" si="81">+I92</f>
        <v>0</v>
      </c>
      <c r="AR92" s="3">
        <f t="shared" ref="AR92:AR98" si="82">+K92</f>
        <v>0</v>
      </c>
      <c r="AS92" s="3">
        <f t="shared" ref="AS92:AS98" si="83">+M92</f>
        <v>64.963023925644279</v>
      </c>
      <c r="AT92" s="3">
        <f t="shared" ref="AT92:AT98" si="84">+O92</f>
        <v>0</v>
      </c>
      <c r="AU92" s="3">
        <f t="shared" ref="AU92:AU98" si="85">+Q92</f>
        <v>0</v>
      </c>
      <c r="AV92" s="3">
        <f t="shared" ref="AV92:AV98" si="86">+S92</f>
        <v>0</v>
      </c>
      <c r="AW92" s="3">
        <f t="shared" ref="AW92:AW98" si="87">+U92</f>
        <v>0</v>
      </c>
      <c r="AX92" s="3">
        <f t="shared" ref="AX92:AX98" si="88">+W92</f>
        <v>0</v>
      </c>
      <c r="AY92" s="3">
        <f>SUM(AO92:AX92)</f>
        <v>2324.3950795685473</v>
      </c>
    </row>
    <row r="93" spans="1:52" ht="15.5" x14ac:dyDescent="0.35">
      <c r="A93" s="5" t="s">
        <v>156</v>
      </c>
      <c r="B93" t="s">
        <v>140</v>
      </c>
      <c r="C93">
        <v>25</v>
      </c>
      <c r="D93" s="15">
        <v>0.1</v>
      </c>
      <c r="E93" s="3">
        <f t="shared" si="66"/>
        <v>1396.4901043812151</v>
      </c>
      <c r="F93" s="15">
        <v>0.1</v>
      </c>
      <c r="G93" s="3">
        <f t="shared" ref="G93:G97" si="89">+$F93*G$61</f>
        <v>862.94195126168779</v>
      </c>
      <c r="H93" s="15">
        <v>0.15</v>
      </c>
      <c r="I93" s="3">
        <f t="shared" si="67"/>
        <v>79.874657102465235</v>
      </c>
      <c r="J93" s="15">
        <v>0.15</v>
      </c>
      <c r="K93" s="3">
        <f>+$J93*K$61</f>
        <v>14.810422067071958</v>
      </c>
      <c r="L93" s="15">
        <v>0.1</v>
      </c>
      <c r="M93" s="3">
        <f t="shared" ref="M93:M97" si="90">+$L93*M$61</f>
        <v>64.963023925644279</v>
      </c>
      <c r="N93" s="15">
        <v>0.3</v>
      </c>
      <c r="O93" s="3">
        <f t="shared" ref="O93:O97" si="91">+$N93*O$61</f>
        <v>2939.1801606992094</v>
      </c>
      <c r="P93" s="15">
        <v>0.3</v>
      </c>
      <c r="Q93" s="3">
        <f t="shared" ref="Q93:Q97" si="92">+$P93*Q$61</f>
        <v>1607.9750154434025</v>
      </c>
      <c r="R93" s="15">
        <v>0.25</v>
      </c>
      <c r="S93" s="3">
        <f t="shared" ref="S93:S97" si="93">+$R93*S$61</f>
        <v>94.941490949850532</v>
      </c>
      <c r="T93" s="15">
        <v>0.25</v>
      </c>
      <c r="U93" s="3">
        <f t="shared" ref="U93:U97" si="94">+$T93*U$61</f>
        <v>33.412500000000001</v>
      </c>
      <c r="V93" s="15">
        <v>0.25</v>
      </c>
      <c r="W93" s="3">
        <f t="shared" ref="W93:W97" si="95">+$V93*W$61</f>
        <v>202.55381169647856</v>
      </c>
      <c r="X93" s="3">
        <f t="shared" si="68"/>
        <v>7297.1431375270267</v>
      </c>
      <c r="AA93" s="5" t="s">
        <v>156</v>
      </c>
      <c r="AB93" s="15">
        <f t="shared" si="69"/>
        <v>0.1</v>
      </c>
      <c r="AC93" s="15">
        <f t="shared" si="70"/>
        <v>0.1</v>
      </c>
      <c r="AD93" s="15">
        <f t="shared" si="71"/>
        <v>0.15</v>
      </c>
      <c r="AE93" s="15">
        <f t="shared" si="72"/>
        <v>0.15</v>
      </c>
      <c r="AF93" s="15">
        <f t="shared" si="73"/>
        <v>0.1</v>
      </c>
      <c r="AG93" s="15">
        <f t="shared" si="74"/>
        <v>0.3</v>
      </c>
      <c r="AH93" s="15">
        <f t="shared" si="75"/>
        <v>0.3</v>
      </c>
      <c r="AI93" s="15">
        <f t="shared" si="76"/>
        <v>0.25</v>
      </c>
      <c r="AJ93" s="15">
        <f t="shared" si="77"/>
        <v>0.25</v>
      </c>
      <c r="AK93" s="15">
        <f t="shared" si="78"/>
        <v>0.25</v>
      </c>
      <c r="AN93" s="5" t="s">
        <v>156</v>
      </c>
      <c r="AO93" s="3">
        <f t="shared" si="79"/>
        <v>1396.4901043812151</v>
      </c>
      <c r="AP93" s="3">
        <f t="shared" si="80"/>
        <v>862.94195126168779</v>
      </c>
      <c r="AQ93" s="3">
        <f t="shared" si="81"/>
        <v>79.874657102465235</v>
      </c>
      <c r="AR93" s="3">
        <f t="shared" si="82"/>
        <v>14.810422067071958</v>
      </c>
      <c r="AS93" s="3">
        <f t="shared" si="83"/>
        <v>64.963023925644279</v>
      </c>
      <c r="AT93" s="3">
        <f t="shared" si="84"/>
        <v>2939.1801606992094</v>
      </c>
      <c r="AU93" s="3">
        <f t="shared" si="85"/>
        <v>1607.9750154434025</v>
      </c>
      <c r="AV93" s="3">
        <f t="shared" si="86"/>
        <v>94.941490949850532</v>
      </c>
      <c r="AW93" s="3">
        <f t="shared" si="87"/>
        <v>33.412500000000001</v>
      </c>
      <c r="AX93" s="3">
        <f t="shared" si="88"/>
        <v>202.55381169647856</v>
      </c>
      <c r="AY93" s="3">
        <f t="shared" ref="AY93:AY98" si="96">SUM(AO93:AX93)</f>
        <v>7297.1431375270267</v>
      </c>
    </row>
    <row r="94" spans="1:52" ht="15.5" x14ac:dyDescent="0.35">
      <c r="A94" s="5" t="s">
        <v>157</v>
      </c>
      <c r="B94" t="s">
        <v>143</v>
      </c>
      <c r="C94">
        <v>25</v>
      </c>
      <c r="D94" s="15">
        <v>0.15</v>
      </c>
      <c r="E94" s="3">
        <f t="shared" si="66"/>
        <v>2094.7351565718227</v>
      </c>
      <c r="F94" s="15">
        <v>0.15</v>
      </c>
      <c r="G94" s="3">
        <f t="shared" si="89"/>
        <v>1294.4129268925317</v>
      </c>
      <c r="H94" s="15">
        <v>0</v>
      </c>
      <c r="I94" s="3">
        <f t="shared" si="67"/>
        <v>0</v>
      </c>
      <c r="J94" s="15">
        <v>0</v>
      </c>
      <c r="K94" s="3">
        <f t="shared" ref="K94:K97" si="97">+$J94*K$61</f>
        <v>0</v>
      </c>
      <c r="L94" s="15">
        <v>0.15</v>
      </c>
      <c r="M94" s="3">
        <f t="shared" si="90"/>
        <v>97.444535888466419</v>
      </c>
      <c r="N94" s="15">
        <v>0.15</v>
      </c>
      <c r="O94" s="3">
        <f t="shared" si="91"/>
        <v>1469.5900803496047</v>
      </c>
      <c r="P94" s="15">
        <v>0.25</v>
      </c>
      <c r="Q94" s="3">
        <f t="shared" si="92"/>
        <v>1339.9791795361689</v>
      </c>
      <c r="R94" s="15">
        <v>0.3</v>
      </c>
      <c r="S94" s="3">
        <f t="shared" si="93"/>
        <v>113.92978913982064</v>
      </c>
      <c r="T94" s="15">
        <v>0.3</v>
      </c>
      <c r="U94" s="3">
        <f t="shared" si="94"/>
        <v>40.094999999999999</v>
      </c>
      <c r="V94" s="15">
        <v>0.3</v>
      </c>
      <c r="W94" s="3">
        <f t="shared" si="95"/>
        <v>243.06457403577426</v>
      </c>
      <c r="X94" s="3">
        <f t="shared" si="68"/>
        <v>6693.2512424141896</v>
      </c>
      <c r="AA94" s="5" t="s">
        <v>157</v>
      </c>
      <c r="AB94" s="15">
        <f t="shared" si="69"/>
        <v>0.15</v>
      </c>
      <c r="AC94" s="15">
        <f t="shared" si="70"/>
        <v>0.15</v>
      </c>
      <c r="AD94" s="15">
        <f t="shared" si="71"/>
        <v>0</v>
      </c>
      <c r="AE94" s="15">
        <f t="shared" si="72"/>
        <v>0</v>
      </c>
      <c r="AF94" s="15">
        <f t="shared" si="73"/>
        <v>0.15</v>
      </c>
      <c r="AG94" s="15">
        <f t="shared" si="74"/>
        <v>0.15</v>
      </c>
      <c r="AH94" s="15">
        <f t="shared" si="75"/>
        <v>0.25</v>
      </c>
      <c r="AI94" s="15">
        <f t="shared" si="76"/>
        <v>0.3</v>
      </c>
      <c r="AJ94" s="15">
        <f t="shared" si="77"/>
        <v>0.3</v>
      </c>
      <c r="AK94" s="15">
        <f t="shared" si="78"/>
        <v>0.3</v>
      </c>
      <c r="AN94" s="5" t="s">
        <v>157</v>
      </c>
      <c r="AO94" s="3">
        <f t="shared" si="79"/>
        <v>2094.7351565718227</v>
      </c>
      <c r="AP94" s="3">
        <f t="shared" si="80"/>
        <v>1294.4129268925317</v>
      </c>
      <c r="AQ94" s="3">
        <f t="shared" si="81"/>
        <v>0</v>
      </c>
      <c r="AR94" s="3">
        <f t="shared" si="82"/>
        <v>0</v>
      </c>
      <c r="AS94" s="3">
        <f t="shared" si="83"/>
        <v>97.444535888466419</v>
      </c>
      <c r="AT94" s="3">
        <f t="shared" si="84"/>
        <v>1469.5900803496047</v>
      </c>
      <c r="AU94" s="3">
        <f t="shared" si="85"/>
        <v>1339.9791795361689</v>
      </c>
      <c r="AV94" s="3">
        <f t="shared" si="86"/>
        <v>113.92978913982064</v>
      </c>
      <c r="AW94" s="3">
        <f t="shared" si="87"/>
        <v>40.094999999999999</v>
      </c>
      <c r="AX94" s="3">
        <f t="shared" si="88"/>
        <v>243.06457403577426</v>
      </c>
      <c r="AY94" s="3">
        <f t="shared" si="96"/>
        <v>6693.2512424141896</v>
      </c>
    </row>
    <row r="95" spans="1:52" ht="15.5" x14ac:dyDescent="0.35">
      <c r="A95" s="5" t="s">
        <v>158</v>
      </c>
      <c r="B95" t="s">
        <v>143</v>
      </c>
      <c r="C95">
        <v>25</v>
      </c>
      <c r="D95" s="15">
        <v>0.05</v>
      </c>
      <c r="E95" s="3">
        <f t="shared" si="66"/>
        <v>698.24505219060757</v>
      </c>
      <c r="F95" s="15">
        <v>0.1</v>
      </c>
      <c r="G95" s="3">
        <f t="shared" si="89"/>
        <v>862.94195126168779</v>
      </c>
      <c r="H95" s="15">
        <v>0</v>
      </c>
      <c r="I95" s="3">
        <f t="shared" si="67"/>
        <v>0</v>
      </c>
      <c r="J95" s="15">
        <v>0</v>
      </c>
      <c r="K95" s="3">
        <f t="shared" si="97"/>
        <v>0</v>
      </c>
      <c r="L95" s="15">
        <v>0</v>
      </c>
      <c r="M95" s="3">
        <f t="shared" si="90"/>
        <v>0</v>
      </c>
      <c r="N95" s="15">
        <v>0.02</v>
      </c>
      <c r="O95" s="3">
        <f t="shared" si="91"/>
        <v>195.94534404661397</v>
      </c>
      <c r="P95" s="15">
        <v>0.02</v>
      </c>
      <c r="Q95" s="3">
        <f t="shared" si="92"/>
        <v>107.19833436289352</v>
      </c>
      <c r="R95" s="15">
        <v>0.05</v>
      </c>
      <c r="S95" s="3">
        <f t="shared" si="93"/>
        <v>18.988298189970106</v>
      </c>
      <c r="T95" s="15">
        <v>0.05</v>
      </c>
      <c r="U95" s="3">
        <f t="shared" si="94"/>
        <v>6.682500000000001</v>
      </c>
      <c r="V95" s="15">
        <v>0.05</v>
      </c>
      <c r="W95" s="3">
        <f t="shared" si="95"/>
        <v>40.510762339295717</v>
      </c>
      <c r="X95" s="3">
        <f t="shared" si="68"/>
        <v>1930.5122423910686</v>
      </c>
      <c r="AA95" s="5" t="s">
        <v>158</v>
      </c>
      <c r="AB95" s="15">
        <f t="shared" si="69"/>
        <v>0.05</v>
      </c>
      <c r="AC95" s="15">
        <f t="shared" si="70"/>
        <v>0.1</v>
      </c>
      <c r="AD95" s="15">
        <f t="shared" si="71"/>
        <v>0</v>
      </c>
      <c r="AE95" s="15">
        <f t="shared" si="72"/>
        <v>0</v>
      </c>
      <c r="AF95" s="15">
        <f t="shared" si="73"/>
        <v>0</v>
      </c>
      <c r="AG95" s="15">
        <f t="shared" si="74"/>
        <v>0.02</v>
      </c>
      <c r="AH95" s="15">
        <f t="shared" si="75"/>
        <v>0.02</v>
      </c>
      <c r="AI95" s="15">
        <f t="shared" si="76"/>
        <v>0.05</v>
      </c>
      <c r="AJ95" s="15">
        <f t="shared" si="77"/>
        <v>0.05</v>
      </c>
      <c r="AK95" s="15">
        <f t="shared" si="78"/>
        <v>0.05</v>
      </c>
      <c r="AN95" s="5" t="s">
        <v>158</v>
      </c>
      <c r="AO95" s="3">
        <f t="shared" si="79"/>
        <v>698.24505219060757</v>
      </c>
      <c r="AP95" s="3">
        <f t="shared" si="80"/>
        <v>862.94195126168779</v>
      </c>
      <c r="AQ95" s="3">
        <f t="shared" si="81"/>
        <v>0</v>
      </c>
      <c r="AR95" s="3">
        <f t="shared" si="82"/>
        <v>0</v>
      </c>
      <c r="AS95" s="3">
        <f t="shared" si="83"/>
        <v>0</v>
      </c>
      <c r="AT95" s="3">
        <f t="shared" si="84"/>
        <v>195.94534404661397</v>
      </c>
      <c r="AU95" s="3">
        <f t="shared" si="85"/>
        <v>107.19833436289352</v>
      </c>
      <c r="AV95" s="3">
        <f t="shared" si="86"/>
        <v>18.988298189970106</v>
      </c>
      <c r="AW95" s="3">
        <f t="shared" si="87"/>
        <v>6.682500000000001</v>
      </c>
      <c r="AX95" s="3">
        <f t="shared" si="88"/>
        <v>40.510762339295717</v>
      </c>
      <c r="AY95" s="3">
        <f t="shared" si="96"/>
        <v>1930.5122423910686</v>
      </c>
    </row>
    <row r="96" spans="1:52" ht="15.5" x14ac:dyDescent="0.35">
      <c r="A96" s="5" t="s">
        <v>148</v>
      </c>
      <c r="B96" t="s">
        <v>146</v>
      </c>
      <c r="C96">
        <v>35</v>
      </c>
      <c r="D96" s="15">
        <v>0.2</v>
      </c>
      <c r="E96" s="3">
        <f t="shared" si="66"/>
        <v>2792.9802087624303</v>
      </c>
      <c r="F96" s="15">
        <v>0.2</v>
      </c>
      <c r="G96" s="3">
        <f t="shared" si="89"/>
        <v>1725.8839025233756</v>
      </c>
      <c r="H96" s="15">
        <v>0.5</v>
      </c>
      <c r="I96" s="3">
        <f t="shared" si="67"/>
        <v>266.24885700821744</v>
      </c>
      <c r="J96" s="15">
        <v>0.4</v>
      </c>
      <c r="K96" s="3">
        <f t="shared" si="97"/>
        <v>39.49445884552523</v>
      </c>
      <c r="L96" s="15">
        <v>0.1</v>
      </c>
      <c r="M96" s="3">
        <f t="shared" si="90"/>
        <v>64.963023925644279</v>
      </c>
      <c r="N96" s="15">
        <v>0.3</v>
      </c>
      <c r="O96" s="3">
        <f t="shared" si="91"/>
        <v>2939.1801606992094</v>
      </c>
      <c r="P96" s="15">
        <v>0.1</v>
      </c>
      <c r="Q96" s="3">
        <f t="shared" si="92"/>
        <v>535.99167181446762</v>
      </c>
      <c r="R96" s="15">
        <v>0</v>
      </c>
      <c r="S96" s="3">
        <f t="shared" si="93"/>
        <v>0</v>
      </c>
      <c r="T96" s="15">
        <v>0</v>
      </c>
      <c r="U96" s="3">
        <f t="shared" si="94"/>
        <v>0</v>
      </c>
      <c r="V96" s="15">
        <v>0</v>
      </c>
      <c r="W96" s="3">
        <f t="shared" si="95"/>
        <v>0</v>
      </c>
      <c r="X96" s="3">
        <f t="shared" si="68"/>
        <v>8364.7422835788693</v>
      </c>
      <c r="AA96" s="5" t="s">
        <v>148</v>
      </c>
      <c r="AB96" s="15">
        <f t="shared" si="69"/>
        <v>0.2</v>
      </c>
      <c r="AC96" s="15">
        <f t="shared" si="70"/>
        <v>0.2</v>
      </c>
      <c r="AD96" s="15">
        <f t="shared" si="71"/>
        <v>0.5</v>
      </c>
      <c r="AE96" s="15">
        <f t="shared" si="72"/>
        <v>0.4</v>
      </c>
      <c r="AF96" s="15">
        <f t="shared" si="73"/>
        <v>0.1</v>
      </c>
      <c r="AG96" s="15">
        <f t="shared" si="74"/>
        <v>0.3</v>
      </c>
      <c r="AH96" s="15">
        <f t="shared" si="75"/>
        <v>0.1</v>
      </c>
      <c r="AI96" s="15">
        <f t="shared" si="76"/>
        <v>0</v>
      </c>
      <c r="AJ96" s="15">
        <f t="shared" si="77"/>
        <v>0</v>
      </c>
      <c r="AK96" s="15">
        <f t="shared" si="78"/>
        <v>0</v>
      </c>
      <c r="AN96" s="5" t="s">
        <v>148</v>
      </c>
      <c r="AO96" s="3">
        <f t="shared" si="79"/>
        <v>2792.9802087624303</v>
      </c>
      <c r="AP96" s="3">
        <f t="shared" si="80"/>
        <v>1725.8839025233756</v>
      </c>
      <c r="AQ96" s="3">
        <f t="shared" si="81"/>
        <v>266.24885700821744</v>
      </c>
      <c r="AR96" s="3">
        <f t="shared" si="82"/>
        <v>39.49445884552523</v>
      </c>
      <c r="AS96" s="3">
        <f t="shared" si="83"/>
        <v>64.963023925644279</v>
      </c>
      <c r="AT96" s="3">
        <f t="shared" si="84"/>
        <v>2939.1801606992094</v>
      </c>
      <c r="AU96" s="3">
        <f t="shared" si="85"/>
        <v>535.99167181446762</v>
      </c>
      <c r="AV96" s="3">
        <f t="shared" si="86"/>
        <v>0</v>
      </c>
      <c r="AW96" s="3">
        <f t="shared" si="87"/>
        <v>0</v>
      </c>
      <c r="AX96" s="3">
        <f t="shared" si="88"/>
        <v>0</v>
      </c>
      <c r="AY96" s="3">
        <f t="shared" si="96"/>
        <v>8364.7422835788693</v>
      </c>
    </row>
    <row r="97" spans="1:51" ht="15.5" x14ac:dyDescent="0.35">
      <c r="A97" s="5" t="s">
        <v>149</v>
      </c>
      <c r="B97" t="s">
        <v>143</v>
      </c>
      <c r="C97">
        <v>25</v>
      </c>
      <c r="D97" s="15">
        <v>0.4</v>
      </c>
      <c r="E97" s="3">
        <f t="shared" si="66"/>
        <v>5585.9604175248605</v>
      </c>
      <c r="F97" s="15">
        <v>0.4</v>
      </c>
      <c r="G97" s="3">
        <f t="shared" si="89"/>
        <v>3451.7678050467512</v>
      </c>
      <c r="H97" s="15">
        <v>0.35</v>
      </c>
      <c r="I97" s="3">
        <f t="shared" si="67"/>
        <v>186.37419990575219</v>
      </c>
      <c r="J97" s="15">
        <v>0.45</v>
      </c>
      <c r="K97" s="3">
        <f t="shared" si="97"/>
        <v>44.431266201215877</v>
      </c>
      <c r="L97" s="15">
        <v>0.55000000000000004</v>
      </c>
      <c r="M97" s="3">
        <f t="shared" si="90"/>
        <v>357.29663159104359</v>
      </c>
      <c r="N97" s="15">
        <v>0.23</v>
      </c>
      <c r="O97" s="3">
        <f t="shared" si="91"/>
        <v>2253.3714565360606</v>
      </c>
      <c r="P97" s="15">
        <v>0.33</v>
      </c>
      <c r="Q97" s="3">
        <f t="shared" si="92"/>
        <v>1768.7725169877431</v>
      </c>
      <c r="R97" s="15">
        <v>0.4</v>
      </c>
      <c r="S97" s="3">
        <f t="shared" si="93"/>
        <v>151.90638551976085</v>
      </c>
      <c r="T97" s="15">
        <v>0.4</v>
      </c>
      <c r="U97" s="3">
        <f t="shared" si="94"/>
        <v>53.460000000000008</v>
      </c>
      <c r="V97" s="15">
        <v>0.4</v>
      </c>
      <c r="W97" s="3">
        <f t="shared" si="95"/>
        <v>324.08609871436573</v>
      </c>
      <c r="X97" s="3">
        <f t="shared" si="68"/>
        <v>14177.426778027553</v>
      </c>
      <c r="AA97" s="5" t="s">
        <v>149</v>
      </c>
      <c r="AB97" s="15">
        <f t="shared" si="69"/>
        <v>0.4</v>
      </c>
      <c r="AC97" s="15">
        <f t="shared" si="70"/>
        <v>0.4</v>
      </c>
      <c r="AD97" s="15">
        <f t="shared" si="71"/>
        <v>0.35</v>
      </c>
      <c r="AE97" s="15">
        <f t="shared" si="72"/>
        <v>0.45</v>
      </c>
      <c r="AF97" s="15">
        <f t="shared" si="73"/>
        <v>0.55000000000000004</v>
      </c>
      <c r="AG97" s="15">
        <f t="shared" si="74"/>
        <v>0.23</v>
      </c>
      <c r="AH97" s="15">
        <f t="shared" si="75"/>
        <v>0.33</v>
      </c>
      <c r="AI97" s="15">
        <f t="shared" si="76"/>
        <v>0.4</v>
      </c>
      <c r="AJ97" s="15">
        <f t="shared" si="77"/>
        <v>0.4</v>
      </c>
      <c r="AK97" s="15">
        <f t="shared" si="78"/>
        <v>0.4</v>
      </c>
      <c r="AN97" s="5" t="s">
        <v>149</v>
      </c>
      <c r="AO97" s="3">
        <f t="shared" si="79"/>
        <v>5585.9604175248605</v>
      </c>
      <c r="AP97" s="3">
        <f t="shared" si="80"/>
        <v>3451.7678050467512</v>
      </c>
      <c r="AQ97" s="3">
        <f t="shared" si="81"/>
        <v>186.37419990575219</v>
      </c>
      <c r="AR97" s="3">
        <f t="shared" si="82"/>
        <v>44.431266201215877</v>
      </c>
      <c r="AS97" s="3">
        <f t="shared" si="83"/>
        <v>357.29663159104359</v>
      </c>
      <c r="AT97" s="3">
        <f t="shared" si="84"/>
        <v>2253.3714565360606</v>
      </c>
      <c r="AU97" s="3">
        <f t="shared" si="85"/>
        <v>1768.7725169877431</v>
      </c>
      <c r="AV97" s="3">
        <f t="shared" si="86"/>
        <v>151.90638551976085</v>
      </c>
      <c r="AW97" s="3">
        <f t="shared" si="87"/>
        <v>53.460000000000008</v>
      </c>
      <c r="AX97" s="3">
        <f t="shared" si="88"/>
        <v>324.08609871436573</v>
      </c>
      <c r="AY97" s="3">
        <f t="shared" si="96"/>
        <v>14177.426778027553</v>
      </c>
    </row>
    <row r="98" spans="1:51" ht="15.5" x14ac:dyDescent="0.35">
      <c r="A98" s="5" t="s">
        <v>10</v>
      </c>
      <c r="D98" s="15">
        <f>SUM(D92:D97)</f>
        <v>1</v>
      </c>
      <c r="E98" s="29">
        <f t="shared" ref="E98:U98" si="98">SUM(E92:E97)</f>
        <v>13964.901043812151</v>
      </c>
      <c r="F98" s="15">
        <f>SUM(F92:F97)</f>
        <v>1.0499999999999998</v>
      </c>
      <c r="G98" s="29">
        <f t="shared" si="98"/>
        <v>9060.8904882477218</v>
      </c>
      <c r="H98" s="15">
        <f>SUM(H92:H97)</f>
        <v>1</v>
      </c>
      <c r="I98" s="29">
        <f t="shared" si="98"/>
        <v>532.49771401643488</v>
      </c>
      <c r="J98" s="15">
        <f>SUM(J92:J97)</f>
        <v>1</v>
      </c>
      <c r="K98" s="29">
        <f t="shared" si="98"/>
        <v>98.736147113813061</v>
      </c>
      <c r="L98" s="15">
        <f>SUM(L92:L97)</f>
        <v>1</v>
      </c>
      <c r="M98" s="29">
        <f t="shared" si="98"/>
        <v>649.63023925644279</v>
      </c>
      <c r="N98" s="15">
        <f>SUM(N92:N97)</f>
        <v>1</v>
      </c>
      <c r="O98" s="29">
        <f t="shared" si="98"/>
        <v>9797.2672023306986</v>
      </c>
      <c r="P98" s="15">
        <f>SUM(P92:P97)</f>
        <v>1</v>
      </c>
      <c r="Q98" s="29">
        <f t="shared" si="98"/>
        <v>5359.9167181446755</v>
      </c>
      <c r="R98" s="15">
        <f>SUM(R92:R97)</f>
        <v>1</v>
      </c>
      <c r="S98" s="29">
        <f t="shared" si="98"/>
        <v>379.76596379940213</v>
      </c>
      <c r="T98" s="15">
        <f>SUM(T92:T97)</f>
        <v>1</v>
      </c>
      <c r="U98" s="29">
        <f t="shared" si="98"/>
        <v>133.65</v>
      </c>
      <c r="V98" s="15">
        <f>SUM(V92:V97)</f>
        <v>1</v>
      </c>
      <c r="W98" s="29">
        <f t="shared" ref="W98" si="99">SUM(W92:W97)</f>
        <v>810.21524678591425</v>
      </c>
      <c r="X98" s="3">
        <f t="shared" si="68"/>
        <v>40787.470763507248</v>
      </c>
      <c r="AA98" s="5" t="s">
        <v>10</v>
      </c>
      <c r="AB98" s="15">
        <f t="shared" si="69"/>
        <v>1</v>
      </c>
      <c r="AC98" s="15">
        <f t="shared" si="70"/>
        <v>1.0499999999999998</v>
      </c>
      <c r="AD98" s="15">
        <v>1</v>
      </c>
      <c r="AE98" s="15">
        <f>+H98</f>
        <v>1</v>
      </c>
      <c r="AF98" s="15">
        <f t="shared" si="73"/>
        <v>1</v>
      </c>
      <c r="AG98" s="15">
        <f t="shared" si="74"/>
        <v>1</v>
      </c>
      <c r="AH98" s="15">
        <f t="shared" si="75"/>
        <v>1</v>
      </c>
      <c r="AI98" s="15">
        <f t="shared" si="76"/>
        <v>1</v>
      </c>
      <c r="AJ98" s="15">
        <f t="shared" si="77"/>
        <v>1</v>
      </c>
      <c r="AK98" s="15">
        <f t="shared" si="78"/>
        <v>1</v>
      </c>
      <c r="AN98" s="5" t="s">
        <v>10</v>
      </c>
      <c r="AO98" s="3">
        <f t="shared" si="79"/>
        <v>13964.901043812151</v>
      </c>
      <c r="AP98" s="3">
        <f t="shared" si="80"/>
        <v>9060.8904882477218</v>
      </c>
      <c r="AQ98" s="3">
        <f t="shared" si="81"/>
        <v>532.49771401643488</v>
      </c>
      <c r="AR98" s="3">
        <f t="shared" si="82"/>
        <v>98.736147113813061</v>
      </c>
      <c r="AS98" s="3">
        <f t="shared" si="83"/>
        <v>649.63023925644279</v>
      </c>
      <c r="AT98" s="3">
        <f t="shared" si="84"/>
        <v>9797.2672023306986</v>
      </c>
      <c r="AU98" s="3">
        <f t="shared" si="85"/>
        <v>5359.9167181446755</v>
      </c>
      <c r="AV98" s="3">
        <f t="shared" si="86"/>
        <v>379.76596379940213</v>
      </c>
      <c r="AW98" s="3">
        <f t="shared" si="87"/>
        <v>133.65</v>
      </c>
      <c r="AX98" s="3">
        <f t="shared" si="88"/>
        <v>810.21524678591425</v>
      </c>
      <c r="AY98" s="3">
        <f t="shared" si="96"/>
        <v>40787.470763507248</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54.768000000000008</v>
      </c>
      <c r="F101" s="15">
        <v>0.8</v>
      </c>
      <c r="G101" s="3">
        <f>+F101*G$62</f>
        <v>24.896000000000001</v>
      </c>
      <c r="H101" s="15">
        <v>0.8</v>
      </c>
      <c r="I101" s="3">
        <f>+H101*I$62</f>
        <v>2.3679999999999999</v>
      </c>
      <c r="J101" s="15">
        <v>0.8</v>
      </c>
      <c r="K101" s="3">
        <f>+J101*K$62</f>
        <v>0.28799999999999998</v>
      </c>
      <c r="L101" s="15">
        <v>0.8</v>
      </c>
      <c r="M101" s="3">
        <f>+L101*M$62</f>
        <v>1.4480000000000002</v>
      </c>
      <c r="N101" s="15">
        <v>0.8</v>
      </c>
      <c r="O101" s="3">
        <f>+N101*O$62</f>
        <v>41.680000000000007</v>
      </c>
      <c r="P101" s="15">
        <v>0.8</v>
      </c>
      <c r="Q101" s="3">
        <f>+P101*Q$62</f>
        <v>20.040000000000003</v>
      </c>
      <c r="R101" s="15">
        <v>0.2</v>
      </c>
      <c r="S101" s="3">
        <f>+R101*S$62</f>
        <v>0.31800000000000006</v>
      </c>
      <c r="T101" s="15">
        <v>0.8</v>
      </c>
      <c r="U101" s="3">
        <f>+T101*U$62</f>
        <v>0.33600000000000002</v>
      </c>
      <c r="V101" s="15">
        <v>0.8</v>
      </c>
      <c r="W101" s="3">
        <f>+V101*W$62</f>
        <v>4.25361872228435</v>
      </c>
      <c r="X101" s="3">
        <f>+W101+U101+S101+Q101+O101+M101+K101+I101+G101+E101</f>
        <v>150.39561872228435</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13.692000000000002</v>
      </c>
      <c r="F102" s="15">
        <v>0.2</v>
      </c>
      <c r="G102" s="3">
        <f>+F102*G$62</f>
        <v>6.2240000000000002</v>
      </c>
      <c r="H102" s="15">
        <v>0.2</v>
      </c>
      <c r="I102" s="3">
        <f>+H102*I$62</f>
        <v>0.59199999999999997</v>
      </c>
      <c r="J102" s="15">
        <v>0.2</v>
      </c>
      <c r="K102" s="3">
        <f>+J102*K$62</f>
        <v>7.1999999999999995E-2</v>
      </c>
      <c r="L102" s="15">
        <v>0.2</v>
      </c>
      <c r="M102" s="3">
        <f>+L102*M$62</f>
        <v>0.36200000000000004</v>
      </c>
      <c r="N102" s="15">
        <v>0.2</v>
      </c>
      <c r="O102" s="3">
        <f>+N102*O$62</f>
        <v>10.420000000000002</v>
      </c>
      <c r="P102" s="15">
        <v>0.2</v>
      </c>
      <c r="Q102" s="3">
        <f>+P102*Q$62</f>
        <v>5.0100000000000007</v>
      </c>
      <c r="R102" s="15">
        <v>0.8</v>
      </c>
      <c r="S102" s="3">
        <f>+R102*S$62</f>
        <v>1.2720000000000002</v>
      </c>
      <c r="T102" s="15">
        <v>0.2</v>
      </c>
      <c r="U102" s="3">
        <f>+T102*U$62</f>
        <v>8.4000000000000005E-2</v>
      </c>
      <c r="V102" s="15">
        <v>0.2</v>
      </c>
      <c r="W102" s="3">
        <f>+V102*W$62</f>
        <v>1.0634046805710875</v>
      </c>
      <c r="X102" s="3">
        <f>+W102+U102+S102+Q102+O102+M102+K102+I102+G102+E102</f>
        <v>38.791404680571091</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100">SUM(D101:D102)</f>
        <v>1</v>
      </c>
      <c r="E103" s="3">
        <f t="shared" si="100"/>
        <v>68.460000000000008</v>
      </c>
      <c r="F103" s="15">
        <f t="shared" si="100"/>
        <v>1</v>
      </c>
      <c r="G103" s="3">
        <f t="shared" si="100"/>
        <v>31.12</v>
      </c>
      <c r="H103" s="15">
        <f t="shared" si="100"/>
        <v>1</v>
      </c>
      <c r="I103" s="3">
        <f t="shared" si="100"/>
        <v>2.96</v>
      </c>
      <c r="J103" s="15">
        <f t="shared" si="100"/>
        <v>1</v>
      </c>
      <c r="K103" s="3">
        <f t="shared" si="100"/>
        <v>0.36</v>
      </c>
      <c r="L103" s="15">
        <f t="shared" si="100"/>
        <v>1</v>
      </c>
      <c r="M103" s="3">
        <f t="shared" si="100"/>
        <v>1.8100000000000003</v>
      </c>
      <c r="N103" s="15">
        <f t="shared" si="100"/>
        <v>1</v>
      </c>
      <c r="O103" s="3">
        <f t="shared" si="100"/>
        <v>52.100000000000009</v>
      </c>
      <c r="P103" s="15">
        <f t="shared" si="100"/>
        <v>1</v>
      </c>
      <c r="Q103" s="3">
        <f t="shared" si="100"/>
        <v>25.050000000000004</v>
      </c>
      <c r="R103" s="15">
        <f t="shared" ref="R103" si="101">SUM(R101:R102)</f>
        <v>1</v>
      </c>
      <c r="S103" s="3">
        <f t="shared" si="100"/>
        <v>1.5900000000000003</v>
      </c>
      <c r="T103" s="15">
        <f t="shared" ref="T103" si="102">SUM(T101:T102)</f>
        <v>1</v>
      </c>
      <c r="U103" s="3">
        <f t="shared" si="100"/>
        <v>0.42000000000000004</v>
      </c>
      <c r="V103" s="15">
        <f t="shared" ref="V103" si="103">SUM(V101:V102)</f>
        <v>1</v>
      </c>
      <c r="W103" s="3">
        <f t="shared" si="100"/>
        <v>5.3170234028554377</v>
      </c>
      <c r="X103" s="3">
        <f t="shared" si="100"/>
        <v>189.18702340285546</v>
      </c>
      <c r="AA103" s="5" t="s">
        <v>10</v>
      </c>
      <c r="AB103" s="15">
        <f>+D103</f>
        <v>1</v>
      </c>
      <c r="AC103" s="15">
        <f>+F103</f>
        <v>1</v>
      </c>
      <c r="AD103" s="15">
        <f>+G103</f>
        <v>31.12</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0.25</v>
      </c>
      <c r="E106" s="3">
        <f>+D106*(E$40-E$103)</f>
        <v>1694.385</v>
      </c>
      <c r="F106" s="15">
        <v>0.25</v>
      </c>
      <c r="G106" s="3">
        <f t="shared" ref="G106:G113" si="104">+F106*(G$40-G$103)</f>
        <v>770.22</v>
      </c>
      <c r="H106" s="15">
        <v>0.1</v>
      </c>
      <c r="I106" s="3">
        <f t="shared" ref="I106:I113" si="105">+H106*(I$40-I$103)</f>
        <v>29.304000000000002</v>
      </c>
      <c r="J106" s="15">
        <v>0.1</v>
      </c>
      <c r="K106" s="3">
        <f t="shared" ref="K106:K113" si="106">+J106*(K$40-K$103)</f>
        <v>3.5640000000000001</v>
      </c>
      <c r="L106" s="15">
        <v>0.3</v>
      </c>
      <c r="M106" s="3">
        <f t="shared" ref="M106:M113" si="107">+L106*(M$40-M$103)</f>
        <v>53.756999999999998</v>
      </c>
      <c r="N106" s="15">
        <v>0.05</v>
      </c>
      <c r="O106" s="3">
        <f t="shared" ref="O106:O113" si="108">+N106*(O$40-O$103)</f>
        <v>257.89499999999998</v>
      </c>
      <c r="P106" s="15">
        <v>0.05</v>
      </c>
      <c r="Q106" s="3">
        <f t="shared" ref="Q106:Q113" si="109">+P106*(Q$40-Q$103)</f>
        <v>123.9975</v>
      </c>
      <c r="R106" s="15">
        <v>0.05</v>
      </c>
      <c r="S106" s="3">
        <f t="shared" ref="S106:S113" si="110">+R106*(S$40-S$103)</f>
        <v>7.8704999999999998</v>
      </c>
      <c r="T106" s="15">
        <v>0</v>
      </c>
      <c r="U106" s="3">
        <f t="shared" ref="U106:U113" si="111">+T106*(U$40-U$103)</f>
        <v>0</v>
      </c>
      <c r="V106" s="15">
        <v>0</v>
      </c>
      <c r="W106" s="3">
        <f t="shared" ref="W106:W113" si="112">+V106*(W$40-W$103)</f>
        <v>0</v>
      </c>
      <c r="X106" s="3">
        <f>+W106+U106+S106+Q106+O106+M106+K106+I106+G106+E106</f>
        <v>2940.9930000000004</v>
      </c>
      <c r="AA106" s="5" t="s">
        <v>164</v>
      </c>
      <c r="AB106" s="15">
        <f t="shared" ref="AB106:AB113" si="113">+D106</f>
        <v>0.25</v>
      </c>
      <c r="AC106" s="15">
        <f t="shared" ref="AC106:AC113" si="114">+F106</f>
        <v>0.25</v>
      </c>
      <c r="AD106" s="15">
        <f t="shared" ref="AD106:AD113" si="115">+H106</f>
        <v>0.1</v>
      </c>
      <c r="AE106" s="15">
        <f t="shared" ref="AE106:AE111" si="116">+J106</f>
        <v>0.1</v>
      </c>
      <c r="AF106" s="15">
        <f t="shared" ref="AF106:AF113" si="117">+L106</f>
        <v>0.3</v>
      </c>
      <c r="AG106" s="15">
        <f t="shared" ref="AG106:AG113" si="118">+N106</f>
        <v>0.05</v>
      </c>
      <c r="AH106" s="15">
        <f t="shared" ref="AH106:AH113" si="119">+P106</f>
        <v>0.05</v>
      </c>
      <c r="AI106" s="15">
        <f t="shared" ref="AI106:AI113" si="120">+R106</f>
        <v>0.05</v>
      </c>
      <c r="AJ106" s="15">
        <f t="shared" ref="AJ106:AJ113" si="121">+T106</f>
        <v>0</v>
      </c>
      <c r="AK106" s="15">
        <f t="shared" ref="AK106:AK113" si="122">+V106</f>
        <v>0</v>
      </c>
      <c r="AN106" s="5" t="s">
        <v>164</v>
      </c>
      <c r="AO106" s="3">
        <f t="shared" ref="AO106:AO113" si="123">+E106</f>
        <v>1694.385</v>
      </c>
      <c r="AP106" s="3">
        <f t="shared" ref="AP106:AP113" si="124">+G106</f>
        <v>770.22</v>
      </c>
      <c r="AQ106" s="3">
        <f t="shared" ref="AQ106:AQ113" si="125">+I106</f>
        <v>29.304000000000002</v>
      </c>
      <c r="AR106" s="3">
        <f t="shared" ref="AR106:AR113" si="126">+K106</f>
        <v>3.5640000000000001</v>
      </c>
      <c r="AS106" s="3">
        <f t="shared" ref="AS106:AS113" si="127">+M106</f>
        <v>53.756999999999998</v>
      </c>
      <c r="AT106" s="3">
        <f t="shared" ref="AT106:AT113" si="128">+O106</f>
        <v>257.89499999999998</v>
      </c>
      <c r="AU106" s="3">
        <f t="shared" ref="AU106:AU113" si="129">+Q106</f>
        <v>123.9975</v>
      </c>
      <c r="AV106" s="3">
        <f t="shared" ref="AV106:AV113" si="130">+S106</f>
        <v>7.8704999999999998</v>
      </c>
      <c r="AW106" s="3">
        <f t="shared" ref="AW106:AW113" si="131">+U106</f>
        <v>0</v>
      </c>
      <c r="AX106" s="3">
        <f t="shared" ref="AX106:AX113" si="132">+W106</f>
        <v>0</v>
      </c>
      <c r="AY106" s="3">
        <f>SUM(AO106:AX106)</f>
        <v>2940.9929999999999</v>
      </c>
    </row>
    <row r="107" spans="1:51" ht="15.5" x14ac:dyDescent="0.35">
      <c r="A107" s="5" t="s">
        <v>166</v>
      </c>
      <c r="B107" t="s">
        <v>167</v>
      </c>
      <c r="C107">
        <v>25</v>
      </c>
      <c r="D107" s="15">
        <v>0</v>
      </c>
      <c r="E107" s="3">
        <f t="shared" ref="E107:E113" si="133">+D107*(E$40-E$103)</f>
        <v>0</v>
      </c>
      <c r="F107" s="15">
        <v>0</v>
      </c>
      <c r="G107" s="3">
        <f t="shared" si="104"/>
        <v>0</v>
      </c>
      <c r="H107" s="15">
        <v>0.1</v>
      </c>
      <c r="I107" s="3">
        <f t="shared" si="105"/>
        <v>29.304000000000002</v>
      </c>
      <c r="J107" s="15">
        <v>0.1</v>
      </c>
      <c r="K107" s="3">
        <f t="shared" si="106"/>
        <v>3.5640000000000001</v>
      </c>
      <c r="L107" s="15">
        <v>0</v>
      </c>
      <c r="M107" s="3">
        <f t="shared" si="107"/>
        <v>0</v>
      </c>
      <c r="N107" s="15">
        <v>0.05</v>
      </c>
      <c r="O107" s="3">
        <f t="shared" si="108"/>
        <v>257.89499999999998</v>
      </c>
      <c r="P107" s="15">
        <v>0.05</v>
      </c>
      <c r="Q107" s="3">
        <f t="shared" si="109"/>
        <v>123.9975</v>
      </c>
      <c r="R107" s="15">
        <v>0.05</v>
      </c>
      <c r="S107" s="3">
        <f t="shared" si="110"/>
        <v>7.8704999999999998</v>
      </c>
      <c r="T107" s="15">
        <v>0</v>
      </c>
      <c r="U107" s="3">
        <f t="shared" si="111"/>
        <v>0</v>
      </c>
      <c r="V107" s="15">
        <v>0</v>
      </c>
      <c r="W107" s="3">
        <f t="shared" si="112"/>
        <v>0</v>
      </c>
      <c r="X107" s="3">
        <f>+W107+U107+S107+Q107+O107+M107+K107+I107+G107+E107</f>
        <v>422.63099999999997</v>
      </c>
      <c r="Y107" s="3">
        <f>+X106+X107</f>
        <v>3363.6240000000003</v>
      </c>
      <c r="Z107" s="23">
        <f>+Y107/(X$48-X$49-X77-X85)</f>
        <v>-0.71821750125878381</v>
      </c>
      <c r="AA107" s="5" t="s">
        <v>166</v>
      </c>
      <c r="AB107" s="15">
        <f t="shared" si="113"/>
        <v>0</v>
      </c>
      <c r="AC107" s="15">
        <f t="shared" si="114"/>
        <v>0</v>
      </c>
      <c r="AD107" s="15">
        <f t="shared" si="115"/>
        <v>0.1</v>
      </c>
      <c r="AE107" s="15">
        <f t="shared" si="116"/>
        <v>0.1</v>
      </c>
      <c r="AF107" s="15">
        <f t="shared" si="117"/>
        <v>0</v>
      </c>
      <c r="AG107" s="15">
        <f t="shared" si="118"/>
        <v>0.05</v>
      </c>
      <c r="AH107" s="15">
        <f t="shared" si="119"/>
        <v>0.05</v>
      </c>
      <c r="AI107" s="15">
        <f t="shared" si="120"/>
        <v>0.05</v>
      </c>
      <c r="AJ107" s="15">
        <f t="shared" si="121"/>
        <v>0</v>
      </c>
      <c r="AK107" s="15">
        <f t="shared" si="122"/>
        <v>0</v>
      </c>
      <c r="AN107" s="5" t="s">
        <v>166</v>
      </c>
      <c r="AO107" s="3">
        <f t="shared" si="123"/>
        <v>0</v>
      </c>
      <c r="AP107" s="3">
        <f t="shared" si="124"/>
        <v>0</v>
      </c>
      <c r="AQ107" s="3">
        <f t="shared" si="125"/>
        <v>29.304000000000002</v>
      </c>
      <c r="AR107" s="3">
        <f t="shared" si="126"/>
        <v>3.5640000000000001</v>
      </c>
      <c r="AS107" s="3">
        <f t="shared" si="127"/>
        <v>0</v>
      </c>
      <c r="AT107" s="3">
        <f t="shared" si="128"/>
        <v>257.89499999999998</v>
      </c>
      <c r="AU107" s="3">
        <f t="shared" si="129"/>
        <v>123.9975</v>
      </c>
      <c r="AV107" s="3">
        <f t="shared" si="130"/>
        <v>7.8704999999999998</v>
      </c>
      <c r="AW107" s="3">
        <f t="shared" si="131"/>
        <v>0</v>
      </c>
      <c r="AX107" s="3">
        <f t="shared" si="132"/>
        <v>0</v>
      </c>
      <c r="AY107" s="3">
        <f t="shared" ref="AY107:AY113" si="134">SUM(AO107:AX107)</f>
        <v>422.63099999999997</v>
      </c>
    </row>
    <row r="108" spans="1:51" ht="15.5" x14ac:dyDescent="0.35">
      <c r="A108" s="5" t="s">
        <v>155</v>
      </c>
      <c r="B108" t="s">
        <v>143</v>
      </c>
      <c r="C108">
        <v>25</v>
      </c>
      <c r="D108" s="15">
        <v>0.05</v>
      </c>
      <c r="E108" s="3">
        <f t="shared" si="133"/>
        <v>338.87700000000001</v>
      </c>
      <c r="F108" s="15">
        <v>0.1</v>
      </c>
      <c r="G108" s="3">
        <f t="shared" si="104"/>
        <v>308.08800000000002</v>
      </c>
      <c r="H108" s="15">
        <v>0</v>
      </c>
      <c r="I108" s="3">
        <f t="shared" si="105"/>
        <v>0</v>
      </c>
      <c r="J108" s="15">
        <v>0</v>
      </c>
      <c r="K108" s="3">
        <f t="shared" si="106"/>
        <v>0</v>
      </c>
      <c r="L108" s="15">
        <v>0.1</v>
      </c>
      <c r="M108" s="3">
        <f t="shared" si="107"/>
        <v>17.919</v>
      </c>
      <c r="N108" s="15">
        <v>0</v>
      </c>
      <c r="O108" s="3">
        <f t="shared" si="108"/>
        <v>0</v>
      </c>
      <c r="P108" s="15">
        <v>0.1</v>
      </c>
      <c r="Q108" s="3">
        <f t="shared" si="109"/>
        <v>247.995</v>
      </c>
      <c r="R108" s="15">
        <v>0.05</v>
      </c>
      <c r="S108" s="3">
        <f t="shared" si="110"/>
        <v>7.8704999999999998</v>
      </c>
      <c r="T108" s="15">
        <v>0.2</v>
      </c>
      <c r="U108" s="3">
        <f t="shared" si="111"/>
        <v>8.3160000000000007</v>
      </c>
      <c r="V108" s="15">
        <v>0.2</v>
      </c>
      <c r="W108" s="3">
        <f t="shared" si="112"/>
        <v>105.27706337653768</v>
      </c>
      <c r="X108" s="3">
        <f>+W108+U108+S108+Q108+O108+M108+K108+I108+G108+E108</f>
        <v>1034.3425633765376</v>
      </c>
      <c r="AA108" s="5" t="s">
        <v>155</v>
      </c>
      <c r="AB108" s="15">
        <f t="shared" si="113"/>
        <v>0.05</v>
      </c>
      <c r="AC108" s="15">
        <f t="shared" si="114"/>
        <v>0.1</v>
      </c>
      <c r="AD108" s="15">
        <f t="shared" si="115"/>
        <v>0</v>
      </c>
      <c r="AE108" s="15">
        <f t="shared" si="116"/>
        <v>0</v>
      </c>
      <c r="AF108" s="15">
        <f t="shared" si="117"/>
        <v>0.1</v>
      </c>
      <c r="AG108" s="15">
        <f t="shared" si="118"/>
        <v>0</v>
      </c>
      <c r="AH108" s="15">
        <f t="shared" si="119"/>
        <v>0.1</v>
      </c>
      <c r="AI108" s="15">
        <f t="shared" si="120"/>
        <v>0.05</v>
      </c>
      <c r="AJ108" s="15">
        <f t="shared" si="121"/>
        <v>0.2</v>
      </c>
      <c r="AK108" s="15">
        <f t="shared" si="122"/>
        <v>0.2</v>
      </c>
      <c r="AN108" s="5" t="s">
        <v>155</v>
      </c>
      <c r="AO108" s="3">
        <f t="shared" si="123"/>
        <v>338.87700000000001</v>
      </c>
      <c r="AP108" s="3">
        <f t="shared" si="124"/>
        <v>308.08800000000002</v>
      </c>
      <c r="AQ108" s="3">
        <f t="shared" si="125"/>
        <v>0</v>
      </c>
      <c r="AR108" s="3">
        <f t="shared" si="126"/>
        <v>0</v>
      </c>
      <c r="AS108" s="3">
        <f t="shared" si="127"/>
        <v>17.919</v>
      </c>
      <c r="AT108" s="3">
        <f t="shared" si="128"/>
        <v>0</v>
      </c>
      <c r="AU108" s="3">
        <f t="shared" si="129"/>
        <v>247.995</v>
      </c>
      <c r="AV108" s="3">
        <f t="shared" si="130"/>
        <v>7.8704999999999998</v>
      </c>
      <c r="AW108" s="3">
        <f t="shared" si="131"/>
        <v>8.3160000000000007</v>
      </c>
      <c r="AX108" s="3">
        <f t="shared" si="132"/>
        <v>105.27706337653768</v>
      </c>
      <c r="AY108" s="3">
        <f t="shared" si="134"/>
        <v>1034.3425633765378</v>
      </c>
    </row>
    <row r="109" spans="1:51" ht="15.5" x14ac:dyDescent="0.35">
      <c r="A109" s="5" t="s">
        <v>168</v>
      </c>
      <c r="B109" t="s">
        <v>140</v>
      </c>
      <c r="C109">
        <v>25</v>
      </c>
      <c r="D109" s="15">
        <v>0.05</v>
      </c>
      <c r="E109" s="3">
        <f t="shared" si="133"/>
        <v>338.87700000000001</v>
      </c>
      <c r="F109" s="15">
        <v>0</v>
      </c>
      <c r="G109" s="3">
        <f t="shared" si="104"/>
        <v>0</v>
      </c>
      <c r="H109" s="15">
        <v>0</v>
      </c>
      <c r="I109" s="3">
        <f t="shared" si="105"/>
        <v>0</v>
      </c>
      <c r="J109" s="15">
        <v>0</v>
      </c>
      <c r="K109" s="3">
        <f t="shared" si="106"/>
        <v>0</v>
      </c>
      <c r="L109" s="15">
        <v>0.1</v>
      </c>
      <c r="M109" s="3">
        <f t="shared" si="107"/>
        <v>17.919</v>
      </c>
      <c r="N109" s="15">
        <v>0</v>
      </c>
      <c r="O109" s="3">
        <f t="shared" si="108"/>
        <v>0</v>
      </c>
      <c r="P109" s="15">
        <v>0.05</v>
      </c>
      <c r="Q109" s="3">
        <f t="shared" si="109"/>
        <v>123.9975</v>
      </c>
      <c r="R109" s="15">
        <v>0.05</v>
      </c>
      <c r="S109" s="3">
        <f t="shared" si="110"/>
        <v>7.8704999999999998</v>
      </c>
      <c r="T109" s="15">
        <v>0.1</v>
      </c>
      <c r="U109" s="3">
        <f t="shared" si="111"/>
        <v>4.1580000000000004</v>
      </c>
      <c r="V109" s="15">
        <v>0.1</v>
      </c>
      <c r="W109" s="3">
        <f t="shared" si="112"/>
        <v>52.638531688268841</v>
      </c>
      <c r="X109" s="3">
        <f t="shared" ref="X109:X113" si="135">+W109+U109+S109+Q109+O109+M109+K109+I109+G109+E109</f>
        <v>545.46053168826893</v>
      </c>
      <c r="AA109" s="5" t="s">
        <v>168</v>
      </c>
      <c r="AB109" s="15">
        <f t="shared" si="113"/>
        <v>0.05</v>
      </c>
      <c r="AC109" s="15">
        <f t="shared" si="114"/>
        <v>0</v>
      </c>
      <c r="AD109" s="15">
        <f t="shared" si="115"/>
        <v>0</v>
      </c>
      <c r="AE109" s="15">
        <f t="shared" si="116"/>
        <v>0</v>
      </c>
      <c r="AF109" s="15">
        <f t="shared" si="117"/>
        <v>0.1</v>
      </c>
      <c r="AG109" s="15">
        <f t="shared" si="118"/>
        <v>0</v>
      </c>
      <c r="AH109" s="15">
        <f t="shared" si="119"/>
        <v>0.05</v>
      </c>
      <c r="AI109" s="15">
        <f t="shared" si="120"/>
        <v>0.05</v>
      </c>
      <c r="AJ109" s="15">
        <f t="shared" si="121"/>
        <v>0.1</v>
      </c>
      <c r="AK109" s="15">
        <f t="shared" si="122"/>
        <v>0.1</v>
      </c>
      <c r="AN109" s="5" t="s">
        <v>168</v>
      </c>
      <c r="AO109" s="3">
        <f t="shared" si="123"/>
        <v>338.87700000000001</v>
      </c>
      <c r="AP109" s="3">
        <f t="shared" si="124"/>
        <v>0</v>
      </c>
      <c r="AQ109" s="3">
        <f t="shared" si="125"/>
        <v>0</v>
      </c>
      <c r="AR109" s="3">
        <f t="shared" si="126"/>
        <v>0</v>
      </c>
      <c r="AS109" s="3">
        <f t="shared" si="127"/>
        <v>17.919</v>
      </c>
      <c r="AT109" s="3">
        <f t="shared" si="128"/>
        <v>0</v>
      </c>
      <c r="AU109" s="3">
        <f t="shared" si="129"/>
        <v>123.9975</v>
      </c>
      <c r="AV109" s="3">
        <f t="shared" si="130"/>
        <v>7.8704999999999998</v>
      </c>
      <c r="AW109" s="3">
        <f t="shared" si="131"/>
        <v>4.1580000000000004</v>
      </c>
      <c r="AX109" s="3">
        <f t="shared" si="132"/>
        <v>52.638531688268841</v>
      </c>
      <c r="AY109" s="3">
        <f t="shared" si="134"/>
        <v>545.46053168826882</v>
      </c>
    </row>
    <row r="110" spans="1:51" ht="15.5" x14ac:dyDescent="0.35">
      <c r="A110" s="5" t="s">
        <v>157</v>
      </c>
      <c r="B110" t="s">
        <v>143</v>
      </c>
      <c r="C110">
        <v>25</v>
      </c>
      <c r="D110" s="15">
        <v>0</v>
      </c>
      <c r="E110" s="3">
        <f t="shared" si="133"/>
        <v>0</v>
      </c>
      <c r="F110" s="15">
        <v>0</v>
      </c>
      <c r="G110" s="3">
        <f t="shared" si="104"/>
        <v>0</v>
      </c>
      <c r="H110" s="15">
        <v>0</v>
      </c>
      <c r="I110" s="3">
        <f t="shared" si="105"/>
        <v>0</v>
      </c>
      <c r="J110" s="15">
        <v>0</v>
      </c>
      <c r="K110" s="3">
        <f t="shared" si="106"/>
        <v>0</v>
      </c>
      <c r="L110" s="15">
        <v>0.1</v>
      </c>
      <c r="M110" s="3">
        <f t="shared" si="107"/>
        <v>17.919</v>
      </c>
      <c r="N110" s="15">
        <v>0</v>
      </c>
      <c r="O110" s="3">
        <f t="shared" si="108"/>
        <v>0</v>
      </c>
      <c r="P110" s="15">
        <v>0.05</v>
      </c>
      <c r="Q110" s="3">
        <f t="shared" si="109"/>
        <v>123.9975</v>
      </c>
      <c r="R110" s="15">
        <v>0.1</v>
      </c>
      <c r="S110" s="3">
        <f t="shared" si="110"/>
        <v>15.741</v>
      </c>
      <c r="T110" s="15">
        <v>0.1</v>
      </c>
      <c r="U110" s="3">
        <f t="shared" si="111"/>
        <v>4.1580000000000004</v>
      </c>
      <c r="V110" s="15">
        <v>0.1</v>
      </c>
      <c r="W110" s="3">
        <f t="shared" si="112"/>
        <v>52.638531688268841</v>
      </c>
      <c r="X110" s="3">
        <f t="shared" si="135"/>
        <v>214.45403168826886</v>
      </c>
      <c r="AA110" s="5" t="s">
        <v>157</v>
      </c>
      <c r="AB110" s="15">
        <f t="shared" si="113"/>
        <v>0</v>
      </c>
      <c r="AC110" s="15">
        <f t="shared" si="114"/>
        <v>0</v>
      </c>
      <c r="AD110" s="15">
        <f t="shared" si="115"/>
        <v>0</v>
      </c>
      <c r="AE110" s="15">
        <f t="shared" si="116"/>
        <v>0</v>
      </c>
      <c r="AF110" s="15">
        <f t="shared" si="117"/>
        <v>0.1</v>
      </c>
      <c r="AG110" s="15">
        <f t="shared" si="118"/>
        <v>0</v>
      </c>
      <c r="AH110" s="15">
        <f t="shared" si="119"/>
        <v>0.05</v>
      </c>
      <c r="AI110" s="15">
        <f t="shared" si="120"/>
        <v>0.1</v>
      </c>
      <c r="AJ110" s="15">
        <f t="shared" si="121"/>
        <v>0.1</v>
      </c>
      <c r="AK110" s="15">
        <f t="shared" si="122"/>
        <v>0.1</v>
      </c>
      <c r="AN110" s="5" t="s">
        <v>157</v>
      </c>
      <c r="AO110" s="3">
        <f t="shared" si="123"/>
        <v>0</v>
      </c>
      <c r="AP110" s="3">
        <f t="shared" si="124"/>
        <v>0</v>
      </c>
      <c r="AQ110" s="3">
        <f t="shared" si="125"/>
        <v>0</v>
      </c>
      <c r="AR110" s="3">
        <f t="shared" si="126"/>
        <v>0</v>
      </c>
      <c r="AS110" s="3">
        <f t="shared" si="127"/>
        <v>17.919</v>
      </c>
      <c r="AT110" s="3">
        <f t="shared" si="128"/>
        <v>0</v>
      </c>
      <c r="AU110" s="3">
        <f t="shared" si="129"/>
        <v>123.9975</v>
      </c>
      <c r="AV110" s="3">
        <f t="shared" si="130"/>
        <v>15.741</v>
      </c>
      <c r="AW110" s="3">
        <f t="shared" si="131"/>
        <v>4.1580000000000004</v>
      </c>
      <c r="AX110" s="3">
        <f t="shared" si="132"/>
        <v>52.638531688268841</v>
      </c>
      <c r="AY110" s="3">
        <f t="shared" si="134"/>
        <v>214.45403168826886</v>
      </c>
    </row>
    <row r="111" spans="1:51" ht="15.5" x14ac:dyDescent="0.35">
      <c r="A111" s="5" t="s">
        <v>158</v>
      </c>
      <c r="B111" t="s">
        <v>143</v>
      </c>
      <c r="C111">
        <v>25</v>
      </c>
      <c r="D111" s="15">
        <v>0</v>
      </c>
      <c r="E111" s="3">
        <f t="shared" si="133"/>
        <v>0</v>
      </c>
      <c r="F111" s="15">
        <v>0</v>
      </c>
      <c r="G111" s="3">
        <f t="shared" si="104"/>
        <v>0</v>
      </c>
      <c r="H111" s="15">
        <v>0</v>
      </c>
      <c r="I111" s="3">
        <f t="shared" si="105"/>
        <v>0</v>
      </c>
      <c r="J111" s="15">
        <v>0</v>
      </c>
      <c r="K111" s="3">
        <f t="shared" si="106"/>
        <v>0</v>
      </c>
      <c r="L111" s="15">
        <v>0</v>
      </c>
      <c r="M111" s="3">
        <f t="shared" si="107"/>
        <v>0</v>
      </c>
      <c r="N111" s="15">
        <v>0</v>
      </c>
      <c r="O111" s="3">
        <f t="shared" si="108"/>
        <v>0</v>
      </c>
      <c r="P111" s="15">
        <v>0.05</v>
      </c>
      <c r="Q111" s="3">
        <f t="shared" si="109"/>
        <v>123.9975</v>
      </c>
      <c r="R111" s="15">
        <v>0</v>
      </c>
      <c r="S111" s="3">
        <f t="shared" si="110"/>
        <v>0</v>
      </c>
      <c r="T111" s="15">
        <v>0</v>
      </c>
      <c r="U111" s="3">
        <f t="shared" si="111"/>
        <v>0</v>
      </c>
      <c r="V111" s="15">
        <v>0</v>
      </c>
      <c r="W111" s="3">
        <f t="shared" si="112"/>
        <v>0</v>
      </c>
      <c r="X111" s="3">
        <f t="shared" si="135"/>
        <v>123.9975</v>
      </c>
      <c r="AA111" s="5" t="s">
        <v>158</v>
      </c>
      <c r="AB111" s="15">
        <f t="shared" si="113"/>
        <v>0</v>
      </c>
      <c r="AC111" s="15">
        <f t="shared" si="114"/>
        <v>0</v>
      </c>
      <c r="AD111" s="15">
        <f t="shared" si="115"/>
        <v>0</v>
      </c>
      <c r="AE111" s="15">
        <f t="shared" si="116"/>
        <v>0</v>
      </c>
      <c r="AF111" s="15">
        <f t="shared" si="117"/>
        <v>0</v>
      </c>
      <c r="AG111" s="15">
        <f t="shared" si="118"/>
        <v>0</v>
      </c>
      <c r="AH111" s="15">
        <f t="shared" si="119"/>
        <v>0.05</v>
      </c>
      <c r="AI111" s="15">
        <f t="shared" si="120"/>
        <v>0</v>
      </c>
      <c r="AJ111" s="15">
        <f t="shared" si="121"/>
        <v>0</v>
      </c>
      <c r="AK111" s="15">
        <f t="shared" si="122"/>
        <v>0</v>
      </c>
      <c r="AN111" s="5" t="s">
        <v>158</v>
      </c>
      <c r="AO111" s="3">
        <f t="shared" si="123"/>
        <v>0</v>
      </c>
      <c r="AP111" s="3">
        <f t="shared" si="124"/>
        <v>0</v>
      </c>
      <c r="AQ111" s="3">
        <f t="shared" si="125"/>
        <v>0</v>
      </c>
      <c r="AR111" s="3">
        <f t="shared" si="126"/>
        <v>0</v>
      </c>
      <c r="AS111" s="3">
        <f t="shared" si="127"/>
        <v>0</v>
      </c>
      <c r="AT111" s="3">
        <f t="shared" si="128"/>
        <v>0</v>
      </c>
      <c r="AU111" s="3">
        <f t="shared" si="129"/>
        <v>123.9975</v>
      </c>
      <c r="AV111" s="3">
        <f t="shared" si="130"/>
        <v>0</v>
      </c>
      <c r="AW111" s="3">
        <f t="shared" si="131"/>
        <v>0</v>
      </c>
      <c r="AX111" s="3">
        <f t="shared" si="132"/>
        <v>0</v>
      </c>
      <c r="AY111" s="3">
        <f t="shared" si="134"/>
        <v>123.9975</v>
      </c>
    </row>
    <row r="112" spans="1:51" ht="15.5" x14ac:dyDescent="0.35">
      <c r="A112" s="5" t="s">
        <v>148</v>
      </c>
      <c r="B112" t="s">
        <v>146</v>
      </c>
      <c r="C112">
        <v>35</v>
      </c>
      <c r="D112" s="15">
        <v>0.15</v>
      </c>
      <c r="E112" s="3">
        <f>+D112*(E$40-E$103)</f>
        <v>1016.631</v>
      </c>
      <c r="F112" s="15">
        <v>0.15</v>
      </c>
      <c r="G112" s="3">
        <f t="shared" si="104"/>
        <v>462.13200000000001</v>
      </c>
      <c r="H112" s="15">
        <v>0.6</v>
      </c>
      <c r="I112" s="3">
        <f t="shared" si="105"/>
        <v>175.82400000000001</v>
      </c>
      <c r="J112" s="15">
        <v>0.55000000000000004</v>
      </c>
      <c r="K112" s="3">
        <f t="shared" si="106"/>
        <v>19.602</v>
      </c>
      <c r="L112" s="15">
        <v>0.1</v>
      </c>
      <c r="M112" s="3">
        <f t="shared" si="107"/>
        <v>17.919</v>
      </c>
      <c r="N112" s="15">
        <v>0.3</v>
      </c>
      <c r="O112" s="3">
        <f t="shared" si="108"/>
        <v>1547.37</v>
      </c>
      <c r="P112" s="15">
        <v>0.05</v>
      </c>
      <c r="Q112" s="3">
        <f t="shared" si="109"/>
        <v>123.9975</v>
      </c>
      <c r="R112" s="15">
        <v>0.05</v>
      </c>
      <c r="S112" s="3">
        <f t="shared" si="110"/>
        <v>7.8704999999999998</v>
      </c>
      <c r="T112" s="15">
        <v>0</v>
      </c>
      <c r="U112" s="3">
        <f t="shared" si="111"/>
        <v>0</v>
      </c>
      <c r="V112" s="15">
        <v>0</v>
      </c>
      <c r="W112" s="3">
        <f t="shared" si="112"/>
        <v>0</v>
      </c>
      <c r="X112" s="3">
        <f>+W112+U112+S112+Q112+O112+M112+K112+I112+G112+E112</f>
        <v>3371.346</v>
      </c>
      <c r="AA112" s="5" t="s">
        <v>148</v>
      </c>
      <c r="AB112" s="15">
        <f t="shared" si="113"/>
        <v>0.15</v>
      </c>
      <c r="AC112" s="15">
        <f t="shared" si="114"/>
        <v>0.15</v>
      </c>
      <c r="AD112" s="15">
        <f t="shared" si="115"/>
        <v>0.6</v>
      </c>
      <c r="AE112" s="15">
        <f>+H112</f>
        <v>0.6</v>
      </c>
      <c r="AF112" s="15">
        <f t="shared" si="117"/>
        <v>0.1</v>
      </c>
      <c r="AG112" s="15">
        <f t="shared" si="118"/>
        <v>0.3</v>
      </c>
      <c r="AH112" s="15">
        <f t="shared" si="119"/>
        <v>0.05</v>
      </c>
      <c r="AI112" s="15">
        <f t="shared" si="120"/>
        <v>0.05</v>
      </c>
      <c r="AJ112" s="15">
        <f t="shared" si="121"/>
        <v>0</v>
      </c>
      <c r="AK112" s="15">
        <f t="shared" si="122"/>
        <v>0</v>
      </c>
      <c r="AN112" s="5" t="s">
        <v>148</v>
      </c>
      <c r="AO112" s="3">
        <f t="shared" si="123"/>
        <v>1016.631</v>
      </c>
      <c r="AP112" s="3">
        <f t="shared" si="124"/>
        <v>462.13200000000001</v>
      </c>
      <c r="AQ112" s="3">
        <f t="shared" si="125"/>
        <v>175.82400000000001</v>
      </c>
      <c r="AR112" s="3">
        <f t="shared" si="126"/>
        <v>19.602</v>
      </c>
      <c r="AS112" s="3">
        <f t="shared" si="127"/>
        <v>17.919</v>
      </c>
      <c r="AT112" s="3">
        <f t="shared" si="128"/>
        <v>1547.37</v>
      </c>
      <c r="AU112" s="3">
        <f t="shared" si="129"/>
        <v>123.9975</v>
      </c>
      <c r="AV112" s="3">
        <f t="shared" si="130"/>
        <v>7.8704999999999998</v>
      </c>
      <c r="AW112" s="3">
        <f t="shared" si="131"/>
        <v>0</v>
      </c>
      <c r="AX112" s="3">
        <f t="shared" si="132"/>
        <v>0</v>
      </c>
      <c r="AY112" s="3">
        <f t="shared" si="134"/>
        <v>3371.346</v>
      </c>
    </row>
    <row r="113" spans="1:53" ht="15.5" x14ac:dyDescent="0.35">
      <c r="A113" s="5" t="s">
        <v>149</v>
      </c>
      <c r="B113" t="s">
        <v>143</v>
      </c>
      <c r="C113">
        <v>25</v>
      </c>
      <c r="D113" s="15">
        <v>0.5</v>
      </c>
      <c r="E113" s="3">
        <f t="shared" si="133"/>
        <v>3388.77</v>
      </c>
      <c r="F113" s="15">
        <v>0.5</v>
      </c>
      <c r="G113" s="3">
        <f t="shared" si="104"/>
        <v>1540.44</v>
      </c>
      <c r="H113" s="15">
        <v>0.2</v>
      </c>
      <c r="I113" s="3">
        <f t="shared" si="105"/>
        <v>58.608000000000004</v>
      </c>
      <c r="J113" s="15">
        <v>0.25</v>
      </c>
      <c r="K113" s="3">
        <f t="shared" si="106"/>
        <v>8.91</v>
      </c>
      <c r="L113" s="15">
        <v>0.3</v>
      </c>
      <c r="M113" s="3">
        <f t="shared" si="107"/>
        <v>53.756999999999998</v>
      </c>
      <c r="N113" s="15">
        <v>0.6</v>
      </c>
      <c r="O113" s="3">
        <f t="shared" si="108"/>
        <v>3094.74</v>
      </c>
      <c r="P113" s="15">
        <v>0.6</v>
      </c>
      <c r="Q113" s="3">
        <f t="shared" si="109"/>
        <v>1487.9699999999998</v>
      </c>
      <c r="R113" s="15">
        <v>0.65</v>
      </c>
      <c r="S113" s="3">
        <f t="shared" si="110"/>
        <v>102.3165</v>
      </c>
      <c r="T113" s="15">
        <v>0.6</v>
      </c>
      <c r="U113" s="3">
        <f t="shared" si="111"/>
        <v>24.947999999999997</v>
      </c>
      <c r="V113" s="15">
        <v>0.6</v>
      </c>
      <c r="W113" s="3">
        <f t="shared" si="112"/>
        <v>315.83119012961299</v>
      </c>
      <c r="X113" s="3">
        <f t="shared" si="135"/>
        <v>10076.290690129614</v>
      </c>
      <c r="AA113" s="5" t="s">
        <v>149</v>
      </c>
      <c r="AB113" s="15">
        <f t="shared" si="113"/>
        <v>0.5</v>
      </c>
      <c r="AC113" s="15">
        <f t="shared" si="114"/>
        <v>0.5</v>
      </c>
      <c r="AD113" s="15">
        <f t="shared" si="115"/>
        <v>0.2</v>
      </c>
      <c r="AE113" s="15">
        <f>+H113</f>
        <v>0.2</v>
      </c>
      <c r="AF113" s="15">
        <f t="shared" si="117"/>
        <v>0.3</v>
      </c>
      <c r="AG113" s="15">
        <f t="shared" si="118"/>
        <v>0.6</v>
      </c>
      <c r="AH113" s="15">
        <f t="shared" si="119"/>
        <v>0.6</v>
      </c>
      <c r="AI113" s="15">
        <f t="shared" si="120"/>
        <v>0.65</v>
      </c>
      <c r="AJ113" s="15">
        <f t="shared" si="121"/>
        <v>0.6</v>
      </c>
      <c r="AK113" s="15">
        <f t="shared" si="122"/>
        <v>0.6</v>
      </c>
      <c r="AN113" s="5" t="s">
        <v>149</v>
      </c>
      <c r="AO113" s="3">
        <f t="shared" si="123"/>
        <v>3388.77</v>
      </c>
      <c r="AP113" s="3">
        <f t="shared" si="124"/>
        <v>1540.44</v>
      </c>
      <c r="AQ113" s="3">
        <f t="shared" si="125"/>
        <v>58.608000000000004</v>
      </c>
      <c r="AR113" s="3">
        <f t="shared" si="126"/>
        <v>8.91</v>
      </c>
      <c r="AS113" s="3">
        <f t="shared" si="127"/>
        <v>53.756999999999998</v>
      </c>
      <c r="AT113" s="3">
        <f t="shared" si="128"/>
        <v>3094.74</v>
      </c>
      <c r="AU113" s="3">
        <f t="shared" si="129"/>
        <v>1487.9699999999998</v>
      </c>
      <c r="AV113" s="3">
        <f t="shared" si="130"/>
        <v>102.3165</v>
      </c>
      <c r="AW113" s="3">
        <f t="shared" si="131"/>
        <v>24.947999999999997</v>
      </c>
      <c r="AX113" s="3">
        <f t="shared" si="132"/>
        <v>315.83119012961299</v>
      </c>
      <c r="AY113" s="3">
        <f t="shared" si="134"/>
        <v>10076.290690129614</v>
      </c>
    </row>
    <row r="114" spans="1:53" ht="15.5" x14ac:dyDescent="0.35">
      <c r="A114" s="5" t="s">
        <v>10</v>
      </c>
      <c r="D114" s="15">
        <f>SUM(D106:D113)</f>
        <v>1</v>
      </c>
      <c r="E114" s="29">
        <f t="shared" ref="E114:W114" si="136">SUM(E106:E113)</f>
        <v>6777.54</v>
      </c>
      <c r="F114" s="15">
        <f t="shared" si="136"/>
        <v>1</v>
      </c>
      <c r="G114" s="29">
        <f t="shared" si="136"/>
        <v>3080.88</v>
      </c>
      <c r="H114" s="15">
        <f t="shared" si="136"/>
        <v>1</v>
      </c>
      <c r="I114" s="29">
        <f t="shared" si="136"/>
        <v>293.04000000000002</v>
      </c>
      <c r="J114" s="15">
        <f t="shared" si="136"/>
        <v>1</v>
      </c>
      <c r="K114" s="29">
        <f t="shared" si="136"/>
        <v>35.64</v>
      </c>
      <c r="L114" s="15">
        <f t="shared" si="136"/>
        <v>1</v>
      </c>
      <c r="M114" s="29">
        <f t="shared" si="136"/>
        <v>179.19</v>
      </c>
      <c r="N114" s="15">
        <f t="shared" si="136"/>
        <v>1</v>
      </c>
      <c r="O114" s="29">
        <f t="shared" si="136"/>
        <v>5157.8999999999996</v>
      </c>
      <c r="P114" s="15">
        <f t="shared" si="136"/>
        <v>1</v>
      </c>
      <c r="Q114" s="29">
        <f t="shared" si="136"/>
        <v>2479.9499999999998</v>
      </c>
      <c r="R114" s="15">
        <f t="shared" si="136"/>
        <v>1</v>
      </c>
      <c r="S114" s="29">
        <f t="shared" si="136"/>
        <v>157.41</v>
      </c>
      <c r="T114" s="15">
        <f t="shared" si="136"/>
        <v>1</v>
      </c>
      <c r="U114" s="29">
        <f t="shared" si="136"/>
        <v>41.58</v>
      </c>
      <c r="V114" s="15">
        <f t="shared" si="136"/>
        <v>1</v>
      </c>
      <c r="W114" s="29">
        <f t="shared" si="136"/>
        <v>526.38531688268836</v>
      </c>
      <c r="X114" s="3">
        <f>SUM(X106:X113)</f>
        <v>18729.515316882687</v>
      </c>
      <c r="Y114" s="3">
        <f>+X103+X114</f>
        <v>18918.702340285541</v>
      </c>
      <c r="Z114" s="3">
        <f>+E114+G114+I114+K114+M114+O114+Q114+S114+U114+W114</f>
        <v>18729.515316882691</v>
      </c>
      <c r="AA114" s="5" t="s">
        <v>10</v>
      </c>
      <c r="AB114" s="15">
        <f>SUM(AB106:AB113)</f>
        <v>1</v>
      </c>
      <c r="AC114" s="15">
        <f t="shared" ref="AC114:AK114" si="137">SUM(AC106:AC113)</f>
        <v>1</v>
      </c>
      <c r="AD114" s="15">
        <f t="shared" si="137"/>
        <v>1</v>
      </c>
      <c r="AE114" s="15">
        <f t="shared" si="137"/>
        <v>1</v>
      </c>
      <c r="AF114" s="15">
        <f t="shared" si="137"/>
        <v>1</v>
      </c>
      <c r="AG114" s="15">
        <f t="shared" si="137"/>
        <v>1</v>
      </c>
      <c r="AH114" s="15">
        <f t="shared" si="137"/>
        <v>1</v>
      </c>
      <c r="AI114" s="15">
        <f t="shared" si="137"/>
        <v>1</v>
      </c>
      <c r="AJ114" s="15">
        <f t="shared" si="137"/>
        <v>1</v>
      </c>
      <c r="AK114" s="15">
        <f t="shared" si="137"/>
        <v>1</v>
      </c>
      <c r="AN114" s="5" t="s">
        <v>10</v>
      </c>
      <c r="AO114" s="3">
        <f>SUM(AO106:AO113)</f>
        <v>6777.54</v>
      </c>
      <c r="AP114" s="3">
        <f t="shared" ref="AP114:AX114" si="138">SUM(AP106:AP113)</f>
        <v>3080.88</v>
      </c>
      <c r="AQ114" s="3">
        <f t="shared" si="138"/>
        <v>293.04000000000002</v>
      </c>
      <c r="AR114" s="3">
        <f t="shared" si="138"/>
        <v>35.64</v>
      </c>
      <c r="AS114" s="3">
        <f t="shared" si="138"/>
        <v>179.19</v>
      </c>
      <c r="AT114" s="3">
        <f t="shared" si="138"/>
        <v>5157.8999999999996</v>
      </c>
      <c r="AU114" s="3">
        <f t="shared" si="138"/>
        <v>2479.9499999999998</v>
      </c>
      <c r="AV114" s="3">
        <f t="shared" si="138"/>
        <v>157.41</v>
      </c>
      <c r="AW114" s="3">
        <f t="shared" si="138"/>
        <v>41.58</v>
      </c>
      <c r="AX114" s="3">
        <f t="shared" si="138"/>
        <v>526.38531688268836</v>
      </c>
      <c r="AY114" s="3">
        <f>SUM(AY106:AY113)</f>
        <v>18729.515316882687</v>
      </c>
      <c r="BA114" s="3">
        <f>+AY106+AY107+AY108+AY109+AY110+AY111+AY112+AY113</f>
        <v>18729.515316882687</v>
      </c>
    </row>
    <row r="115" spans="1:53"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3"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3" ht="15.5" x14ac:dyDescent="0.35">
      <c r="A117" s="5" t="s">
        <v>152</v>
      </c>
      <c r="C117">
        <v>16</v>
      </c>
      <c r="D117" s="15">
        <v>0.2</v>
      </c>
      <c r="E117" s="3">
        <f>+D117*E$63</f>
        <v>17.108000000000001</v>
      </c>
      <c r="F117" s="15">
        <v>0.2</v>
      </c>
      <c r="G117" s="3">
        <f>+F117*G$63</f>
        <v>9.0780000000000012</v>
      </c>
      <c r="H117" s="15">
        <v>0.2</v>
      </c>
      <c r="I117" s="3">
        <f>+H117*I$63</f>
        <v>1.1140000000000001</v>
      </c>
      <c r="J117" s="15">
        <v>0.2</v>
      </c>
      <c r="K117" s="3">
        <f>+J117*K$63</f>
        <v>0.126</v>
      </c>
      <c r="L117" s="15">
        <v>0.2</v>
      </c>
      <c r="M117" s="3">
        <f>+L117*M$63</f>
        <v>0.41</v>
      </c>
      <c r="N117" s="15">
        <v>0.2</v>
      </c>
      <c r="O117" s="3">
        <f>+N117*O$63</f>
        <v>17.952000000000002</v>
      </c>
      <c r="P117" s="15">
        <v>0.2</v>
      </c>
      <c r="Q117" s="3">
        <f>+P117*Q$63</f>
        <v>6.6420000000000003</v>
      </c>
      <c r="R117" s="15">
        <v>0.8</v>
      </c>
      <c r="S117" s="3">
        <f>+R117*S$63</f>
        <v>1.8559999999999999</v>
      </c>
      <c r="T117" s="15">
        <v>0.2</v>
      </c>
      <c r="U117" s="3">
        <f>+T117*U$63</f>
        <v>8.8000000000000009E-2</v>
      </c>
      <c r="V117" s="15">
        <v>0.2</v>
      </c>
      <c r="W117" s="3">
        <f>+V117*W$63</f>
        <v>1.239138115854062</v>
      </c>
      <c r="X117" s="3">
        <f>+W117+U117+S117+Q117+O117+M117+K117+I117+G117+E117</f>
        <v>55.613138115854071</v>
      </c>
      <c r="Y117" s="3"/>
    </row>
    <row r="118" spans="1:53" ht="15.5" x14ac:dyDescent="0.35">
      <c r="A118" s="5" t="s">
        <v>153</v>
      </c>
      <c r="C118">
        <v>18</v>
      </c>
      <c r="D118" s="15">
        <v>0.8</v>
      </c>
      <c r="E118" s="29">
        <f>+D118*E$63</f>
        <v>68.432000000000002</v>
      </c>
      <c r="F118" s="15">
        <v>0.8</v>
      </c>
      <c r="G118" s="29">
        <f>+F118*G$63</f>
        <v>36.312000000000005</v>
      </c>
      <c r="H118" s="15">
        <v>0.8</v>
      </c>
      <c r="I118" s="29">
        <f>+H118*I$63</f>
        <v>4.4560000000000004</v>
      </c>
      <c r="J118" s="15">
        <v>0.8</v>
      </c>
      <c r="K118" s="29">
        <f>+J118*K$63</f>
        <v>0.504</v>
      </c>
      <c r="L118" s="15">
        <v>0.8</v>
      </c>
      <c r="M118" s="29">
        <f>+L118*M$63</f>
        <v>1.64</v>
      </c>
      <c r="N118" s="15">
        <v>0.8</v>
      </c>
      <c r="O118" s="29">
        <f>+N118*O$63</f>
        <v>71.808000000000007</v>
      </c>
      <c r="P118" s="15">
        <v>0.8</v>
      </c>
      <c r="Q118" s="29">
        <f>+P118*Q$63</f>
        <v>26.568000000000001</v>
      </c>
      <c r="R118" s="15">
        <v>0.2</v>
      </c>
      <c r="S118" s="29">
        <f>+R118*S$63</f>
        <v>0.46399999999999997</v>
      </c>
      <c r="T118" s="15">
        <v>0.8</v>
      </c>
      <c r="U118" s="29">
        <f>+T118*U$63</f>
        <v>0.35200000000000004</v>
      </c>
      <c r="V118" s="15">
        <v>0.8</v>
      </c>
      <c r="W118" s="29">
        <f>+V118*W$63</f>
        <v>4.9565524634162479</v>
      </c>
      <c r="X118" s="3">
        <f>+W118+U118+S118+Q118+O118+M118+K118+I118+G118+E118</f>
        <v>215.49255246341625</v>
      </c>
      <c r="Y118" s="3"/>
    </row>
    <row r="119" spans="1:53" ht="15.5" x14ac:dyDescent="0.35">
      <c r="A119" s="5" t="s">
        <v>10</v>
      </c>
      <c r="D119" s="15">
        <f t="shared" ref="D119:V119" si="139">SUM(D117:D118)</f>
        <v>1</v>
      </c>
      <c r="E119" s="29">
        <f>SUM(E117:E118)</f>
        <v>85.54</v>
      </c>
      <c r="F119" s="15">
        <f t="shared" si="139"/>
        <v>1</v>
      </c>
      <c r="G119" s="29">
        <f>SUM(G117:G118)</f>
        <v>45.390000000000008</v>
      </c>
      <c r="H119" s="15">
        <f t="shared" si="139"/>
        <v>1</v>
      </c>
      <c r="I119" s="29">
        <f>SUM(I117:I118)</f>
        <v>5.57</v>
      </c>
      <c r="J119" s="15">
        <f t="shared" si="139"/>
        <v>1</v>
      </c>
      <c r="K119" s="29">
        <f>SUM(K117:K118)</f>
        <v>0.63</v>
      </c>
      <c r="L119" s="15">
        <f t="shared" si="139"/>
        <v>1</v>
      </c>
      <c r="M119" s="29">
        <f>SUM(M117:M118)</f>
        <v>2.0499999999999998</v>
      </c>
      <c r="N119" s="15">
        <f t="shared" si="139"/>
        <v>1</v>
      </c>
      <c r="O119" s="29">
        <f>SUM(O117:O118)</f>
        <v>89.76</v>
      </c>
      <c r="P119" s="15">
        <f t="shared" si="139"/>
        <v>1</v>
      </c>
      <c r="Q119" s="29">
        <f>SUM(Q117:Q118)</f>
        <v>33.21</v>
      </c>
      <c r="R119" s="15">
        <f t="shared" si="139"/>
        <v>1</v>
      </c>
      <c r="S119" s="29">
        <f>SUM(S117:S118)</f>
        <v>2.3199999999999998</v>
      </c>
      <c r="T119" s="15">
        <f t="shared" si="139"/>
        <v>1</v>
      </c>
      <c r="U119" s="29">
        <f>SUM(U117:U118)</f>
        <v>0.44000000000000006</v>
      </c>
      <c r="V119" s="15">
        <f t="shared" si="139"/>
        <v>1</v>
      </c>
      <c r="W119" s="29">
        <f>SUM(W117:W118)</f>
        <v>6.1956905792703099</v>
      </c>
      <c r="X119" s="3">
        <f t="shared" ref="X119" si="140">SUM(X117:X118)</f>
        <v>271.10569057927034</v>
      </c>
      <c r="Y119" s="3"/>
    </row>
    <row r="120" spans="1:53"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170</v>
      </c>
      <c r="AO120" s="4" t="s">
        <v>0</v>
      </c>
      <c r="AP120" s="4" t="s">
        <v>1</v>
      </c>
      <c r="AQ120" s="4" t="s">
        <v>2</v>
      </c>
      <c r="AR120" s="4" t="s">
        <v>3</v>
      </c>
      <c r="AS120" s="4" t="s">
        <v>4</v>
      </c>
      <c r="AT120" s="4" t="s">
        <v>5</v>
      </c>
      <c r="AU120" s="4" t="s">
        <v>6</v>
      </c>
      <c r="AV120" s="4" t="s">
        <v>7</v>
      </c>
      <c r="AW120" s="4" t="s">
        <v>8</v>
      </c>
      <c r="AX120" s="4" t="s">
        <v>9</v>
      </c>
      <c r="AY120" s="4" t="s">
        <v>10</v>
      </c>
    </row>
    <row r="121" spans="1:53" ht="15.5" x14ac:dyDescent="0.35">
      <c r="A121" s="5" t="s">
        <v>155</v>
      </c>
      <c r="B121" t="s">
        <v>143</v>
      </c>
      <c r="C121">
        <v>25</v>
      </c>
      <c r="D121" s="15">
        <v>0.1</v>
      </c>
      <c r="E121" s="3">
        <f t="shared" ref="E121:E127" si="141">+D121*(E$39-E$118)</f>
        <v>848.55679999999995</v>
      </c>
      <c r="F121" s="15">
        <v>0.1</v>
      </c>
      <c r="G121" s="3">
        <f t="shared" ref="G121:G127" si="142">+F121*(G$39-G$118)</f>
        <v>450.26880000000006</v>
      </c>
      <c r="H121" s="15">
        <v>0</v>
      </c>
      <c r="I121" s="3">
        <f>+H121*(I$39-I$118)</f>
        <v>0</v>
      </c>
      <c r="J121" s="15">
        <v>0</v>
      </c>
      <c r="K121" s="3">
        <f>+J121*(K$39-K$118)</f>
        <v>0</v>
      </c>
      <c r="L121" s="15">
        <v>0.1</v>
      </c>
      <c r="M121" s="3">
        <f>+L121*(M$39-M$118)</f>
        <v>20.336000000000002</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1319.1615999999999</v>
      </c>
      <c r="Y121" s="3"/>
      <c r="AA121" s="5" t="s">
        <v>155</v>
      </c>
      <c r="AB121" s="15">
        <f t="shared" ref="AB121:AB126" si="143">+D121</f>
        <v>0.1</v>
      </c>
      <c r="AC121" s="15">
        <f t="shared" ref="AC121:AC126" si="144">+F121</f>
        <v>0.1</v>
      </c>
      <c r="AD121" s="15">
        <f t="shared" ref="AD121:AD126" si="145">+H121</f>
        <v>0</v>
      </c>
      <c r="AE121" s="15">
        <f t="shared" ref="AE121:AE126" si="146">+J121</f>
        <v>0</v>
      </c>
      <c r="AF121" s="15">
        <f t="shared" ref="AF121:AF126" si="147">+L121</f>
        <v>0.1</v>
      </c>
      <c r="AG121" s="15">
        <f t="shared" ref="AG121:AG126" si="148">+N121</f>
        <v>0</v>
      </c>
      <c r="AH121" s="15">
        <f t="shared" ref="AH121:AH126" si="149">+P121</f>
        <v>0</v>
      </c>
      <c r="AI121" s="15">
        <f t="shared" ref="AI121:AI126" si="150">+R121</f>
        <v>0</v>
      </c>
      <c r="AJ121" s="15">
        <f t="shared" ref="AJ121:AJ126" si="151">+T121</f>
        <v>0</v>
      </c>
      <c r="AK121" s="15">
        <f t="shared" ref="AK121:AK126" si="152">+V121</f>
        <v>0</v>
      </c>
      <c r="AN121" s="5" t="s">
        <v>155</v>
      </c>
      <c r="AO121" s="3">
        <f t="shared" ref="AO121:AO126" si="153">+E121</f>
        <v>848.55679999999995</v>
      </c>
      <c r="AP121" s="3">
        <f t="shared" ref="AP121:AP126" si="154">+G121</f>
        <v>450.26880000000006</v>
      </c>
      <c r="AQ121" s="3">
        <f t="shared" ref="AQ121:AQ126" si="155">+I121</f>
        <v>0</v>
      </c>
      <c r="AR121" s="3">
        <f t="shared" ref="AR121:AR126" si="156">+K121</f>
        <v>0</v>
      </c>
      <c r="AS121" s="3">
        <f t="shared" ref="AS121:AS126" si="157">+M121</f>
        <v>20.336000000000002</v>
      </c>
      <c r="AT121" s="3">
        <f t="shared" ref="AT121:AT126" si="158">+O121</f>
        <v>0</v>
      </c>
      <c r="AU121" s="3">
        <f t="shared" ref="AU121:AU126" si="159">+Q121</f>
        <v>0</v>
      </c>
      <c r="AV121" s="3">
        <f t="shared" ref="AV121:AV126" si="160">+S121</f>
        <v>0</v>
      </c>
      <c r="AW121" s="3">
        <f t="shared" ref="AW121:AW126" si="161">+U121</f>
        <v>0</v>
      </c>
      <c r="AX121" s="3">
        <f t="shared" ref="AX121:AX126" si="162">+W121</f>
        <v>0</v>
      </c>
      <c r="AY121" s="3">
        <f>SUM(AO121:AX121)</f>
        <v>1319.1616000000001</v>
      </c>
    </row>
    <row r="122" spans="1:53" ht="15.5" x14ac:dyDescent="0.35">
      <c r="A122" s="5" t="s">
        <v>168</v>
      </c>
      <c r="B122" t="s">
        <v>140</v>
      </c>
      <c r="C122">
        <v>25</v>
      </c>
      <c r="D122" s="15">
        <v>0.1</v>
      </c>
      <c r="E122" s="3">
        <f t="shared" si="141"/>
        <v>848.55679999999995</v>
      </c>
      <c r="F122" s="15">
        <v>0.1</v>
      </c>
      <c r="G122" s="3">
        <f t="shared" si="142"/>
        <v>450.26880000000006</v>
      </c>
      <c r="H122" s="15">
        <v>0.1</v>
      </c>
      <c r="I122" s="3">
        <f t="shared" ref="I122:I127" si="163">+H122*(I$39-I$118)</f>
        <v>55.254400000000004</v>
      </c>
      <c r="J122" s="15">
        <v>0.1</v>
      </c>
      <c r="K122" s="3">
        <f t="shared" ref="K122:K127" si="164">+J122*(K$39-K$118)</f>
        <v>6.2496000000000009</v>
      </c>
      <c r="L122" s="15">
        <v>0.1</v>
      </c>
      <c r="M122" s="3">
        <f t="shared" ref="M122:M127" si="165">+L122*(M$39-M$118)</f>
        <v>20.336000000000002</v>
      </c>
      <c r="N122" s="15">
        <v>0.1</v>
      </c>
      <c r="O122" s="3">
        <f t="shared" ref="O122:O127" si="166">+N122*(O$39-O$118)</f>
        <v>890.41919999999993</v>
      </c>
      <c r="P122" s="15">
        <v>0.1</v>
      </c>
      <c r="Q122" s="3">
        <f t="shared" ref="Q122:Q127" si="167">+P122*(Q$39-Q$118)</f>
        <v>329.44319999999999</v>
      </c>
      <c r="R122" s="15">
        <v>0.1</v>
      </c>
      <c r="S122" s="3">
        <f t="shared" ref="S122:S127" si="168">+R122*(S$39-S$118)</f>
        <v>23.153600000000001</v>
      </c>
      <c r="T122" s="15">
        <v>0.1</v>
      </c>
      <c r="U122" s="3">
        <f t="shared" ref="U122:U127" si="169">+T122*(U$39-U$118)</f>
        <v>4.3648000000000007</v>
      </c>
      <c r="V122" s="15">
        <v>0.1</v>
      </c>
      <c r="W122" s="3">
        <f t="shared" ref="W122:W127" si="170">+V122*(W$39-W$118)</f>
        <v>61.46125054636147</v>
      </c>
      <c r="X122" s="3">
        <f t="shared" ref="X122:X126" si="171">+W122+U122+S122+Q122+O122+M122+K122+I122+G122+E122</f>
        <v>2689.5076505463617</v>
      </c>
      <c r="Y122" s="3"/>
      <c r="AA122" s="5" t="s">
        <v>168</v>
      </c>
      <c r="AB122" s="15">
        <f t="shared" si="143"/>
        <v>0.1</v>
      </c>
      <c r="AC122" s="15">
        <f t="shared" si="144"/>
        <v>0.1</v>
      </c>
      <c r="AD122" s="15">
        <f t="shared" si="145"/>
        <v>0.1</v>
      </c>
      <c r="AE122" s="15">
        <f t="shared" si="146"/>
        <v>0.1</v>
      </c>
      <c r="AF122" s="15">
        <f t="shared" si="147"/>
        <v>0.1</v>
      </c>
      <c r="AG122" s="15">
        <f t="shared" si="148"/>
        <v>0.1</v>
      </c>
      <c r="AH122" s="15">
        <f t="shared" si="149"/>
        <v>0.1</v>
      </c>
      <c r="AI122" s="15">
        <f t="shared" si="150"/>
        <v>0.1</v>
      </c>
      <c r="AJ122" s="15">
        <f t="shared" si="151"/>
        <v>0.1</v>
      </c>
      <c r="AK122" s="15">
        <f t="shared" si="152"/>
        <v>0.1</v>
      </c>
      <c r="AN122" s="5" t="s">
        <v>168</v>
      </c>
      <c r="AO122" s="3">
        <f t="shared" si="153"/>
        <v>848.55679999999995</v>
      </c>
      <c r="AP122" s="3">
        <f t="shared" si="154"/>
        <v>450.26880000000006</v>
      </c>
      <c r="AQ122" s="3">
        <f t="shared" si="155"/>
        <v>55.254400000000004</v>
      </c>
      <c r="AR122" s="3">
        <f t="shared" si="156"/>
        <v>6.2496000000000009</v>
      </c>
      <c r="AS122" s="3">
        <f t="shared" si="157"/>
        <v>20.336000000000002</v>
      </c>
      <c r="AT122" s="3">
        <f t="shared" si="158"/>
        <v>890.41919999999993</v>
      </c>
      <c r="AU122" s="3">
        <f t="shared" si="159"/>
        <v>329.44319999999999</v>
      </c>
      <c r="AV122" s="3">
        <f t="shared" si="160"/>
        <v>23.153600000000001</v>
      </c>
      <c r="AW122" s="3">
        <f t="shared" si="161"/>
        <v>4.3648000000000007</v>
      </c>
      <c r="AX122" s="3">
        <f t="shared" si="162"/>
        <v>61.46125054636147</v>
      </c>
      <c r="AY122" s="3">
        <f t="shared" ref="AY122:AY126" si="172">SUM(AO122:AX122)</f>
        <v>2689.5076505463617</v>
      </c>
    </row>
    <row r="123" spans="1:53" ht="15.5" x14ac:dyDescent="0.35">
      <c r="A123" s="5" t="s">
        <v>157</v>
      </c>
      <c r="B123" t="s">
        <v>143</v>
      </c>
      <c r="C123">
        <v>25</v>
      </c>
      <c r="D123" s="15">
        <v>0.1</v>
      </c>
      <c r="E123" s="3">
        <f t="shared" si="141"/>
        <v>848.55679999999995</v>
      </c>
      <c r="F123" s="15">
        <v>0.1</v>
      </c>
      <c r="G123" s="3">
        <f t="shared" si="142"/>
        <v>450.26880000000006</v>
      </c>
      <c r="H123" s="15">
        <v>0</v>
      </c>
      <c r="I123" s="3">
        <f t="shared" si="163"/>
        <v>0</v>
      </c>
      <c r="J123" s="15">
        <v>0.1</v>
      </c>
      <c r="K123" s="3">
        <f t="shared" si="164"/>
        <v>6.2496000000000009</v>
      </c>
      <c r="L123" s="15">
        <v>0.1</v>
      </c>
      <c r="M123" s="3">
        <f t="shared" si="165"/>
        <v>20.336000000000002</v>
      </c>
      <c r="N123" s="15">
        <v>0.1</v>
      </c>
      <c r="O123" s="3">
        <f t="shared" si="166"/>
        <v>890.41919999999993</v>
      </c>
      <c r="P123" s="15">
        <v>0.1</v>
      </c>
      <c r="Q123" s="3">
        <f t="shared" si="167"/>
        <v>329.44319999999999</v>
      </c>
      <c r="R123" s="15">
        <v>0.1</v>
      </c>
      <c r="S123" s="3">
        <f t="shared" si="168"/>
        <v>23.153600000000001</v>
      </c>
      <c r="T123" s="15">
        <v>0.1</v>
      </c>
      <c r="U123" s="3">
        <f t="shared" si="169"/>
        <v>4.3648000000000007</v>
      </c>
      <c r="V123" s="15">
        <v>0.1</v>
      </c>
      <c r="W123" s="3">
        <f t="shared" si="170"/>
        <v>61.46125054636147</v>
      </c>
      <c r="X123" s="3">
        <f t="shared" si="171"/>
        <v>2634.2532505463614</v>
      </c>
      <c r="Y123" s="3"/>
      <c r="AA123" s="5" t="s">
        <v>157</v>
      </c>
      <c r="AB123" s="15">
        <f t="shared" si="143"/>
        <v>0.1</v>
      </c>
      <c r="AC123" s="15">
        <f t="shared" si="144"/>
        <v>0.1</v>
      </c>
      <c r="AD123" s="15">
        <f t="shared" si="145"/>
        <v>0</v>
      </c>
      <c r="AE123" s="15">
        <f t="shared" si="146"/>
        <v>0.1</v>
      </c>
      <c r="AF123" s="15">
        <f t="shared" si="147"/>
        <v>0.1</v>
      </c>
      <c r="AG123" s="15">
        <f t="shared" si="148"/>
        <v>0.1</v>
      </c>
      <c r="AH123" s="15">
        <f t="shared" si="149"/>
        <v>0.1</v>
      </c>
      <c r="AI123" s="15">
        <f t="shared" si="150"/>
        <v>0.1</v>
      </c>
      <c r="AJ123" s="15">
        <f t="shared" si="151"/>
        <v>0.1</v>
      </c>
      <c r="AK123" s="15">
        <f t="shared" si="152"/>
        <v>0.1</v>
      </c>
      <c r="AN123" s="5" t="s">
        <v>157</v>
      </c>
      <c r="AO123" s="3">
        <f t="shared" si="153"/>
        <v>848.55679999999995</v>
      </c>
      <c r="AP123" s="3">
        <f t="shared" si="154"/>
        <v>450.26880000000006</v>
      </c>
      <c r="AQ123" s="3">
        <f t="shared" si="155"/>
        <v>0</v>
      </c>
      <c r="AR123" s="3">
        <f t="shared" si="156"/>
        <v>6.2496000000000009</v>
      </c>
      <c r="AS123" s="3">
        <f t="shared" si="157"/>
        <v>20.336000000000002</v>
      </c>
      <c r="AT123" s="3">
        <f t="shared" si="158"/>
        <v>890.41919999999993</v>
      </c>
      <c r="AU123" s="3">
        <f t="shared" si="159"/>
        <v>329.44319999999999</v>
      </c>
      <c r="AV123" s="3">
        <f t="shared" si="160"/>
        <v>23.153600000000001</v>
      </c>
      <c r="AW123" s="3">
        <f t="shared" si="161"/>
        <v>4.3648000000000007</v>
      </c>
      <c r="AX123" s="3">
        <f t="shared" si="162"/>
        <v>61.46125054636147</v>
      </c>
      <c r="AY123" s="3">
        <f t="shared" si="172"/>
        <v>2634.2532505463619</v>
      </c>
    </row>
    <row r="124" spans="1:53" ht="15.5" x14ac:dyDescent="0.35">
      <c r="A124" s="5" t="s">
        <v>158</v>
      </c>
      <c r="B124" t="s">
        <v>143</v>
      </c>
      <c r="C124">
        <v>25</v>
      </c>
      <c r="D124" s="15">
        <v>0.02</v>
      </c>
      <c r="E124" s="3">
        <f t="shared" si="141"/>
        <v>169.71135999999998</v>
      </c>
      <c r="F124" s="15">
        <v>0.02</v>
      </c>
      <c r="G124" s="3">
        <f t="shared" si="142"/>
        <v>90.053759999999997</v>
      </c>
      <c r="H124" s="15">
        <v>0</v>
      </c>
      <c r="I124" s="3">
        <f t="shared" si="163"/>
        <v>0</v>
      </c>
      <c r="J124" s="15">
        <v>0</v>
      </c>
      <c r="K124" s="3">
        <f t="shared" si="164"/>
        <v>0</v>
      </c>
      <c r="L124" s="15">
        <v>0.02</v>
      </c>
      <c r="M124" s="3">
        <f t="shared" si="165"/>
        <v>4.0672000000000006</v>
      </c>
      <c r="N124" s="15">
        <v>0.02</v>
      </c>
      <c r="O124" s="3">
        <f t="shared" si="166"/>
        <v>178.08383999999998</v>
      </c>
      <c r="P124" s="15">
        <v>0</v>
      </c>
      <c r="Q124" s="3">
        <f t="shared" si="167"/>
        <v>0</v>
      </c>
      <c r="R124" s="15">
        <v>0</v>
      </c>
      <c r="S124" s="3">
        <f t="shared" si="168"/>
        <v>0</v>
      </c>
      <c r="T124" s="15">
        <v>0</v>
      </c>
      <c r="U124" s="3">
        <f t="shared" si="169"/>
        <v>0</v>
      </c>
      <c r="V124" s="15">
        <v>0</v>
      </c>
      <c r="W124" s="3">
        <f t="shared" si="170"/>
        <v>0</v>
      </c>
      <c r="X124" s="3">
        <f t="shared" si="171"/>
        <v>441.91615999999999</v>
      </c>
      <c r="Y124" s="3"/>
      <c r="AA124" s="5" t="s">
        <v>158</v>
      </c>
      <c r="AB124" s="15">
        <f t="shared" si="143"/>
        <v>0.02</v>
      </c>
      <c r="AC124" s="15">
        <f t="shared" si="144"/>
        <v>0.02</v>
      </c>
      <c r="AD124" s="15">
        <f t="shared" si="145"/>
        <v>0</v>
      </c>
      <c r="AE124" s="15">
        <f t="shared" si="146"/>
        <v>0</v>
      </c>
      <c r="AF124" s="15">
        <f t="shared" si="147"/>
        <v>0.02</v>
      </c>
      <c r="AG124" s="15">
        <f t="shared" si="148"/>
        <v>0.02</v>
      </c>
      <c r="AH124" s="15">
        <f t="shared" si="149"/>
        <v>0</v>
      </c>
      <c r="AI124" s="15">
        <f t="shared" si="150"/>
        <v>0</v>
      </c>
      <c r="AJ124" s="15">
        <f t="shared" si="151"/>
        <v>0</v>
      </c>
      <c r="AK124" s="15">
        <f t="shared" si="152"/>
        <v>0</v>
      </c>
      <c r="AN124" s="5" t="s">
        <v>158</v>
      </c>
      <c r="AO124" s="3">
        <f t="shared" si="153"/>
        <v>169.71135999999998</v>
      </c>
      <c r="AP124" s="3">
        <f t="shared" si="154"/>
        <v>90.053759999999997</v>
      </c>
      <c r="AQ124" s="3">
        <f t="shared" si="155"/>
        <v>0</v>
      </c>
      <c r="AR124" s="3">
        <f t="shared" si="156"/>
        <v>0</v>
      </c>
      <c r="AS124" s="3">
        <f t="shared" si="157"/>
        <v>4.0672000000000006</v>
      </c>
      <c r="AT124" s="3">
        <f t="shared" si="158"/>
        <v>178.08383999999998</v>
      </c>
      <c r="AU124" s="3">
        <f t="shared" si="159"/>
        <v>0</v>
      </c>
      <c r="AV124" s="3">
        <f t="shared" si="160"/>
        <v>0</v>
      </c>
      <c r="AW124" s="3">
        <f t="shared" si="161"/>
        <v>0</v>
      </c>
      <c r="AX124" s="3">
        <f t="shared" si="162"/>
        <v>0</v>
      </c>
      <c r="AY124" s="3">
        <f t="shared" si="172"/>
        <v>441.91615999999999</v>
      </c>
    </row>
    <row r="125" spans="1:53" ht="15.5" x14ac:dyDescent="0.35">
      <c r="A125" s="5" t="s">
        <v>148</v>
      </c>
      <c r="B125" t="s">
        <v>146</v>
      </c>
      <c r="C125">
        <v>35</v>
      </c>
      <c r="D125" s="15">
        <v>0.25</v>
      </c>
      <c r="E125" s="3">
        <f t="shared" si="141"/>
        <v>2121.3919999999998</v>
      </c>
      <c r="F125" s="15">
        <v>0.3</v>
      </c>
      <c r="G125" s="3">
        <f t="shared" si="142"/>
        <v>1350.8063999999999</v>
      </c>
      <c r="H125" s="15">
        <v>0.3</v>
      </c>
      <c r="I125" s="3">
        <f t="shared" si="163"/>
        <v>165.76319999999998</v>
      </c>
      <c r="J125" s="15">
        <v>0.2</v>
      </c>
      <c r="K125" s="3">
        <f t="shared" si="164"/>
        <v>12.499200000000002</v>
      </c>
      <c r="L125" s="15">
        <v>0</v>
      </c>
      <c r="M125" s="3">
        <f t="shared" si="165"/>
        <v>0</v>
      </c>
      <c r="N125" s="15">
        <v>0.15</v>
      </c>
      <c r="O125" s="3">
        <f t="shared" si="166"/>
        <v>1335.6287999999997</v>
      </c>
      <c r="P125" s="15">
        <v>0.05</v>
      </c>
      <c r="Q125" s="3">
        <f t="shared" si="167"/>
        <v>164.7216</v>
      </c>
      <c r="R125" s="15">
        <v>0.05</v>
      </c>
      <c r="S125" s="3">
        <f t="shared" si="168"/>
        <v>11.5768</v>
      </c>
      <c r="T125" s="15">
        <v>0</v>
      </c>
      <c r="U125" s="3">
        <f t="shared" si="169"/>
        <v>0</v>
      </c>
      <c r="V125" s="15">
        <v>0</v>
      </c>
      <c r="W125" s="3">
        <f t="shared" si="170"/>
        <v>0</v>
      </c>
      <c r="X125" s="3">
        <f t="shared" si="171"/>
        <v>5162.387999999999</v>
      </c>
      <c r="Y125" s="3"/>
      <c r="AA125" s="5" t="s">
        <v>148</v>
      </c>
      <c r="AB125" s="15">
        <f t="shared" si="143"/>
        <v>0.25</v>
      </c>
      <c r="AC125" s="15">
        <f t="shared" si="144"/>
        <v>0.3</v>
      </c>
      <c r="AD125" s="15">
        <f t="shared" si="145"/>
        <v>0.3</v>
      </c>
      <c r="AE125" s="15">
        <f t="shared" si="146"/>
        <v>0.2</v>
      </c>
      <c r="AF125" s="15">
        <f t="shared" si="147"/>
        <v>0</v>
      </c>
      <c r="AG125" s="15">
        <f t="shared" si="148"/>
        <v>0.15</v>
      </c>
      <c r="AH125" s="15">
        <f t="shared" si="149"/>
        <v>0.05</v>
      </c>
      <c r="AI125" s="15">
        <f t="shared" si="150"/>
        <v>0.05</v>
      </c>
      <c r="AJ125" s="15">
        <f t="shared" si="151"/>
        <v>0</v>
      </c>
      <c r="AK125" s="15">
        <f t="shared" si="152"/>
        <v>0</v>
      </c>
      <c r="AN125" s="5" t="s">
        <v>148</v>
      </c>
      <c r="AO125" s="3">
        <f t="shared" si="153"/>
        <v>2121.3919999999998</v>
      </c>
      <c r="AP125" s="3">
        <f t="shared" si="154"/>
        <v>1350.8063999999999</v>
      </c>
      <c r="AQ125" s="3">
        <f t="shared" si="155"/>
        <v>165.76319999999998</v>
      </c>
      <c r="AR125" s="3">
        <f t="shared" si="156"/>
        <v>12.499200000000002</v>
      </c>
      <c r="AS125" s="3">
        <f t="shared" si="157"/>
        <v>0</v>
      </c>
      <c r="AT125" s="3">
        <f t="shared" si="158"/>
        <v>1335.6287999999997</v>
      </c>
      <c r="AU125" s="3">
        <f t="shared" si="159"/>
        <v>164.7216</v>
      </c>
      <c r="AV125" s="3">
        <f t="shared" si="160"/>
        <v>11.5768</v>
      </c>
      <c r="AW125" s="3">
        <f t="shared" si="161"/>
        <v>0</v>
      </c>
      <c r="AX125" s="3">
        <f t="shared" si="162"/>
        <v>0</v>
      </c>
      <c r="AY125" s="3">
        <f t="shared" si="172"/>
        <v>5162.387999999999</v>
      </c>
    </row>
    <row r="126" spans="1:53" ht="15.5" x14ac:dyDescent="0.35">
      <c r="A126" s="5" t="s">
        <v>149</v>
      </c>
      <c r="B126" t="s">
        <v>143</v>
      </c>
      <c r="C126">
        <v>25</v>
      </c>
      <c r="D126" s="15">
        <v>0.43</v>
      </c>
      <c r="E126" s="3">
        <f t="shared" si="141"/>
        <v>3648.7942399999997</v>
      </c>
      <c r="F126" s="15">
        <v>0.38</v>
      </c>
      <c r="G126" s="3">
        <f t="shared" si="142"/>
        <v>1711.02144</v>
      </c>
      <c r="H126" s="15">
        <v>0.6</v>
      </c>
      <c r="I126" s="3">
        <f t="shared" si="163"/>
        <v>331.52639999999997</v>
      </c>
      <c r="J126" s="15">
        <v>0.6</v>
      </c>
      <c r="K126" s="3">
        <f t="shared" si="164"/>
        <v>37.497599999999998</v>
      </c>
      <c r="L126" s="15">
        <v>0.68</v>
      </c>
      <c r="M126" s="3">
        <f t="shared" si="165"/>
        <v>138.28480000000002</v>
      </c>
      <c r="N126" s="15">
        <v>0.63</v>
      </c>
      <c r="O126" s="3">
        <f t="shared" si="166"/>
        <v>5609.6409599999997</v>
      </c>
      <c r="P126" s="15">
        <v>0.75</v>
      </c>
      <c r="Q126" s="3">
        <f t="shared" si="167"/>
        <v>2470.8239999999996</v>
      </c>
      <c r="R126" s="15">
        <v>0.75</v>
      </c>
      <c r="S126" s="3">
        <f t="shared" si="168"/>
        <v>173.65199999999999</v>
      </c>
      <c r="T126" s="15">
        <v>0.8</v>
      </c>
      <c r="U126" s="3">
        <f t="shared" si="169"/>
        <v>34.918400000000005</v>
      </c>
      <c r="V126" s="15">
        <v>0.8</v>
      </c>
      <c r="W126" s="3">
        <f t="shared" si="170"/>
        <v>491.69000437089176</v>
      </c>
      <c r="X126" s="3">
        <f t="shared" si="171"/>
        <v>14647.84984437089</v>
      </c>
      <c r="Y126" s="3"/>
      <c r="AA126" s="5" t="s">
        <v>149</v>
      </c>
      <c r="AB126" s="15">
        <f t="shared" si="143"/>
        <v>0.43</v>
      </c>
      <c r="AC126" s="15">
        <f t="shared" si="144"/>
        <v>0.38</v>
      </c>
      <c r="AD126" s="15">
        <f t="shared" si="145"/>
        <v>0.6</v>
      </c>
      <c r="AE126" s="15">
        <f t="shared" si="146"/>
        <v>0.6</v>
      </c>
      <c r="AF126" s="15">
        <f t="shared" si="147"/>
        <v>0.68</v>
      </c>
      <c r="AG126" s="15">
        <f t="shared" si="148"/>
        <v>0.63</v>
      </c>
      <c r="AH126" s="15">
        <f t="shared" si="149"/>
        <v>0.75</v>
      </c>
      <c r="AI126" s="15">
        <f t="shared" si="150"/>
        <v>0.75</v>
      </c>
      <c r="AJ126" s="15">
        <f t="shared" si="151"/>
        <v>0.8</v>
      </c>
      <c r="AK126" s="15">
        <f t="shared" si="152"/>
        <v>0.8</v>
      </c>
      <c r="AN126" s="5" t="s">
        <v>149</v>
      </c>
      <c r="AO126" s="3">
        <f t="shared" si="153"/>
        <v>3648.7942399999997</v>
      </c>
      <c r="AP126" s="3">
        <f t="shared" si="154"/>
        <v>1711.02144</v>
      </c>
      <c r="AQ126" s="3">
        <f t="shared" si="155"/>
        <v>331.52639999999997</v>
      </c>
      <c r="AR126" s="3">
        <f t="shared" si="156"/>
        <v>37.497599999999998</v>
      </c>
      <c r="AS126" s="3">
        <f t="shared" si="157"/>
        <v>138.28480000000002</v>
      </c>
      <c r="AT126" s="3">
        <f t="shared" si="158"/>
        <v>5609.6409599999997</v>
      </c>
      <c r="AU126" s="3">
        <f t="shared" si="159"/>
        <v>2470.8239999999996</v>
      </c>
      <c r="AV126" s="3">
        <f t="shared" si="160"/>
        <v>173.65199999999999</v>
      </c>
      <c r="AW126" s="3">
        <f t="shared" si="161"/>
        <v>34.918400000000005</v>
      </c>
      <c r="AX126" s="3">
        <f t="shared" si="162"/>
        <v>491.69000437089176</v>
      </c>
      <c r="AY126" s="3">
        <f t="shared" si="172"/>
        <v>14647.849844370892</v>
      </c>
    </row>
    <row r="127" spans="1:53" ht="15.5" x14ac:dyDescent="0.35">
      <c r="A127" s="5" t="s">
        <v>10</v>
      </c>
      <c r="D127" s="15">
        <f t="shared" ref="D127:F127" si="173">SUM(D121:D126)</f>
        <v>1</v>
      </c>
      <c r="E127" s="3">
        <f t="shared" si="141"/>
        <v>8485.5679999999993</v>
      </c>
      <c r="F127" s="15">
        <f t="shared" si="173"/>
        <v>1</v>
      </c>
      <c r="G127" s="3">
        <f t="shared" si="142"/>
        <v>4502.6880000000001</v>
      </c>
      <c r="H127" s="15">
        <f t="shared" ref="H127" si="174">SUM(H121:H126)</f>
        <v>1</v>
      </c>
      <c r="I127" s="3">
        <f t="shared" si="163"/>
        <v>552.54399999999998</v>
      </c>
      <c r="J127" s="15">
        <f t="shared" ref="J127" si="175">SUM(J121:J126)</f>
        <v>1</v>
      </c>
      <c r="K127" s="3">
        <f t="shared" si="164"/>
        <v>62.496000000000002</v>
      </c>
      <c r="L127" s="15">
        <f t="shared" ref="L127" si="176">SUM(L121:L126)</f>
        <v>1</v>
      </c>
      <c r="M127" s="3">
        <f t="shared" si="165"/>
        <v>203.36</v>
      </c>
      <c r="N127" s="15">
        <f t="shared" ref="N127" si="177">SUM(N121:N126)</f>
        <v>1</v>
      </c>
      <c r="O127" s="3">
        <f t="shared" si="166"/>
        <v>8904.1919999999991</v>
      </c>
      <c r="P127" s="15">
        <f t="shared" ref="P127" si="178">SUM(P121:P126)</f>
        <v>1</v>
      </c>
      <c r="Q127" s="3">
        <f t="shared" si="167"/>
        <v>3294.4319999999998</v>
      </c>
      <c r="R127" s="15">
        <f t="shared" ref="R127" si="179">SUM(R121:R126)</f>
        <v>1</v>
      </c>
      <c r="S127" s="3">
        <f t="shared" si="168"/>
        <v>231.536</v>
      </c>
      <c r="T127" s="15">
        <f t="shared" ref="T127" si="180">SUM(T121:T126)</f>
        <v>1</v>
      </c>
      <c r="U127" s="3">
        <f t="shared" si="169"/>
        <v>43.648000000000003</v>
      </c>
      <c r="V127" s="15">
        <f t="shared" ref="V127" si="181">SUM(V121:V126)</f>
        <v>1</v>
      </c>
      <c r="W127" s="3">
        <f t="shared" si="170"/>
        <v>614.61250546361464</v>
      </c>
      <c r="X127" s="3">
        <f t="shared" ref="X127" si="182">SUM(X121:X126)</f>
        <v>26895.076505463614</v>
      </c>
      <c r="Y127" s="3"/>
      <c r="AA127" s="5" t="s">
        <v>10</v>
      </c>
      <c r="AB127" s="15">
        <f>SUM(AB121:AB126)</f>
        <v>1</v>
      </c>
      <c r="AC127" s="15">
        <f t="shared" ref="AC127:AK127" si="183">SUM(AC121:AC126)</f>
        <v>1</v>
      </c>
      <c r="AD127" s="15">
        <f t="shared" si="183"/>
        <v>1</v>
      </c>
      <c r="AE127" s="15">
        <f t="shared" si="183"/>
        <v>1</v>
      </c>
      <c r="AF127" s="15">
        <f t="shared" si="183"/>
        <v>1</v>
      </c>
      <c r="AG127" s="15">
        <f t="shared" si="183"/>
        <v>1</v>
      </c>
      <c r="AH127" s="15">
        <f t="shared" si="183"/>
        <v>1</v>
      </c>
      <c r="AI127" s="15">
        <f t="shared" si="183"/>
        <v>1</v>
      </c>
      <c r="AJ127" s="15">
        <f t="shared" si="183"/>
        <v>1</v>
      </c>
      <c r="AK127" s="15">
        <f t="shared" si="183"/>
        <v>1</v>
      </c>
      <c r="AN127" s="5" t="s">
        <v>10</v>
      </c>
      <c r="AO127" s="3">
        <f>SUM(AO121:AO126)</f>
        <v>8485.5679999999993</v>
      </c>
      <c r="AP127" s="3">
        <f t="shared" ref="AP127:AY127" si="184">SUM(AP121:AP126)</f>
        <v>4502.6880000000001</v>
      </c>
      <c r="AQ127" s="3">
        <f t="shared" si="184"/>
        <v>552.54399999999998</v>
      </c>
      <c r="AR127" s="3">
        <f t="shared" si="184"/>
        <v>62.496000000000002</v>
      </c>
      <c r="AS127" s="3">
        <f t="shared" si="184"/>
        <v>203.36</v>
      </c>
      <c r="AT127" s="3">
        <f t="shared" si="184"/>
        <v>8904.1919999999991</v>
      </c>
      <c r="AU127" s="3">
        <f t="shared" si="184"/>
        <v>3294.4319999999998</v>
      </c>
      <c r="AV127" s="3">
        <f t="shared" si="184"/>
        <v>231.536</v>
      </c>
      <c r="AW127" s="3">
        <f t="shared" si="184"/>
        <v>43.64800000000001</v>
      </c>
      <c r="AX127" s="3">
        <f t="shared" si="184"/>
        <v>614.61250546361475</v>
      </c>
      <c r="AY127" s="3">
        <f t="shared" si="184"/>
        <v>26895.076505463614</v>
      </c>
    </row>
    <row r="128" spans="1:53"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72302</v>
      </c>
      <c r="F129" s="11"/>
      <c r="G129" s="12">
        <f>+G36</f>
        <v>37695</v>
      </c>
      <c r="H129" s="11"/>
      <c r="I129" s="12">
        <f>+I36</f>
        <v>3832</v>
      </c>
      <c r="J129" s="11"/>
      <c r="K129" s="12">
        <f>+K36</f>
        <v>497</v>
      </c>
      <c r="L129" s="11"/>
      <c r="M129" s="12">
        <f>+M36</f>
        <v>2385</v>
      </c>
      <c r="N129" s="11"/>
      <c r="O129" s="12">
        <f>+O36</f>
        <v>71212</v>
      </c>
      <c r="P129" s="11"/>
      <c r="Q129" s="12">
        <f>+Q36</f>
        <v>34214</v>
      </c>
      <c r="R129" s="11"/>
      <c r="S129" s="12">
        <f>+S36</f>
        <v>2200</v>
      </c>
      <c r="T129" s="11"/>
      <c r="U129" s="12">
        <f>+U36</f>
        <v>420</v>
      </c>
      <c r="V129" s="11"/>
      <c r="W129" s="12">
        <f>+W36</f>
        <v>5334.5108063163389</v>
      </c>
      <c r="X129" s="12">
        <f>+X36</f>
        <v>230091.51080631634</v>
      </c>
      <c r="AA129" s="5" t="s">
        <v>30</v>
      </c>
      <c r="AB129" s="12">
        <f>+E129</f>
        <v>72302</v>
      </c>
      <c r="AC129" s="12">
        <f>+G129</f>
        <v>37695</v>
      </c>
      <c r="AD129" s="12">
        <f>+I129</f>
        <v>3832</v>
      </c>
      <c r="AE129" s="12">
        <f>+K129</f>
        <v>497</v>
      </c>
      <c r="AF129" s="12">
        <f>+M129</f>
        <v>2385</v>
      </c>
      <c r="AG129" s="12">
        <f>+O129</f>
        <v>71212</v>
      </c>
      <c r="AH129" s="12">
        <f>+Q129</f>
        <v>34214</v>
      </c>
      <c r="AI129" s="12">
        <f>+S129</f>
        <v>2200</v>
      </c>
      <c r="AJ129" s="12">
        <f>+U129</f>
        <v>420</v>
      </c>
      <c r="AK129" s="12">
        <f>+W129</f>
        <v>5334.5108063163389</v>
      </c>
      <c r="AL129" s="12">
        <f>+X129</f>
        <v>230091.51080631634</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5">+E130</f>
        <v>0</v>
      </c>
      <c r="AC130" s="12">
        <f t="shared" ref="AC130:AC146" si="186">+G130</f>
        <v>0</v>
      </c>
      <c r="AD130" s="12">
        <f t="shared" ref="AD130:AD146" si="187">+I130</f>
        <v>0</v>
      </c>
      <c r="AE130" s="12">
        <f t="shared" ref="AE130:AE146" si="188">+K130</f>
        <v>0</v>
      </c>
      <c r="AF130" s="12">
        <f t="shared" ref="AF130:AF146" si="189">+M130</f>
        <v>0</v>
      </c>
      <c r="AG130" s="12">
        <f t="shared" ref="AG130:AG146" si="190">+O130</f>
        <v>0</v>
      </c>
      <c r="AH130" s="12">
        <f t="shared" ref="AH130:AH146" si="191">+Q130</f>
        <v>0</v>
      </c>
      <c r="AI130" s="12">
        <f t="shared" ref="AI130:AI146" si="192">+S130</f>
        <v>0</v>
      </c>
      <c r="AJ130" s="12">
        <f t="shared" ref="AJ130:AJ145" si="193">+U130</f>
        <v>0</v>
      </c>
      <c r="AK130" s="12">
        <f t="shared" ref="AK130:AL145" si="194">+W130</f>
        <v>0</v>
      </c>
      <c r="AL130" s="12">
        <f t="shared" si="194"/>
        <v>0</v>
      </c>
      <c r="AM130" s="5"/>
      <c r="AN130" s="5"/>
    </row>
    <row r="131" spans="1:40" ht="15.5" x14ac:dyDescent="0.35">
      <c r="A131" s="5" t="s">
        <v>61</v>
      </c>
      <c r="E131" s="12">
        <f>+E114</f>
        <v>6777.54</v>
      </c>
      <c r="F131" s="11"/>
      <c r="G131" s="12">
        <f>+G114</f>
        <v>3080.88</v>
      </c>
      <c r="H131" s="11"/>
      <c r="I131" s="12">
        <f>+I114</f>
        <v>293.04000000000002</v>
      </c>
      <c r="J131" s="11"/>
      <c r="K131" s="12">
        <f>+K114</f>
        <v>35.64</v>
      </c>
      <c r="L131" s="11"/>
      <c r="M131" s="12">
        <f>+M114</f>
        <v>179.19</v>
      </c>
      <c r="N131" s="11"/>
      <c r="O131" s="12">
        <f>+O114</f>
        <v>5157.8999999999996</v>
      </c>
      <c r="P131" s="11"/>
      <c r="Q131" s="12">
        <f>+Q114</f>
        <v>2479.9499999999998</v>
      </c>
      <c r="R131" s="11"/>
      <c r="S131" s="12">
        <f>+S114</f>
        <v>157.41</v>
      </c>
      <c r="T131" s="11"/>
      <c r="U131" s="12">
        <f>+U114</f>
        <v>41.58</v>
      </c>
      <c r="V131" s="11"/>
      <c r="W131" s="12">
        <f>+W114</f>
        <v>526.38531688268836</v>
      </c>
      <c r="X131" s="12">
        <f>+X114</f>
        <v>18729.515316882687</v>
      </c>
      <c r="AA131" s="5" t="s">
        <v>61</v>
      </c>
      <c r="AB131" s="12">
        <f t="shared" si="185"/>
        <v>6777.54</v>
      </c>
      <c r="AC131" s="12">
        <f t="shared" si="186"/>
        <v>3080.88</v>
      </c>
      <c r="AD131" s="12">
        <f t="shared" si="187"/>
        <v>293.04000000000002</v>
      </c>
      <c r="AE131" s="12">
        <f t="shared" si="188"/>
        <v>35.64</v>
      </c>
      <c r="AF131" s="12">
        <f t="shared" si="189"/>
        <v>179.19</v>
      </c>
      <c r="AG131" s="12">
        <f t="shared" si="190"/>
        <v>5157.8999999999996</v>
      </c>
      <c r="AH131" s="12">
        <f t="shared" si="191"/>
        <v>2479.9499999999998</v>
      </c>
      <c r="AI131" s="12">
        <f t="shared" si="192"/>
        <v>157.41</v>
      </c>
      <c r="AJ131" s="12">
        <f t="shared" si="193"/>
        <v>41.58</v>
      </c>
      <c r="AK131" s="12">
        <f t="shared" si="194"/>
        <v>526.38531688268836</v>
      </c>
      <c r="AL131" s="12">
        <f t="shared" si="194"/>
        <v>18729.515316882687</v>
      </c>
      <c r="AM131" s="5"/>
      <c r="AN131" s="5"/>
    </row>
    <row r="132" spans="1:40" ht="15.5" x14ac:dyDescent="0.35">
      <c r="A132" s="5" t="s">
        <v>62</v>
      </c>
      <c r="E132" s="12">
        <f>+E98+E85</f>
        <v>20924.64</v>
      </c>
      <c r="F132" s="11"/>
      <c r="G132" s="12">
        <f>+G98+G85</f>
        <v>13305.430975630843</v>
      </c>
      <c r="H132" s="11"/>
      <c r="I132" s="12">
        <f>+I98+I85</f>
        <v>682.11000000000013</v>
      </c>
      <c r="J132" s="11"/>
      <c r="K132" s="12">
        <f>+K98+K85</f>
        <v>138.6</v>
      </c>
      <c r="L132" s="11"/>
      <c r="M132" s="12">
        <f>+M98+M85</f>
        <v>971.19000000000017</v>
      </c>
      <c r="N132" s="11"/>
      <c r="O132" s="12">
        <f>+O98+O85</f>
        <v>14120.37</v>
      </c>
      <c r="P132" s="11"/>
      <c r="Q132" s="12">
        <f>+Q98+Q85</f>
        <v>8857.5300000000007</v>
      </c>
      <c r="R132" s="11"/>
      <c r="S132" s="12">
        <f>+S98+S85</f>
        <v>772.2</v>
      </c>
      <c r="T132" s="11"/>
      <c r="U132" s="12">
        <f>+U98+U85</f>
        <v>133.65</v>
      </c>
      <c r="V132" s="11"/>
      <c r="W132" s="12">
        <f>+W98+W85</f>
        <v>1407.1044652966677</v>
      </c>
      <c r="X132" s="12">
        <f>+X98+X85</f>
        <v>61312.825440927503</v>
      </c>
      <c r="AA132" s="5" t="s">
        <v>62</v>
      </c>
      <c r="AB132" s="12">
        <f t="shared" si="185"/>
        <v>20924.64</v>
      </c>
      <c r="AC132" s="12">
        <f t="shared" si="186"/>
        <v>13305.430975630843</v>
      </c>
      <c r="AD132" s="12">
        <f t="shared" si="187"/>
        <v>682.11000000000013</v>
      </c>
      <c r="AE132" s="12">
        <f t="shared" si="188"/>
        <v>138.6</v>
      </c>
      <c r="AF132" s="12">
        <f t="shared" si="189"/>
        <v>971.19000000000017</v>
      </c>
      <c r="AG132" s="12">
        <f t="shared" si="190"/>
        <v>14120.37</v>
      </c>
      <c r="AH132" s="12">
        <f t="shared" si="191"/>
        <v>8857.5300000000007</v>
      </c>
      <c r="AI132" s="12">
        <f t="shared" si="192"/>
        <v>772.2</v>
      </c>
      <c r="AJ132" s="12">
        <f t="shared" si="193"/>
        <v>133.65</v>
      </c>
      <c r="AK132" s="12">
        <f t="shared" si="194"/>
        <v>1407.1044652966677</v>
      </c>
      <c r="AL132" s="12">
        <f t="shared" si="194"/>
        <v>61312.825440927503</v>
      </c>
      <c r="AM132" s="5"/>
      <c r="AN132" s="5"/>
    </row>
    <row r="133" spans="1:40" ht="15.5" x14ac:dyDescent="0.35">
      <c r="A133" s="5" t="s">
        <v>63</v>
      </c>
      <c r="E133" s="12">
        <f>+E130+E131+E132</f>
        <v>27702.18</v>
      </c>
      <c r="F133" s="11"/>
      <c r="G133" s="12">
        <f>+G130+G131+G132</f>
        <v>16386.310975630844</v>
      </c>
      <c r="H133" s="11"/>
      <c r="I133" s="12">
        <f>+I130+I131+I132</f>
        <v>975.15000000000009</v>
      </c>
      <c r="J133" s="11"/>
      <c r="K133" s="12">
        <f>+K130+K131+K132</f>
        <v>174.24</v>
      </c>
      <c r="L133" s="11"/>
      <c r="M133" s="12">
        <f>+M130+M131+M132</f>
        <v>1150.3800000000001</v>
      </c>
      <c r="N133" s="11"/>
      <c r="O133" s="12">
        <f>+O130+O131+O132</f>
        <v>19278.27</v>
      </c>
      <c r="P133" s="11"/>
      <c r="Q133" s="12">
        <f>+Q130+Q131+Q132</f>
        <v>11337.48</v>
      </c>
      <c r="R133" s="11"/>
      <c r="S133" s="12">
        <f>+S130+S131+S132</f>
        <v>929.61</v>
      </c>
      <c r="T133" s="11"/>
      <c r="U133" s="12">
        <f>+U130+U131+U132</f>
        <v>175.23000000000002</v>
      </c>
      <c r="V133" s="11"/>
      <c r="W133" s="12">
        <f>+W130+W131+W132</f>
        <v>1933.4897821793561</v>
      </c>
      <c r="X133" s="12">
        <f>+X130+X131+X132</f>
        <v>80042.340757810191</v>
      </c>
      <c r="AA133" s="5" t="s">
        <v>63</v>
      </c>
      <c r="AB133" s="12">
        <f t="shared" si="185"/>
        <v>27702.18</v>
      </c>
      <c r="AC133" s="12">
        <f t="shared" si="186"/>
        <v>16386.310975630844</v>
      </c>
      <c r="AD133" s="12">
        <f t="shared" si="187"/>
        <v>975.15000000000009</v>
      </c>
      <c r="AE133" s="12">
        <f t="shared" si="188"/>
        <v>174.24</v>
      </c>
      <c r="AF133" s="12">
        <f t="shared" si="189"/>
        <v>1150.3800000000001</v>
      </c>
      <c r="AG133" s="12">
        <f t="shared" si="190"/>
        <v>19278.27</v>
      </c>
      <c r="AH133" s="12">
        <f t="shared" si="191"/>
        <v>11337.48</v>
      </c>
      <c r="AI133" s="12">
        <f t="shared" si="192"/>
        <v>929.61</v>
      </c>
      <c r="AJ133" s="12">
        <f t="shared" si="193"/>
        <v>175.23000000000002</v>
      </c>
      <c r="AK133" s="12">
        <f t="shared" si="194"/>
        <v>1933.4897821793561</v>
      </c>
      <c r="AL133" s="12">
        <f t="shared" si="194"/>
        <v>80042.340757810191</v>
      </c>
      <c r="AM133" s="5"/>
      <c r="AN133" s="5"/>
    </row>
    <row r="134" spans="1:40" ht="15.5" x14ac:dyDescent="0.35">
      <c r="A134" s="5" t="s">
        <v>12</v>
      </c>
      <c r="E134" s="12">
        <f>+E73+E79</f>
        <v>2854.1959759719862</v>
      </c>
      <c r="F134" s="4"/>
      <c r="G134" s="12">
        <f>+G73+G79</f>
        <v>1740.6903412904514</v>
      </c>
      <c r="H134" s="4"/>
      <c r="I134" s="12">
        <f>+I73+I79</f>
        <v>31.433692408668243</v>
      </c>
      <c r="J134" s="4"/>
      <c r="K134" s="12">
        <f>+K73+K79</f>
        <v>8.375435757905942</v>
      </c>
      <c r="L134" s="4"/>
      <c r="M134" s="12">
        <f>+M73+M79</f>
        <v>99.716006614416258</v>
      </c>
      <c r="N134" s="4"/>
      <c r="O134" s="12">
        <f>+O73+O79</f>
        <v>908.28826456082311</v>
      </c>
      <c r="P134" s="4"/>
      <c r="Q134" s="12">
        <f>+Q73+Q79</f>
        <v>1434.3747398315777</v>
      </c>
      <c r="R134" s="4"/>
      <c r="S134" s="12">
        <f>+S73+S79</f>
        <v>121.69419102382177</v>
      </c>
      <c r="T134" s="4"/>
      <c r="U134" s="12">
        <f>+U73+U79</f>
        <v>0</v>
      </c>
      <c r="V134" s="4"/>
      <c r="W134" s="12">
        <f>+W73+W79</f>
        <v>185.09594957858718</v>
      </c>
      <c r="X134" s="12">
        <f>SUM(E134:W134)</f>
        <v>7383.8645970382377</v>
      </c>
      <c r="AA134" s="5" t="s">
        <v>12</v>
      </c>
      <c r="AB134" s="12">
        <f t="shared" si="185"/>
        <v>2854.1959759719862</v>
      </c>
      <c r="AC134" s="12">
        <f t="shared" si="186"/>
        <v>1740.6903412904514</v>
      </c>
      <c r="AD134" s="12">
        <f t="shared" si="187"/>
        <v>31.433692408668243</v>
      </c>
      <c r="AE134" s="12">
        <f t="shared" si="188"/>
        <v>8.375435757905942</v>
      </c>
      <c r="AF134" s="12">
        <f t="shared" si="189"/>
        <v>99.716006614416258</v>
      </c>
      <c r="AG134" s="12">
        <f t="shared" si="190"/>
        <v>908.28826456082311</v>
      </c>
      <c r="AH134" s="12">
        <f t="shared" si="191"/>
        <v>1434.3747398315777</v>
      </c>
      <c r="AI134" s="12">
        <f t="shared" si="192"/>
        <v>121.69419102382177</v>
      </c>
      <c r="AJ134" s="12">
        <f t="shared" si="193"/>
        <v>0</v>
      </c>
      <c r="AK134" s="12">
        <f t="shared" si="194"/>
        <v>185.09594957858718</v>
      </c>
      <c r="AL134" s="12">
        <f t="shared" si="194"/>
        <v>7383.8645970382377</v>
      </c>
      <c r="AM134" s="5"/>
      <c r="AN134" s="5"/>
    </row>
    <row r="135" spans="1:40" ht="15.5" x14ac:dyDescent="0.35">
      <c r="A135" s="5" t="s">
        <v>13</v>
      </c>
      <c r="E135" s="12">
        <f>+E80+E81+E106+E107</f>
        <v>4478.2805824751395</v>
      </c>
      <c r="F135" s="4"/>
      <c r="G135" s="12">
        <f>+G80+G81+G106+G107</f>
        <v>2468.036194953248</v>
      </c>
      <c r="H135" s="4"/>
      <c r="I135" s="12">
        <f>+I80+I81+I106+I107</f>
        <v>133.4141429917826</v>
      </c>
      <c r="J135" s="4"/>
      <c r="K135" s="12">
        <f>+K80+K81+K106+K107</f>
        <v>27.059926443093467</v>
      </c>
      <c r="L135" s="4"/>
      <c r="M135" s="12">
        <f>+M80+M81+M106+M107</f>
        <v>214.53688037177866</v>
      </c>
      <c r="N135" s="4"/>
      <c r="O135" s="12">
        <f>+O80+O81+O106+O107</f>
        <v>2677.341398834651</v>
      </c>
      <c r="P135" s="4"/>
      <c r="Q135" s="12">
        <f>+Q80+Q81+Q106+Q107</f>
        <v>947.51765637106496</v>
      </c>
      <c r="R135" s="4"/>
      <c r="S135" s="12">
        <f>+S80+S81+S106+S107</f>
        <v>94.227807240119574</v>
      </c>
      <c r="T135" s="4"/>
      <c r="U135" s="12">
        <f>+U80+U81+U106+U107</f>
        <v>0</v>
      </c>
      <c r="V135" s="4"/>
      <c r="W135" s="12">
        <f>+W80+W81+W106+W107</f>
        <v>119.3778437021507</v>
      </c>
      <c r="X135" s="12">
        <f>SUM(E135:W135)</f>
        <v>11159.792433383029</v>
      </c>
      <c r="Y135" s="3">
        <f>+X134+X135</f>
        <v>18543.657030421266</v>
      </c>
      <c r="AA135" s="5" t="s">
        <v>13</v>
      </c>
      <c r="AB135" s="12">
        <f t="shared" si="185"/>
        <v>4478.2805824751395</v>
      </c>
      <c r="AC135" s="12">
        <f t="shared" si="186"/>
        <v>2468.036194953248</v>
      </c>
      <c r="AD135" s="12">
        <f t="shared" si="187"/>
        <v>133.4141429917826</v>
      </c>
      <c r="AE135" s="12">
        <f t="shared" si="188"/>
        <v>27.059926443093467</v>
      </c>
      <c r="AF135" s="12">
        <f t="shared" si="189"/>
        <v>214.53688037177866</v>
      </c>
      <c r="AG135" s="12">
        <f t="shared" si="190"/>
        <v>2677.341398834651</v>
      </c>
      <c r="AH135" s="12">
        <f t="shared" si="191"/>
        <v>947.51765637106496</v>
      </c>
      <c r="AI135" s="12">
        <f t="shared" si="192"/>
        <v>94.227807240119574</v>
      </c>
      <c r="AJ135" s="12">
        <f t="shared" si="193"/>
        <v>0</v>
      </c>
      <c r="AK135" s="12">
        <f t="shared" si="194"/>
        <v>119.3778437021507</v>
      </c>
      <c r="AL135" s="12">
        <f t="shared" si="194"/>
        <v>11159.792433383029</v>
      </c>
      <c r="AM135" s="6">
        <f>10*AL135/1000</f>
        <v>111.59792433383029</v>
      </c>
      <c r="AN135" s="6">
        <f>5*AL135/1000</f>
        <v>55.798962166915146</v>
      </c>
    </row>
    <row r="136" spans="1:40" ht="15.5" x14ac:dyDescent="0.35">
      <c r="A136" s="5" t="s">
        <v>14</v>
      </c>
      <c r="E136" s="12">
        <f>+E92+E93+E108+E109+E121+E122</f>
        <v>5167.8478087624308</v>
      </c>
      <c r="F136" s="4"/>
      <c r="G136" s="12">
        <f>+G92+G93+G108+G109+G121+G122</f>
        <v>2934.5095025233759</v>
      </c>
      <c r="H136" s="4"/>
      <c r="I136" s="12">
        <f>+I92+I93+I108+I109+I121+I122</f>
        <v>135.12905710246525</v>
      </c>
      <c r="J136" s="4"/>
      <c r="K136" s="12">
        <f>+K92+K93+K108+K109+K121+K122</f>
        <v>21.060022067071959</v>
      </c>
      <c r="L136" s="4"/>
      <c r="M136" s="12">
        <f>+M92+M93+M108+M109+M121+M122</f>
        <v>206.43604785128861</v>
      </c>
      <c r="N136" s="4"/>
      <c r="O136" s="12">
        <f>+O92+O93+O108+O109+O121+O122</f>
        <v>3829.5993606992092</v>
      </c>
      <c r="P136" s="4"/>
      <c r="Q136" s="12">
        <f>+Q92+Q93+Q108+Q109+Q121+Q122</f>
        <v>2309.4107154434028</v>
      </c>
      <c r="R136" s="4"/>
      <c r="S136" s="12">
        <f>+S92+S93+S108+S109+S121+S122</f>
        <v>133.83609094985053</v>
      </c>
      <c r="T136" s="4"/>
      <c r="U136" s="12">
        <f>+U92+U93+U108+U109+U121+U122</f>
        <v>50.251300000000008</v>
      </c>
      <c r="V136" s="4"/>
      <c r="W136" s="12">
        <f>+W92+W93+W108+W109+W121+W122</f>
        <v>421.93065730764658</v>
      </c>
      <c r="X136" s="12">
        <f>SUM(E136:W136)</f>
        <v>15210.010562706739</v>
      </c>
      <c r="AA136" s="5" t="s">
        <v>14</v>
      </c>
      <c r="AB136" s="12">
        <f t="shared" si="185"/>
        <v>5167.8478087624308</v>
      </c>
      <c r="AC136" s="12">
        <f t="shared" si="186"/>
        <v>2934.5095025233759</v>
      </c>
      <c r="AD136" s="12">
        <f t="shared" si="187"/>
        <v>135.12905710246525</v>
      </c>
      <c r="AE136" s="12">
        <f t="shared" si="188"/>
        <v>21.060022067071959</v>
      </c>
      <c r="AF136" s="12">
        <f t="shared" si="189"/>
        <v>206.43604785128861</v>
      </c>
      <c r="AG136" s="12">
        <f t="shared" si="190"/>
        <v>3829.5993606992092</v>
      </c>
      <c r="AH136" s="12">
        <f t="shared" si="191"/>
        <v>2309.4107154434028</v>
      </c>
      <c r="AI136" s="12">
        <f t="shared" si="192"/>
        <v>133.83609094985053</v>
      </c>
      <c r="AJ136" s="12">
        <f t="shared" si="193"/>
        <v>50.251300000000008</v>
      </c>
      <c r="AK136" s="12">
        <f t="shared" si="194"/>
        <v>421.93065730764658</v>
      </c>
      <c r="AL136" s="12">
        <f t="shared" si="194"/>
        <v>15210.010562706739</v>
      </c>
      <c r="AM136" s="6"/>
      <c r="AN136" s="6"/>
    </row>
    <row r="137" spans="1:40" ht="15.5" x14ac:dyDescent="0.35">
      <c r="A137" s="5" t="s">
        <v>172</v>
      </c>
      <c r="E137" s="3">
        <f>+E77+E79+E82+E90+E93+E103+E109+E119+E122</f>
        <v>5733.1794868563557</v>
      </c>
      <c r="F137" s="3"/>
      <c r="G137" s="3">
        <f>+G77+G79+G82+G90+G93+G103+G109+G119+G122</f>
        <v>3217.5769462149356</v>
      </c>
      <c r="H137" s="3"/>
      <c r="I137" s="3">
        <f>+I77+I79+I82+I90+I93+I103+I109+I119+I122</f>
        <v>180.47151429917827</v>
      </c>
      <c r="J137" s="3"/>
      <c r="K137" s="3">
        <f>+K77+K79+K82+K90+K93+K103+K109+K119+K122</f>
        <v>31.422792644309343</v>
      </c>
      <c r="L137" s="3"/>
      <c r="M137" s="3">
        <f>+M77+M79+M82+M90+M93+M103+M109+M119+M122</f>
        <v>213.35595214871151</v>
      </c>
      <c r="N137" s="3"/>
      <c r="O137" s="3">
        <f>+O77+O79+O82+O90+O93+O103+O109+O119+O122</f>
        <v>4978.7099202330701</v>
      </c>
      <c r="P137" s="3"/>
      <c r="Q137" s="3">
        <f>+Q77+Q79+Q82+Q90+Q93+Q103+Q109+Q119+Q122</f>
        <v>3608.1910281855326</v>
      </c>
      <c r="R137" s="3"/>
      <c r="S137" s="3">
        <f>+S77+S79+S82+S90+S93+S103+S109+S119+S122</f>
        <v>255.40580181002991</v>
      </c>
      <c r="T137" s="3"/>
      <c r="U137" s="3">
        <f>+U77+U79+U82+U90+U93+U103+U109+U119+U122</f>
        <v>44.145300000000006</v>
      </c>
      <c r="V137" s="3"/>
      <c r="W137" s="3">
        <f>+W77+W79+W82+W90+W93+W103+W109+W119+W122</f>
        <v>521.44624988359874</v>
      </c>
      <c r="X137" s="3">
        <f>SUM(E137:W137)</f>
        <v>18783.904992275726</v>
      </c>
      <c r="Y137" s="1">
        <f>+X137/(X137+X138)</f>
        <v>8.1636671107294431E-2</v>
      </c>
      <c r="Z137" s="1">
        <f>+X137/80415</f>
        <v>0.23358707942890911</v>
      </c>
      <c r="AA137" s="5" t="s">
        <v>15</v>
      </c>
      <c r="AB137" s="12">
        <f t="shared" si="185"/>
        <v>5733.1794868563557</v>
      </c>
      <c r="AC137" s="12">
        <f t="shared" si="186"/>
        <v>3217.5769462149356</v>
      </c>
      <c r="AD137" s="12">
        <f t="shared" si="187"/>
        <v>180.47151429917827</v>
      </c>
      <c r="AE137" s="12">
        <f t="shared" si="188"/>
        <v>31.422792644309343</v>
      </c>
      <c r="AF137" s="12">
        <f t="shared" si="189"/>
        <v>213.35595214871151</v>
      </c>
      <c r="AG137" s="12">
        <f t="shared" si="190"/>
        <v>4978.7099202330701</v>
      </c>
      <c r="AH137" s="12">
        <f t="shared" si="191"/>
        <v>3608.1910281855326</v>
      </c>
      <c r="AI137" s="12">
        <f t="shared" si="192"/>
        <v>255.40580181002991</v>
      </c>
      <c r="AJ137" s="12">
        <f t="shared" si="193"/>
        <v>44.145300000000006</v>
      </c>
      <c r="AK137" s="12">
        <f t="shared" si="194"/>
        <v>521.44624988359874</v>
      </c>
      <c r="AL137" s="12">
        <f t="shared" si="194"/>
        <v>18783.904992275726</v>
      </c>
      <c r="AM137" s="6"/>
      <c r="AN137" s="6"/>
    </row>
    <row r="138" spans="1:40" ht="15.5" x14ac:dyDescent="0.35">
      <c r="A138" s="5" t="s">
        <v>16</v>
      </c>
      <c r="E138" s="3">
        <f>+E36-E137</f>
        <v>66568.820513143641</v>
      </c>
      <c r="F138" s="3"/>
      <c r="G138" s="3">
        <f>+G36-G137</f>
        <v>34477.423053785067</v>
      </c>
      <c r="H138" s="3"/>
      <c r="I138" s="3">
        <f>+I36-I137</f>
        <v>3651.5284857008219</v>
      </c>
      <c r="J138" s="3"/>
      <c r="K138" s="3">
        <f>+K36-K137</f>
        <v>465.57720735569063</v>
      </c>
      <c r="L138" s="3"/>
      <c r="M138" s="3">
        <f>+M36-M137</f>
        <v>2171.6440478512886</v>
      </c>
      <c r="N138" s="3"/>
      <c r="O138" s="3">
        <f>+O36-O137</f>
        <v>66233.290079766928</v>
      </c>
      <c r="P138" s="3"/>
      <c r="Q138" s="3">
        <f>+Q36-Q137</f>
        <v>30605.808971814469</v>
      </c>
      <c r="R138" s="3"/>
      <c r="S138" s="3">
        <f>+S36-S137</f>
        <v>1944.59419818997</v>
      </c>
      <c r="T138" s="3"/>
      <c r="U138" s="3">
        <f>+U36-U137</f>
        <v>375.85469999999998</v>
      </c>
      <c r="V138" s="3"/>
      <c r="W138" s="3">
        <f t="shared" ref="W138" si="195">+W36-W137</f>
        <v>4813.0645564327406</v>
      </c>
      <c r="X138" s="3">
        <f>SUM(E138:W138)</f>
        <v>211307.60581404058</v>
      </c>
      <c r="AA138" s="5" t="s">
        <v>16</v>
      </c>
      <c r="AB138" s="12">
        <f t="shared" si="185"/>
        <v>66568.820513143641</v>
      </c>
      <c r="AC138" s="12">
        <f t="shared" si="186"/>
        <v>34477.423053785067</v>
      </c>
      <c r="AD138" s="12">
        <f t="shared" si="187"/>
        <v>3651.5284857008219</v>
      </c>
      <c r="AE138" s="12">
        <f t="shared" si="188"/>
        <v>465.57720735569063</v>
      </c>
      <c r="AF138" s="12">
        <f t="shared" si="189"/>
        <v>2171.6440478512886</v>
      </c>
      <c r="AG138" s="12">
        <f t="shared" si="190"/>
        <v>66233.290079766928</v>
      </c>
      <c r="AH138" s="12">
        <f t="shared" si="191"/>
        <v>30605.808971814469</v>
      </c>
      <c r="AI138" s="12">
        <f t="shared" si="192"/>
        <v>1944.59419818997</v>
      </c>
      <c r="AJ138" s="12">
        <f t="shared" si="193"/>
        <v>375.85469999999998</v>
      </c>
      <c r="AK138" s="12">
        <f t="shared" si="194"/>
        <v>4813.0645564327406</v>
      </c>
      <c r="AL138" s="12">
        <f t="shared" si="194"/>
        <v>211307.60581404058</v>
      </c>
      <c r="AM138" s="6"/>
      <c r="AN138" s="6"/>
    </row>
    <row r="139" spans="1:40" ht="15.5" x14ac:dyDescent="0.35">
      <c r="A139" s="5" t="s">
        <v>17</v>
      </c>
      <c r="E139" s="7">
        <f>-E137/E129</f>
        <v>-7.9294894841862681E-2</v>
      </c>
      <c r="F139" s="7"/>
      <c r="G139" s="7">
        <f>-G137/G129</f>
        <v>-8.5358189314628879E-2</v>
      </c>
      <c r="H139" s="7"/>
      <c r="I139" s="7">
        <f>-I137/I129</f>
        <v>-4.7095906654274079E-2</v>
      </c>
      <c r="J139" s="7"/>
      <c r="K139" s="7">
        <f>-K137/K129</f>
        <v>-6.3224934898006721E-2</v>
      </c>
      <c r="L139" s="7"/>
      <c r="M139" s="7">
        <f>-M137/M129</f>
        <v>-8.9457422284575053E-2</v>
      </c>
      <c r="N139" s="7"/>
      <c r="O139" s="7">
        <f>-O137/O129</f>
        <v>-6.9913917882282059E-2</v>
      </c>
      <c r="P139" s="7"/>
      <c r="Q139" s="7">
        <f>-Q137/Q129</f>
        <v>-0.10545949109094326</v>
      </c>
      <c r="R139" s="7"/>
      <c r="S139" s="7">
        <f>-S137/S129</f>
        <v>-0.11609354627728632</v>
      </c>
      <c r="T139" s="7"/>
      <c r="U139" s="7">
        <f>-U137/U129</f>
        <v>-0.10510785714285716</v>
      </c>
      <c r="V139" s="7"/>
      <c r="W139" s="7">
        <f>-W137/W129</f>
        <v>-9.7749591071439809E-2</v>
      </c>
      <c r="X139" s="7">
        <f>-X137/X129</f>
        <v>-8.1636671107294417E-2</v>
      </c>
      <c r="AA139" s="5" t="s">
        <v>17</v>
      </c>
      <c r="AB139" s="35">
        <f t="shared" si="185"/>
        <v>-7.9294894841862681E-2</v>
      </c>
      <c r="AC139" s="35">
        <f t="shared" si="186"/>
        <v>-8.5358189314628879E-2</v>
      </c>
      <c r="AD139" s="35">
        <f t="shared" si="187"/>
        <v>-4.7095906654274079E-2</v>
      </c>
      <c r="AE139" s="35">
        <f t="shared" si="188"/>
        <v>-6.3224934898006721E-2</v>
      </c>
      <c r="AF139" s="35">
        <f t="shared" si="189"/>
        <v>-8.9457422284575053E-2</v>
      </c>
      <c r="AG139" s="35">
        <f t="shared" si="190"/>
        <v>-6.9913917882282059E-2</v>
      </c>
      <c r="AH139" s="35">
        <f t="shared" si="191"/>
        <v>-0.10545949109094326</v>
      </c>
      <c r="AI139" s="35">
        <f t="shared" si="192"/>
        <v>-0.11609354627728632</v>
      </c>
      <c r="AJ139" s="35">
        <f t="shared" si="193"/>
        <v>-0.10510785714285716</v>
      </c>
      <c r="AK139" s="35">
        <f t="shared" si="194"/>
        <v>-9.7749591071439809E-2</v>
      </c>
      <c r="AL139" s="35">
        <f t="shared" si="194"/>
        <v>-8.1636671107294417E-2</v>
      </c>
      <c r="AM139" s="6"/>
      <c r="AN139" s="6"/>
    </row>
    <row r="140" spans="1:40" ht="15.5" x14ac:dyDescent="0.35">
      <c r="A140" s="5" t="s">
        <v>18</v>
      </c>
      <c r="E140" s="1">
        <f>+E35</f>
        <v>0.83674587148349944</v>
      </c>
      <c r="F140" s="3"/>
      <c r="G140" s="1">
        <f>+G35</f>
        <v>0.86998387053986015</v>
      </c>
      <c r="H140" s="3"/>
      <c r="I140" s="1">
        <f>+I35</f>
        <v>3.9697025052192068</v>
      </c>
      <c r="J140" s="3"/>
      <c r="K140" s="1">
        <f>+K35</f>
        <v>0.34246478873239439</v>
      </c>
      <c r="L140" s="3"/>
      <c r="M140" s="1">
        <f>+M35</f>
        <v>0.6846960167714885</v>
      </c>
      <c r="N140" s="3"/>
      <c r="O140" s="1">
        <f>+O35</f>
        <v>1.0399005785541761E-2</v>
      </c>
      <c r="P140" s="3"/>
      <c r="Q140" s="1">
        <f>+Q35</f>
        <v>1.3978780616122052E-2</v>
      </c>
      <c r="R140" s="3"/>
      <c r="S140" s="1">
        <f>+S35</f>
        <v>0.10883727272727273</v>
      </c>
      <c r="T140" s="3"/>
      <c r="U140" s="1">
        <f>+U35</f>
        <v>0.13666666666666669</v>
      </c>
      <c r="V140" s="3"/>
      <c r="W140" s="1">
        <f>+W35</f>
        <v>0</v>
      </c>
      <c r="X140" s="1">
        <f>+X35</f>
        <v>0</v>
      </c>
      <c r="AA140" s="5" t="s">
        <v>18</v>
      </c>
      <c r="AB140" s="33">
        <f t="shared" si="185"/>
        <v>0.83674587148349944</v>
      </c>
      <c r="AC140" s="33">
        <f t="shared" si="186"/>
        <v>0.86998387053986015</v>
      </c>
      <c r="AD140" s="33">
        <f t="shared" si="187"/>
        <v>3.9697025052192068</v>
      </c>
      <c r="AE140" s="33">
        <f t="shared" si="188"/>
        <v>0.34246478873239439</v>
      </c>
      <c r="AF140" s="33">
        <f t="shared" si="189"/>
        <v>0.6846960167714885</v>
      </c>
      <c r="AG140" s="33">
        <f t="shared" si="190"/>
        <v>1.0399005785541761E-2</v>
      </c>
      <c r="AH140" s="33">
        <f t="shared" si="191"/>
        <v>1.3978780616122052E-2</v>
      </c>
      <c r="AI140" s="33">
        <f t="shared" si="192"/>
        <v>0.10883727272727273</v>
      </c>
      <c r="AJ140" s="33">
        <f t="shared" si="193"/>
        <v>0.13666666666666669</v>
      </c>
      <c r="AK140" s="12">
        <f t="shared" si="194"/>
        <v>0</v>
      </c>
      <c r="AL140" s="12"/>
      <c r="AM140" s="6"/>
      <c r="AN140" s="6"/>
    </row>
    <row r="141" spans="1:40" ht="15.5" x14ac:dyDescent="0.35">
      <c r="A141" s="5" t="s">
        <v>19</v>
      </c>
      <c r="E141" s="1">
        <f>+E34/E138</f>
        <v>0.90880985322633001</v>
      </c>
      <c r="F141" s="1"/>
      <c r="G141" s="1">
        <f>+G34/G138</f>
        <v>0.95117439458398767</v>
      </c>
      <c r="H141" s="1"/>
      <c r="I141" s="1">
        <f>+I34/I138</f>
        <v>4.165899310266628</v>
      </c>
      <c r="J141" s="1"/>
      <c r="K141" s="1">
        <f>+K34/K138</f>
        <v>0.36557846327293936</v>
      </c>
      <c r="L141" s="1"/>
      <c r="M141" s="1">
        <f>+M34/M138</f>
        <v>0.75196485428436366</v>
      </c>
      <c r="N141" s="1"/>
      <c r="O141" s="1">
        <f>+O34/O138</f>
        <v>1.1180691750449818E-2</v>
      </c>
      <c r="P141" s="1"/>
      <c r="Q141" s="1">
        <f>+Q34/Q138</f>
        <v>1.5626772043191173E-2</v>
      </c>
      <c r="R141" s="1"/>
      <c r="S141" s="1">
        <f>+S34/S138</f>
        <v>0.12313211683078805</v>
      </c>
      <c r="T141" s="1"/>
      <c r="U141" s="1">
        <f>+U34/U138</f>
        <v>0.15271859045530098</v>
      </c>
      <c r="V141" s="1"/>
      <c r="W141" s="1">
        <f>+W34/W138</f>
        <v>0</v>
      </c>
      <c r="X141" s="1">
        <f>+X34/X138</f>
        <v>0.52919625192483155</v>
      </c>
      <c r="AA141" s="5" t="s">
        <v>19</v>
      </c>
      <c r="AB141" s="33">
        <f t="shared" si="185"/>
        <v>0.90880985322633001</v>
      </c>
      <c r="AC141" s="33">
        <f t="shared" si="186"/>
        <v>0.95117439458398767</v>
      </c>
      <c r="AD141" s="33">
        <f t="shared" si="187"/>
        <v>4.165899310266628</v>
      </c>
      <c r="AE141" s="33">
        <f t="shared" si="188"/>
        <v>0.36557846327293936</v>
      </c>
      <c r="AF141" s="33">
        <f t="shared" si="189"/>
        <v>0.75196485428436366</v>
      </c>
      <c r="AG141" s="33">
        <f t="shared" si="190"/>
        <v>1.1180691750449818E-2</v>
      </c>
      <c r="AH141" s="33">
        <f t="shared" si="191"/>
        <v>1.5626772043191173E-2</v>
      </c>
      <c r="AI141" s="33">
        <f t="shared" si="192"/>
        <v>0.12313211683078805</v>
      </c>
      <c r="AJ141" s="33">
        <f t="shared" si="193"/>
        <v>0.15271859045530098</v>
      </c>
      <c r="AK141" s="12">
        <f t="shared" si="194"/>
        <v>0</v>
      </c>
      <c r="AL141" s="12"/>
      <c r="AM141" s="6"/>
      <c r="AN141" s="6"/>
    </row>
    <row r="142" spans="1:40" ht="15.5" x14ac:dyDescent="0.35">
      <c r="A142" s="5" t="s">
        <v>173</v>
      </c>
      <c r="E142" s="1">
        <f>+E141-E35</f>
        <v>7.2063981742830574E-2</v>
      </c>
      <c r="F142" s="1"/>
      <c r="G142" s="1">
        <f>+G141-G35</f>
        <v>8.1190524044127521E-2</v>
      </c>
      <c r="H142" s="1"/>
      <c r="I142" s="1">
        <f>+I141-I35</f>
        <v>0.19619680504742121</v>
      </c>
      <c r="J142" s="1"/>
      <c r="K142" s="1">
        <f>+K141-K35</f>
        <v>2.3113674540544971E-2</v>
      </c>
      <c r="L142" s="1"/>
      <c r="M142" s="1">
        <f>+M141-M35</f>
        <v>6.7268837512875157E-2</v>
      </c>
      <c r="N142" s="1"/>
      <c r="O142" s="1">
        <f>+O141-O35</f>
        <v>7.8168596490805695E-4</v>
      </c>
      <c r="P142" s="1"/>
      <c r="Q142" s="1">
        <f>+Q141-Q35</f>
        <v>1.6479914270691211E-3</v>
      </c>
      <c r="R142" s="1"/>
      <c r="S142" s="1">
        <f>+S141-S35</f>
        <v>1.4294844103515322E-2</v>
      </c>
      <c r="T142" s="1"/>
      <c r="U142" s="1">
        <f>+U141-U35</f>
        <v>1.6051923788634292E-2</v>
      </c>
      <c r="V142" s="1"/>
      <c r="W142" s="1">
        <f>+W141-W35</f>
        <v>0</v>
      </c>
      <c r="X142" s="1">
        <f>+X141-X35</f>
        <v>0.52919625192483155</v>
      </c>
      <c r="AA142" s="5" t="s">
        <v>20</v>
      </c>
      <c r="AB142" s="33">
        <f t="shared" si="185"/>
        <v>7.2063981742830574E-2</v>
      </c>
      <c r="AC142" s="33">
        <f t="shared" si="186"/>
        <v>8.1190524044127521E-2</v>
      </c>
      <c r="AD142" s="33">
        <f t="shared" si="187"/>
        <v>0.19619680504742121</v>
      </c>
      <c r="AE142" s="33">
        <f t="shared" si="188"/>
        <v>2.3113674540544971E-2</v>
      </c>
      <c r="AF142" s="33">
        <f t="shared" si="189"/>
        <v>6.7268837512875157E-2</v>
      </c>
      <c r="AG142" s="33">
        <f t="shared" si="190"/>
        <v>7.8168596490805695E-4</v>
      </c>
      <c r="AH142" s="33">
        <f t="shared" si="191"/>
        <v>1.6479914270691211E-3</v>
      </c>
      <c r="AI142" s="33">
        <f t="shared" si="192"/>
        <v>1.4294844103515322E-2</v>
      </c>
      <c r="AJ142" s="33">
        <f t="shared" si="193"/>
        <v>1.6051923788634292E-2</v>
      </c>
      <c r="AK142" s="12">
        <f t="shared" si="194"/>
        <v>0</v>
      </c>
      <c r="AL142" s="12"/>
      <c r="AM142" s="6"/>
      <c r="AN142" s="6"/>
    </row>
    <row r="143" spans="1:40" ht="15.5" x14ac:dyDescent="0.35">
      <c r="A143" s="5" t="s">
        <v>21</v>
      </c>
      <c r="E143" s="3">
        <f>+E43</f>
        <v>8975.7700587054696</v>
      </c>
      <c r="F143" s="1"/>
      <c r="G143" s="3">
        <f>+G43</f>
        <v>5222.5898545395503</v>
      </c>
      <c r="H143" s="1"/>
      <c r="I143" s="3">
        <f>+I43</f>
        <v>824.95682292462664</v>
      </c>
      <c r="J143" s="1"/>
      <c r="K143" s="3">
        <f>+K43</f>
        <v>84.016981813701619</v>
      </c>
      <c r="L143" s="1"/>
      <c r="M143" s="3">
        <f>+M43</f>
        <v>130.28391360203642</v>
      </c>
      <c r="N143" s="1"/>
      <c r="O143" s="3">
        <f>+O43</f>
        <v>10547.13992208032</v>
      </c>
      <c r="P143" s="1"/>
      <c r="Q143" s="3">
        <f>+Q43</f>
        <v>1966.7402091952274</v>
      </c>
      <c r="R143" s="1"/>
      <c r="S143" s="3">
        <f>+S43</f>
        <v>59.583337009694731</v>
      </c>
      <c r="T143" s="1"/>
      <c r="U143" s="3">
        <f>+U43</f>
        <v>5.1774220222681713</v>
      </c>
      <c r="V143" s="1"/>
      <c r="W143" s="3">
        <f>+W43</f>
        <v>0</v>
      </c>
      <c r="X143" s="3">
        <f>+X43</f>
        <v>27816.258521892894</v>
      </c>
      <c r="Y143" s="3">
        <f>SUM(E143:W143)</f>
        <v>27816.258521892894</v>
      </c>
      <c r="AA143" s="5" t="s">
        <v>21</v>
      </c>
      <c r="AB143" s="12">
        <f t="shared" si="185"/>
        <v>8975.7700587054696</v>
      </c>
      <c r="AC143" s="12">
        <f t="shared" si="186"/>
        <v>5222.5898545395503</v>
      </c>
      <c r="AD143" s="12">
        <f t="shared" si="187"/>
        <v>824.95682292462664</v>
      </c>
      <c r="AE143" s="12">
        <f t="shared" si="188"/>
        <v>84.016981813701619</v>
      </c>
      <c r="AF143" s="12">
        <f t="shared" si="189"/>
        <v>130.28391360203642</v>
      </c>
      <c r="AG143" s="12">
        <f t="shared" si="190"/>
        <v>10547.13992208032</v>
      </c>
      <c r="AH143" s="12">
        <f t="shared" si="191"/>
        <v>1966.7402091952274</v>
      </c>
      <c r="AI143" s="12">
        <f t="shared" si="192"/>
        <v>59.583337009694731</v>
      </c>
      <c r="AJ143" s="12">
        <f t="shared" si="193"/>
        <v>5.1774220222681713</v>
      </c>
      <c r="AK143" s="12">
        <f t="shared" si="194"/>
        <v>0</v>
      </c>
      <c r="AL143" s="12">
        <f t="shared" si="194"/>
        <v>27816.258521892894</v>
      </c>
      <c r="AM143" s="6"/>
      <c r="AN143" s="6"/>
    </row>
    <row r="144" spans="1:40" ht="15.5" x14ac:dyDescent="0.35">
      <c r="A144" s="5" t="s">
        <v>22</v>
      </c>
      <c r="E144" s="3">
        <f>+E112+E96+E83+E125+E107</f>
        <v>5931.0032087624295</v>
      </c>
      <c r="G144" s="3">
        <f>+G112+G96+G83+G125+G107</f>
        <v>3538.8223025233756</v>
      </c>
      <c r="I144" s="3">
        <f>+I112+I96+I83+I125+I107</f>
        <v>659.58189990575227</v>
      </c>
      <c r="K144" s="3">
        <f>+K112+K96+K83+K125+K107</f>
        <v>81.139236778453267</v>
      </c>
      <c r="M144" s="3">
        <f>+M112+M96+M83+M125+M107</f>
        <v>82.882023925644276</v>
      </c>
      <c r="O144" s="3">
        <f>+O112+O96+O83+O125+O107</f>
        <v>6944.6945202330699</v>
      </c>
      <c r="Q144" s="3">
        <f>+Q112+Q96+Q83+Q125+Q107</f>
        <v>1123.5889359072339</v>
      </c>
      <c r="S144" s="3">
        <f>+S112+S96+S83+S125+S107</f>
        <v>46.939501810029896</v>
      </c>
      <c r="U144" s="3">
        <f>+U112+U96+U83+U125+U107</f>
        <v>0</v>
      </c>
      <c r="W144" s="3">
        <f>+W112+W96+W83+W125+W107</f>
        <v>59.688921851075349</v>
      </c>
      <c r="X144" s="3">
        <f>+X112+X96+X83+X125+X107</f>
        <v>18468.340551697063</v>
      </c>
      <c r="AA144" s="5" t="s">
        <v>22</v>
      </c>
      <c r="AB144" s="12">
        <f t="shared" si="185"/>
        <v>5931.0032087624295</v>
      </c>
      <c r="AC144" s="12">
        <f t="shared" si="186"/>
        <v>3538.8223025233756</v>
      </c>
      <c r="AD144" s="12">
        <f t="shared" si="187"/>
        <v>659.58189990575227</v>
      </c>
      <c r="AE144" s="12">
        <f t="shared" si="188"/>
        <v>81.139236778453267</v>
      </c>
      <c r="AF144" s="12">
        <f t="shared" si="189"/>
        <v>82.882023925644276</v>
      </c>
      <c r="AG144" s="12">
        <f t="shared" si="190"/>
        <v>6944.6945202330699</v>
      </c>
      <c r="AH144" s="12">
        <f t="shared" si="191"/>
        <v>1123.5889359072339</v>
      </c>
      <c r="AI144" s="12">
        <f t="shared" si="192"/>
        <v>46.939501810029896</v>
      </c>
      <c r="AJ144" s="12">
        <f t="shared" si="193"/>
        <v>0</v>
      </c>
      <c r="AK144" s="12">
        <f t="shared" si="194"/>
        <v>59.688921851075349</v>
      </c>
      <c r="AL144" s="12">
        <f t="shared" si="194"/>
        <v>18468.340551697063</v>
      </c>
      <c r="AM144" s="6"/>
      <c r="AN144" s="6"/>
    </row>
    <row r="145" spans="1:41" ht="15.5" x14ac:dyDescent="0.35">
      <c r="A145" s="5" t="s">
        <v>23</v>
      </c>
      <c r="E145" s="3">
        <f>+E43-E144</f>
        <v>3044.7668499430401</v>
      </c>
      <c r="G145" s="3">
        <f>+G43-G144</f>
        <v>1683.7675520161747</v>
      </c>
      <c r="I145" s="3">
        <f>+I43-I144</f>
        <v>165.37492301887437</v>
      </c>
      <c r="K145" s="3">
        <f>+K43-K144</f>
        <v>2.8777450352483527</v>
      </c>
      <c r="M145" s="3">
        <f>+M43-M144</f>
        <v>47.401889676392145</v>
      </c>
      <c r="O145" s="3">
        <f>+O43-O144</f>
        <v>3602.4454018472497</v>
      </c>
      <c r="Q145" s="3">
        <f>+Q43-Q144</f>
        <v>843.15127328799349</v>
      </c>
      <c r="S145" s="3">
        <f>+S43-S144</f>
        <v>12.643835199664835</v>
      </c>
      <c r="U145" s="3">
        <f>+U43-U144</f>
        <v>5.1774220222681713</v>
      </c>
      <c r="W145" s="3">
        <f>+W43-W144</f>
        <v>-59.688921851075349</v>
      </c>
      <c r="X145" s="3">
        <f>+X43-X144</f>
        <v>9347.917970195831</v>
      </c>
      <c r="AA145" s="5" t="s">
        <v>23</v>
      </c>
      <c r="AB145" s="12">
        <f t="shared" si="185"/>
        <v>3044.7668499430401</v>
      </c>
      <c r="AC145" s="12">
        <f t="shared" si="186"/>
        <v>1683.7675520161747</v>
      </c>
      <c r="AD145" s="12">
        <f t="shared" si="187"/>
        <v>165.37492301887437</v>
      </c>
      <c r="AE145" s="12">
        <f t="shared" si="188"/>
        <v>2.8777450352483527</v>
      </c>
      <c r="AF145" s="12">
        <f t="shared" si="189"/>
        <v>47.401889676392145</v>
      </c>
      <c r="AG145" s="12">
        <f t="shared" si="190"/>
        <v>3602.4454018472497</v>
      </c>
      <c r="AH145" s="12">
        <f t="shared" si="191"/>
        <v>843.15127328799349</v>
      </c>
      <c r="AI145" s="12">
        <f t="shared" si="192"/>
        <v>12.643835199664835</v>
      </c>
      <c r="AJ145" s="12">
        <f t="shared" si="193"/>
        <v>5.1774220222681713</v>
      </c>
      <c r="AK145" s="12">
        <f t="shared" si="194"/>
        <v>-59.688921851075349</v>
      </c>
      <c r="AL145" s="12">
        <f t="shared" si="194"/>
        <v>9347.917970195831</v>
      </c>
      <c r="AM145" s="6">
        <f>10*AL145/1000</f>
        <v>93.479179701958316</v>
      </c>
      <c r="AN145" s="6">
        <f>5*AL145/1000</f>
        <v>46.739589850979158</v>
      </c>
    </row>
    <row r="146" spans="1:41" ht="15.5" x14ac:dyDescent="0.35">
      <c r="A146" s="5" t="s">
        <v>174</v>
      </c>
      <c r="E146" s="15">
        <f>-E145/E143</f>
        <v>-0.33922068301983349</v>
      </c>
      <c r="G146" s="15">
        <f>-G145/G143</f>
        <v>-0.32240087751723789</v>
      </c>
      <c r="I146" s="15">
        <f>-I145/I143</f>
        <v>-0.2004649436470981</v>
      </c>
      <c r="K146" s="15">
        <f>-K145/K143</f>
        <v>-3.4251944941671844E-2</v>
      </c>
      <c r="M146" s="15">
        <f>-M145/M143</f>
        <v>-0.36383532215024911</v>
      </c>
      <c r="O146" s="15">
        <f>-O145/O143</f>
        <v>-0.34155661425383865</v>
      </c>
      <c r="Q146" s="15">
        <f>-Q145/Q143</f>
        <v>-0.42870495520758356</v>
      </c>
      <c r="S146" s="15">
        <f>-S145/S143</f>
        <v>-0.21220421403399364</v>
      </c>
      <c r="U146" s="15">
        <f>-U145/U143</f>
        <v>-1</v>
      </c>
      <c r="W146" s="15"/>
      <c r="X146" s="15">
        <f>-X145/X143</f>
        <v>-0.33605950141851448</v>
      </c>
      <c r="AA146" s="5" t="s">
        <v>24</v>
      </c>
      <c r="AB146" s="32">
        <f t="shared" si="185"/>
        <v>-0.33922068301983349</v>
      </c>
      <c r="AC146" s="32">
        <f t="shared" si="186"/>
        <v>-0.32240087751723789</v>
      </c>
      <c r="AD146" s="32">
        <f t="shared" si="187"/>
        <v>-0.2004649436470981</v>
      </c>
      <c r="AE146" s="32">
        <f t="shared" si="188"/>
        <v>-3.4251944941671844E-2</v>
      </c>
      <c r="AF146" s="32">
        <f t="shared" si="189"/>
        <v>-0.36383532215024911</v>
      </c>
      <c r="AG146" s="32">
        <f t="shared" si="190"/>
        <v>-0.34155661425383865</v>
      </c>
      <c r="AH146" s="32">
        <f t="shared" si="191"/>
        <v>-0.42870495520758356</v>
      </c>
      <c r="AI146" s="32">
        <f t="shared" si="192"/>
        <v>-0.21220421403399364</v>
      </c>
      <c r="AJ146" s="12">
        <f>+V146</f>
        <v>0</v>
      </c>
      <c r="AK146" s="12">
        <f t="shared" ref="AK146" si="196">+W146</f>
        <v>0</v>
      </c>
      <c r="AL146" s="32">
        <f>+X146</f>
        <v>-0.33605950141851448</v>
      </c>
      <c r="AM146" s="6"/>
      <c r="AN146" s="6"/>
    </row>
    <row r="147" spans="1:41" ht="15.5" x14ac:dyDescent="0.35">
      <c r="AB147" s="5"/>
      <c r="AM147" s="2">
        <f>+AM135+AM145</f>
        <v>205.07710403578861</v>
      </c>
      <c r="AN147" s="2">
        <f>+AN135+AN145</f>
        <v>102.5385520178943</v>
      </c>
      <c r="AO147" s="2">
        <f>+AM147-AN147</f>
        <v>102.5385520178943</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789.30770058705468</v>
      </c>
      <c r="F149" s="6"/>
      <c r="G149" s="6">
        <f>+G54</f>
        <v>455.12589854539544</v>
      </c>
      <c r="H149" s="6"/>
      <c r="I149" s="6">
        <f>+I54</f>
        <v>32.874568229246265</v>
      </c>
      <c r="J149" s="6"/>
      <c r="K149" s="6">
        <f>+K54</f>
        <v>5.2401698181370158</v>
      </c>
      <c r="L149" s="6"/>
      <c r="M149" s="6">
        <f>+M54</f>
        <v>30.352839136020368</v>
      </c>
      <c r="N149" s="6"/>
      <c r="O149" s="6">
        <f>+O54</f>
        <v>592.29639922080321</v>
      </c>
      <c r="P149" s="6"/>
      <c r="Q149" s="6">
        <f>+Q54</f>
        <v>305.96740209195229</v>
      </c>
      <c r="R149" s="6"/>
      <c r="S149" s="6">
        <f>+S54</f>
        <v>24.070833370096945</v>
      </c>
      <c r="T149" s="6"/>
      <c r="U149" s="6">
        <f>+U54</f>
        <v>4.4767742202226826</v>
      </c>
      <c r="V149" s="6"/>
      <c r="W149" s="6">
        <f>+W54</f>
        <v>48.825499549983739</v>
      </c>
      <c r="X149" s="6">
        <f>+X54</f>
        <v>2288.5380847689125</v>
      </c>
      <c r="AA149" t="s">
        <v>25</v>
      </c>
      <c r="AB149" s="12">
        <f>+E149</f>
        <v>789.30770058705468</v>
      </c>
      <c r="AC149" s="12">
        <f>+G149</f>
        <v>455.12589854539544</v>
      </c>
      <c r="AD149" s="12">
        <f>+I149</f>
        <v>32.874568229246265</v>
      </c>
      <c r="AE149" s="12">
        <f>+K149</f>
        <v>5.2401698181370158</v>
      </c>
      <c r="AF149" s="12">
        <f>+M149</f>
        <v>30.352839136020368</v>
      </c>
      <c r="AG149" s="12">
        <f>+O149</f>
        <v>592.29639922080321</v>
      </c>
      <c r="AH149" s="12">
        <f>+Q149</f>
        <v>305.96740209195229</v>
      </c>
      <c r="AI149" s="12">
        <f>+S149</f>
        <v>24.070833370096945</v>
      </c>
      <c r="AJ149" s="12">
        <f>+U149</f>
        <v>4.4767742202226826</v>
      </c>
      <c r="AK149" s="12">
        <f>+W149</f>
        <v>48.825499549983739</v>
      </c>
      <c r="AL149" s="12">
        <f>+X149</f>
        <v>2288.5380847689125</v>
      </c>
      <c r="AM149" s="2">
        <f>+AL149</f>
        <v>2288.5380847689125</v>
      </c>
      <c r="AN149" s="3">
        <f>+AL149</f>
        <v>2288.5380847689125</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628.26912617556206</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371.57412561658236</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27.839821673930725</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4.7195280694488835</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25.467700764187104</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505.66852265105126</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257.67382687389158</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20.556755008782947</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4.4097780000000002</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44.637279923420984</v>
      </c>
      <c r="X150" s="2">
        <f>0.001*($C73*X73+$C74*X74+$C75*X75+$C76*X76+$C79*X79+$C80*X80+$C81*X81+$C82*X82+$C83*X83+$C84*X84+$C88*X88+$C89*X89+$C92*X92+$C93*X93+$C94*X94+$C95*X95+$C96*X96+$C97*X97+$C101*X101+$C102*X102+$C106*X106+$C107*X107+$C108*X108+$C109*X109+$C110*X110+$C111*X111+$C112*X112+$C113*X113+$N$2*($C117*X117+$C118*X118+$C121*X121+$C122*X122+$C123*X123+$C124*X124+$C125*X125+$C126*X126))</f>
        <v>1890.8164647568578</v>
      </c>
      <c r="AA150" t="s">
        <v>26</v>
      </c>
      <c r="AB150" s="12">
        <f t="shared" ref="AB150:AB152" si="197">+E150</f>
        <v>628.26912617556206</v>
      </c>
      <c r="AC150" s="12">
        <f t="shared" ref="AC150:AC152" si="198">+G150</f>
        <v>371.57412561658236</v>
      </c>
      <c r="AD150" s="12">
        <f t="shared" ref="AD150:AD152" si="199">+I150</f>
        <v>27.839821673930725</v>
      </c>
      <c r="AE150" s="12">
        <f t="shared" ref="AE150:AE152" si="200">+K150</f>
        <v>4.7195280694488835</v>
      </c>
      <c r="AF150" s="12">
        <f t="shared" ref="AF150:AF152" si="201">+M150</f>
        <v>25.467700764187104</v>
      </c>
      <c r="AG150" s="12">
        <f t="shared" ref="AG150:AG152" si="202">+O150</f>
        <v>505.66852265105126</v>
      </c>
      <c r="AH150" s="12">
        <f t="shared" ref="AH150:AH152" si="203">+Q150</f>
        <v>257.67382687389158</v>
      </c>
      <c r="AI150" s="12">
        <f t="shared" ref="AI150:AI152" si="204">+S150</f>
        <v>20.556755008782947</v>
      </c>
      <c r="AJ150" s="12">
        <f t="shared" ref="AJ150:AJ152" si="205">+U150</f>
        <v>4.4097780000000002</v>
      </c>
      <c r="AK150" s="12">
        <f t="shared" ref="AK150:AK152" si="206">+W150</f>
        <v>44.637279923420984</v>
      </c>
      <c r="AL150" s="12">
        <f t="shared" ref="AL150:AL152" si="207">+X150</f>
        <v>1890.8164647568578</v>
      </c>
      <c r="AM150" s="2">
        <f>+AL150+AO147</f>
        <v>1993.3550167747521</v>
      </c>
      <c r="AN150" s="2">
        <f>+AL150+AM147</f>
        <v>2095.8935687926464</v>
      </c>
    </row>
    <row r="151" spans="1:41" ht="15.5" x14ac:dyDescent="0.35">
      <c r="A151" t="s">
        <v>35</v>
      </c>
      <c r="E151" s="2">
        <f>+E150-E149</f>
        <v>-161.03857441149262</v>
      </c>
      <c r="F151" s="2"/>
      <c r="G151" s="2">
        <f t="shared" ref="G151:W151" si="208">+G150-G149</f>
        <v>-83.551772928813079</v>
      </c>
      <c r="H151" s="2"/>
      <c r="I151" s="2">
        <f t="shared" ref="I151" si="209">+I150-I149</f>
        <v>-5.0347465553155395</v>
      </c>
      <c r="J151" s="2"/>
      <c r="K151" s="2">
        <f t="shared" ref="K151" si="210">+K150-K149</f>
        <v>-0.52064174868813229</v>
      </c>
      <c r="L151" s="2"/>
      <c r="M151" s="2">
        <f t="shared" si="208"/>
        <v>-4.8851383718332642</v>
      </c>
      <c r="N151" s="2"/>
      <c r="O151" s="2">
        <f t="shared" si="208"/>
        <v>-86.627876569751947</v>
      </c>
      <c r="P151" s="2"/>
      <c r="Q151" s="2">
        <f t="shared" si="208"/>
        <v>-48.29357521806071</v>
      </c>
      <c r="R151" s="2"/>
      <c r="S151" s="2">
        <f t="shared" si="208"/>
        <v>-3.5140783613139988</v>
      </c>
      <c r="T151" s="2"/>
      <c r="U151" s="2">
        <f t="shared" si="208"/>
        <v>-6.6996220222682368E-2</v>
      </c>
      <c r="V151" s="2"/>
      <c r="W151" s="2">
        <f t="shared" si="208"/>
        <v>-4.1882196265627556</v>
      </c>
      <c r="X151" s="3">
        <f>+X150-X149</f>
        <v>-397.7216200120547</v>
      </c>
      <c r="Y151" s="2">
        <f>+X150-X149</f>
        <v>-397.7216200120547</v>
      </c>
      <c r="AA151" t="s">
        <v>27</v>
      </c>
      <c r="AB151" s="12">
        <f t="shared" si="197"/>
        <v>-161.03857441149262</v>
      </c>
      <c r="AC151" s="12">
        <f t="shared" si="198"/>
        <v>-83.551772928813079</v>
      </c>
      <c r="AD151" s="12">
        <f t="shared" si="199"/>
        <v>-5.0347465553155395</v>
      </c>
      <c r="AE151" s="12">
        <f t="shared" si="200"/>
        <v>-0.52064174868813229</v>
      </c>
      <c r="AF151" s="12">
        <f t="shared" si="201"/>
        <v>-4.8851383718332642</v>
      </c>
      <c r="AG151" s="12">
        <f t="shared" si="202"/>
        <v>-86.627876569751947</v>
      </c>
      <c r="AH151" s="12">
        <f t="shared" si="203"/>
        <v>-48.29357521806071</v>
      </c>
      <c r="AI151" s="12">
        <f t="shared" si="204"/>
        <v>-3.5140783613139988</v>
      </c>
      <c r="AJ151" s="12">
        <f t="shared" si="205"/>
        <v>-6.6996220222682368E-2</v>
      </c>
      <c r="AK151" s="12">
        <f t="shared" si="206"/>
        <v>-4.1882196265627556</v>
      </c>
      <c r="AL151" s="12">
        <f t="shared" si="207"/>
        <v>-397.7216200120547</v>
      </c>
      <c r="AM151" s="2">
        <f>+AM150-AM149</f>
        <v>-295.18306799416041</v>
      </c>
      <c r="AN151" s="2">
        <f>+AN150-AN149</f>
        <v>-192.64451597626612</v>
      </c>
    </row>
    <row r="152" spans="1:41" ht="15.5" x14ac:dyDescent="0.35">
      <c r="A152" t="s">
        <v>28</v>
      </c>
      <c r="E152" s="2">
        <f>100*E151/E149</f>
        <v>-20.402508969786908</v>
      </c>
      <c r="F152" s="2"/>
      <c r="G152" s="2">
        <f>100*G151/G149</f>
        <v>-18.357947371452298</v>
      </c>
      <c r="H152" s="2"/>
      <c r="I152" s="2">
        <f>100*I151/I149</f>
        <v>-15.315019562253804</v>
      </c>
      <c r="J152" s="2"/>
      <c r="K152" s="2">
        <f>100*K151/K149</f>
        <v>-9.9355892415187164</v>
      </c>
      <c r="L152" s="2"/>
      <c r="M152" s="2">
        <f>100*M151/M149</f>
        <v>-16.094502230718724</v>
      </c>
      <c r="N152" s="2"/>
      <c r="O152" s="2">
        <f>100*O151/O149</f>
        <v>-14.625764513124754</v>
      </c>
      <c r="P152" s="2"/>
      <c r="Q152" s="2">
        <f>100*Q151/Q149</f>
        <v>-15.783895567916431</v>
      </c>
      <c r="R152" s="2"/>
      <c r="S152" s="2">
        <f>100*S151/S149</f>
        <v>-14.59890610052379</v>
      </c>
      <c r="T152" s="2"/>
      <c r="U152" s="2">
        <f>100*U151/U149</f>
        <v>-1.4965289051219979</v>
      </c>
      <c r="V152" s="2"/>
      <c r="W152" s="2">
        <f>100*W151/W149</f>
        <v>-8.5779350240445211</v>
      </c>
      <c r="X152" s="2">
        <f t="shared" ref="X152" si="211">100*X151/X149</f>
        <v>-17.378850833160378</v>
      </c>
      <c r="AA152" t="s">
        <v>28</v>
      </c>
      <c r="AB152" s="6">
        <f t="shared" si="197"/>
        <v>-20.402508969786908</v>
      </c>
      <c r="AC152" s="6">
        <f t="shared" si="198"/>
        <v>-18.357947371452298</v>
      </c>
      <c r="AD152" s="6">
        <f t="shared" si="199"/>
        <v>-15.315019562253804</v>
      </c>
      <c r="AE152" s="6">
        <f t="shared" si="200"/>
        <v>-9.9355892415187164</v>
      </c>
      <c r="AF152" s="6">
        <f t="shared" si="201"/>
        <v>-16.094502230718724</v>
      </c>
      <c r="AG152" s="6">
        <f t="shared" si="202"/>
        <v>-14.625764513124754</v>
      </c>
      <c r="AH152" s="6">
        <f t="shared" si="203"/>
        <v>-15.783895567916431</v>
      </c>
      <c r="AI152" s="6">
        <f t="shared" si="204"/>
        <v>-14.59890610052379</v>
      </c>
      <c r="AJ152" s="6">
        <f t="shared" si="205"/>
        <v>-1.4965289051219979</v>
      </c>
      <c r="AK152" s="6">
        <f t="shared" si="206"/>
        <v>-8.5779350240445211</v>
      </c>
      <c r="AL152" s="6">
        <f t="shared" si="207"/>
        <v>-17.378850833160378</v>
      </c>
      <c r="AM152" s="2">
        <f>100*AM151/AM149</f>
        <v>-12.898324478789123</v>
      </c>
      <c r="AN152" s="2">
        <f>100*AN151/AN149</f>
        <v>-8.4177981244178675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18918-3B6C-4145-A63F-DEA41A017FA4}">
  <dimension ref="A2:BA152"/>
  <sheetViews>
    <sheetView zoomScale="50" zoomScaleNormal="50" workbookViewId="0">
      <selection activeCell="O3" sqref="O3"/>
    </sheetView>
  </sheetViews>
  <sheetFormatPr defaultRowHeight="14.5" x14ac:dyDescent="0.35"/>
  <cols>
    <col min="1" max="1" width="32.08984375" customWidth="1"/>
    <col min="2" max="2" width="15.7265625" customWidth="1"/>
    <col min="24" max="24" width="10.36328125" customWidth="1"/>
    <col min="27" max="27" width="60.63281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9371.7999999999993</v>
      </c>
      <c r="F15" s="42">
        <v>2636.9999999999991</v>
      </c>
      <c r="G15" s="42">
        <v>64.8</v>
      </c>
      <c r="H15" s="42">
        <v>162.17599999999999</v>
      </c>
      <c r="I15" s="42">
        <v>316.61</v>
      </c>
      <c r="J15" s="42">
        <v>114.3</v>
      </c>
      <c r="K15" s="42">
        <v>235.8</v>
      </c>
      <c r="L15" s="42">
        <v>73</v>
      </c>
      <c r="M15" s="42">
        <v>0</v>
      </c>
      <c r="N15" s="43">
        <v>0</v>
      </c>
      <c r="O15" s="25">
        <v>12975.485999999997</v>
      </c>
    </row>
    <row r="16" spans="1:25" ht="15.5" x14ac:dyDescent="0.35">
      <c r="A16" s="44" t="s">
        <v>66</v>
      </c>
      <c r="B16" s="25"/>
      <c r="C16" s="25"/>
      <c r="D16" s="25"/>
      <c r="E16" s="25">
        <v>7711.09981348984</v>
      </c>
      <c r="F16" s="25">
        <v>2394.8435787963399</v>
      </c>
      <c r="G16" s="25">
        <v>31.012774582568422</v>
      </c>
      <c r="H16" s="25">
        <v>36.572285313529058</v>
      </c>
      <c r="I16" s="25">
        <v>342.88544195433144</v>
      </c>
      <c r="J16" s="25">
        <v>1087.8626745298054</v>
      </c>
      <c r="K16" s="25">
        <v>5348.462707930541</v>
      </c>
      <c r="L16" s="25">
        <v>298.35036450852351</v>
      </c>
      <c r="M16" s="25">
        <v>153.37717583996977</v>
      </c>
      <c r="N16" s="25">
        <v>2461.0481212417822</v>
      </c>
      <c r="O16" s="25">
        <v>19865.514938187232</v>
      </c>
    </row>
    <row r="17" spans="1:22" ht="15.5" x14ac:dyDescent="0.35">
      <c r="A17" s="45" t="s">
        <v>198</v>
      </c>
      <c r="B17" s="25"/>
      <c r="C17" s="25"/>
      <c r="D17" s="25"/>
      <c r="E17" s="25">
        <v>1069.3910355614223</v>
      </c>
      <c r="F17" s="25">
        <v>274.76718420432201</v>
      </c>
      <c r="G17" s="25">
        <v>5.6861500505777354</v>
      </c>
      <c r="H17" s="25">
        <v>3.0934301135824978</v>
      </c>
      <c r="I17" s="25">
        <v>22.756341655275989</v>
      </c>
      <c r="J17" s="25">
        <v>241.81454780169517</v>
      </c>
      <c r="K17" s="25">
        <v>668.58089402866653</v>
      </c>
      <c r="L17" s="25">
        <v>24.769535010653026</v>
      </c>
      <c r="M17" s="25">
        <v>6.2508723898175393</v>
      </c>
      <c r="N17" s="25">
        <v>189.4945448332227</v>
      </c>
      <c r="O17" s="25">
        <v>2506.6045356492359</v>
      </c>
    </row>
    <row r="18" spans="1:22" ht="15.5" x14ac:dyDescent="0.35">
      <c r="A18" s="45" t="s">
        <v>85</v>
      </c>
      <c r="B18" s="25"/>
      <c r="C18" s="25"/>
      <c r="D18" s="25"/>
      <c r="E18" s="25">
        <v>851.75454287562241</v>
      </c>
      <c r="F18" s="42">
        <v>207.04441817006304</v>
      </c>
      <c r="G18" s="25">
        <v>1.1974779815096332</v>
      </c>
      <c r="H18" s="25">
        <v>3.2014377814756609</v>
      </c>
      <c r="I18" s="25">
        <v>27.997335940786069</v>
      </c>
      <c r="J18" s="25">
        <v>98.427215837981535</v>
      </c>
      <c r="K18" s="25">
        <v>518.42535583586528</v>
      </c>
      <c r="L18" s="25">
        <v>18.989180163483216</v>
      </c>
      <c r="M18" s="25">
        <v>8.7060127448566078</v>
      </c>
      <c r="N18" s="25">
        <v>255.32421997891026</v>
      </c>
      <c r="O18" s="25">
        <v>1991.0671973105541</v>
      </c>
    </row>
    <row r="19" spans="1:22" ht="15.5" x14ac:dyDescent="0.35">
      <c r="A19" s="45" t="s">
        <v>86</v>
      </c>
      <c r="B19" s="25"/>
      <c r="C19" s="25"/>
      <c r="D19" s="25"/>
      <c r="E19" s="25">
        <v>3496.6360369956219</v>
      </c>
      <c r="F19" s="42">
        <v>780.52548831133163</v>
      </c>
      <c r="G19" s="25">
        <v>1.5647251022617368</v>
      </c>
      <c r="H19" s="25">
        <v>8.0150794315022988</v>
      </c>
      <c r="I19" s="25">
        <v>121.72739412851476</v>
      </c>
      <c r="J19" s="25">
        <v>278.68721584639678</v>
      </c>
      <c r="K19" s="25">
        <v>2022.1183565291919</v>
      </c>
      <c r="L19" s="25">
        <v>61.935010545122601</v>
      </c>
      <c r="M19" s="25">
        <v>56.709874676935009</v>
      </c>
      <c r="N19" s="25">
        <v>1013.7618652103056</v>
      </c>
      <c r="O19" s="25">
        <v>7841.6810467771847</v>
      </c>
    </row>
    <row r="20" spans="1:22" ht="15.5" x14ac:dyDescent="0.35">
      <c r="A20" s="44" t="s">
        <v>67</v>
      </c>
      <c r="B20" s="25"/>
      <c r="C20" s="25"/>
      <c r="D20" s="25"/>
      <c r="E20" s="25">
        <f>E17*$N$2+E18+E19</f>
        <v>4348.390579871244</v>
      </c>
      <c r="F20" s="25">
        <f t="shared" ref="F20:O20" si="0">F17*$N$2+F18+F19</f>
        <v>987.5699064813947</v>
      </c>
      <c r="G20" s="25">
        <f t="shared" si="0"/>
        <v>2.7622030837713698</v>
      </c>
      <c r="H20" s="25">
        <f t="shared" si="0"/>
        <v>11.21651721297796</v>
      </c>
      <c r="I20" s="25">
        <f t="shared" si="0"/>
        <v>149.72473006930082</v>
      </c>
      <c r="J20" s="25">
        <f t="shared" si="0"/>
        <v>377.1144316843783</v>
      </c>
      <c r="K20" s="25">
        <f t="shared" si="0"/>
        <v>2540.5437123650572</v>
      </c>
      <c r="L20" s="25">
        <f t="shared" si="0"/>
        <v>80.924190708605821</v>
      </c>
      <c r="M20" s="25">
        <f t="shared" si="0"/>
        <v>65.415887421791609</v>
      </c>
      <c r="N20" s="25">
        <f t="shared" si="0"/>
        <v>1269.0860851892157</v>
      </c>
      <c r="O20" s="25">
        <f t="shared" si="0"/>
        <v>9832.7482440877393</v>
      </c>
      <c r="P20" s="3">
        <f>SUM(E20:N20)</f>
        <v>9832.7482440877375</v>
      </c>
    </row>
    <row r="21" spans="1:22" ht="15.5" x14ac:dyDescent="0.35">
      <c r="A21" s="44" t="s">
        <v>68</v>
      </c>
      <c r="B21" s="25"/>
      <c r="C21" s="25"/>
      <c r="D21" s="25"/>
      <c r="E21" s="25">
        <v>613.97748916322405</v>
      </c>
      <c r="F21" s="25">
        <v>73.397151201891816</v>
      </c>
      <c r="G21" s="25">
        <v>1.8460108384071765</v>
      </c>
      <c r="H21" s="25">
        <v>3.6760860869379304</v>
      </c>
      <c r="I21" s="25">
        <v>10.08024504680124</v>
      </c>
      <c r="J21" s="25">
        <v>123.1133113580198</v>
      </c>
      <c r="K21" s="25">
        <v>152.38286289090945</v>
      </c>
      <c r="L21" s="25">
        <v>0.27055450220727911</v>
      </c>
      <c r="M21" s="25">
        <v>0</v>
      </c>
      <c r="N21" s="25">
        <v>0</v>
      </c>
      <c r="O21" s="25">
        <v>978.74371108839875</v>
      </c>
      <c r="T21">
        <v>12</v>
      </c>
      <c r="U21">
        <v>270</v>
      </c>
      <c r="V21">
        <f>+T21*U21</f>
        <v>3240</v>
      </c>
    </row>
    <row r="22" spans="1:22" ht="15.5" x14ac:dyDescent="0.35">
      <c r="A22" s="44" t="s">
        <v>69</v>
      </c>
      <c r="B22" s="25"/>
      <c r="C22" s="25"/>
      <c r="D22" s="25"/>
      <c r="E22" s="25">
        <v>3436.9369873436144</v>
      </c>
      <c r="F22" s="25">
        <v>838.37364027142723</v>
      </c>
      <c r="G22" s="25">
        <v>0.91619475242820569</v>
      </c>
      <c r="H22" s="25">
        <v>3.7137765164423704</v>
      </c>
      <c r="I22" s="25">
        <v>109.08691292911662</v>
      </c>
      <c r="J22" s="25">
        <v>205.3505479393823</v>
      </c>
      <c r="K22" s="25">
        <v>1916.8475188718505</v>
      </c>
      <c r="L22" s="25">
        <v>47.619242760911945</v>
      </c>
      <c r="M22" s="25">
        <v>35.853862616782813</v>
      </c>
      <c r="N22" s="25">
        <v>0</v>
      </c>
      <c r="O22" s="25">
        <v>6594.6986840019572</v>
      </c>
    </row>
    <row r="23" spans="1:22" ht="15.5" x14ac:dyDescent="0.35">
      <c r="A23" s="44" t="s">
        <v>87</v>
      </c>
      <c r="B23" s="25"/>
      <c r="C23" s="25"/>
      <c r="D23" s="25"/>
      <c r="E23" s="25">
        <v>91.609481990651503</v>
      </c>
      <c r="F23" s="25">
        <v>31.793227911464559</v>
      </c>
      <c r="G23" s="25">
        <v>0</v>
      </c>
      <c r="H23" s="25">
        <v>0</v>
      </c>
      <c r="I23" s="25">
        <v>6.8360013481997761</v>
      </c>
      <c r="J23" s="25">
        <v>27.758988569495912</v>
      </c>
      <c r="K23" s="25">
        <v>77.820520070132389</v>
      </c>
      <c r="L23" s="25">
        <v>4.2089449877206642</v>
      </c>
      <c r="M23" s="25">
        <v>0</v>
      </c>
      <c r="N23" s="25">
        <v>0</v>
      </c>
      <c r="O23" s="25">
        <v>240.0271648776648</v>
      </c>
    </row>
    <row r="24" spans="1:22" ht="15.5" x14ac:dyDescent="0.35">
      <c r="A24" s="46" t="s">
        <v>88</v>
      </c>
      <c r="B24" s="26"/>
      <c r="C24" s="26"/>
      <c r="D24" s="26"/>
      <c r="E24" s="26">
        <f>E26/E19*100</f>
        <v>38.303439247579476</v>
      </c>
      <c r="F24" s="26">
        <f t="shared" ref="F24:O24" si="1">F26/F19*100</f>
        <v>34.095789626852238</v>
      </c>
      <c r="G24" s="26">
        <f t="shared" si="1"/>
        <v>0</v>
      </c>
      <c r="H24" s="26">
        <f t="shared" si="1"/>
        <v>23.501367373007909</v>
      </c>
      <c r="I24" s="26">
        <f t="shared" si="1"/>
        <v>49.991140534249993</v>
      </c>
      <c r="J24" s="26">
        <f t="shared" si="1"/>
        <v>41.744052894637626</v>
      </c>
      <c r="K24" s="26">
        <f t="shared" si="1"/>
        <v>41.603328250084964</v>
      </c>
      <c r="L24" s="26">
        <f t="shared" si="1"/>
        <v>96.75234969775201</v>
      </c>
      <c r="M24" s="26">
        <f t="shared" si="1"/>
        <v>0</v>
      </c>
      <c r="N24" s="26">
        <f t="shared" si="1"/>
        <v>55.317714957304688</v>
      </c>
      <c r="O24" s="26">
        <f t="shared" si="1"/>
        <v>41.400716101285148</v>
      </c>
    </row>
    <row r="25" spans="1:22" ht="15.5" x14ac:dyDescent="0.35">
      <c r="A25" s="21" t="s">
        <v>89</v>
      </c>
      <c r="B25" s="23"/>
      <c r="C25" s="23"/>
      <c r="D25" s="23"/>
      <c r="E25" s="42">
        <v>1767.4186367445882</v>
      </c>
      <c r="F25" s="42">
        <v>420.11546239649323</v>
      </c>
      <c r="G25" s="42">
        <v>0.36636836298946718</v>
      </c>
      <c r="H25" s="42">
        <v>3.397056892133838</v>
      </c>
      <c r="I25" s="42">
        <v>80.126570042947549</v>
      </c>
      <c r="J25" s="42">
        <v>164.71372396140288</v>
      </c>
      <c r="K25" s="42">
        <v>1154.7843522139572</v>
      </c>
      <c r="L25" s="42">
        <v>85.093754720328775</v>
      </c>
      <c r="M25" s="25">
        <v>0</v>
      </c>
      <c r="N25" s="42">
        <v>729.9596706643639</v>
      </c>
      <c r="O25" s="42">
        <f t="shared" ref="O25" si="2">SUM(E25:N25)</f>
        <v>4405.9755959992053</v>
      </c>
    </row>
    <row r="26" spans="1:22" ht="15.5" x14ac:dyDescent="0.35">
      <c r="A26" s="21" t="s">
        <v>90</v>
      </c>
      <c r="B26" s="23"/>
      <c r="C26" s="23"/>
      <c r="D26" s="23"/>
      <c r="E26" s="42">
        <v>1339.3318601395886</v>
      </c>
      <c r="F26" s="42">
        <v>266.12632847859277</v>
      </c>
      <c r="G26" s="42">
        <v>0</v>
      </c>
      <c r="H26" s="42">
        <v>1.8836532624357489</v>
      </c>
      <c r="I26" s="42">
        <v>60.852912667466192</v>
      </c>
      <c r="J26" s="42">
        <v>116.33533879351279</v>
      </c>
      <c r="K26" s="42">
        <v>841.26853747206314</v>
      </c>
      <c r="L26" s="42">
        <v>59.923577987956598</v>
      </c>
      <c r="M26" s="42">
        <v>0</v>
      </c>
      <c r="N26" s="42">
        <v>560.78989894289214</v>
      </c>
      <c r="O26" s="49">
        <f t="shared" ref="O26" si="3">SUM(E26:N26)</f>
        <v>3246.5121077445078</v>
      </c>
    </row>
    <row r="27" spans="1:22" ht="15.5" x14ac:dyDescent="0.35">
      <c r="A27" s="21" t="s">
        <v>91</v>
      </c>
      <c r="B27" s="23"/>
      <c r="C27" s="23"/>
      <c r="D27" s="23"/>
      <c r="E27" s="25">
        <f>E19-E26</f>
        <v>2157.3041768560333</v>
      </c>
      <c r="F27" s="25">
        <f t="shared" ref="F27:N27" si="4">F19-F26</f>
        <v>514.39915983273886</v>
      </c>
      <c r="G27" s="25">
        <f t="shared" si="4"/>
        <v>1.5647251022617368</v>
      </c>
      <c r="H27" s="25">
        <f t="shared" si="4"/>
        <v>6.1314261690665504</v>
      </c>
      <c r="I27" s="25">
        <f t="shared" si="4"/>
        <v>60.874481461048568</v>
      </c>
      <c r="J27" s="25">
        <f t="shared" si="4"/>
        <v>162.35187705288399</v>
      </c>
      <c r="K27" s="25">
        <f t="shared" si="4"/>
        <v>1180.8498190571288</v>
      </c>
      <c r="L27" s="25">
        <f t="shared" si="4"/>
        <v>2.0114325571660032</v>
      </c>
      <c r="M27" s="25">
        <f t="shared" si="4"/>
        <v>56.709874676935009</v>
      </c>
      <c r="N27" s="25">
        <f t="shared" si="4"/>
        <v>452.97196626741345</v>
      </c>
      <c r="O27" s="25">
        <f>SUM(E27:N27)</f>
        <v>4595.1689390326765</v>
      </c>
    </row>
    <row r="28" spans="1:22" ht="15.5" x14ac:dyDescent="0.35">
      <c r="A28" s="44" t="s">
        <v>92</v>
      </c>
      <c r="B28" s="25"/>
      <c r="C28" s="25"/>
      <c r="D28" s="25"/>
      <c r="E28" s="47">
        <v>776.5</v>
      </c>
      <c r="F28" s="25">
        <v>170.5</v>
      </c>
      <c r="G28" s="25">
        <v>0</v>
      </c>
      <c r="H28" s="25">
        <v>0</v>
      </c>
      <c r="I28" s="25">
        <v>4.9000000000000004</v>
      </c>
      <c r="J28" s="25">
        <v>154.69999999999999</v>
      </c>
      <c r="K28" s="25">
        <v>453.7</v>
      </c>
      <c r="L28" s="25">
        <v>26.1</v>
      </c>
      <c r="M28" s="25">
        <v>1.5</v>
      </c>
      <c r="N28" s="25">
        <v>138.9</v>
      </c>
      <c r="O28" s="25">
        <f>SUM(E28:N28)</f>
        <v>1726.8</v>
      </c>
    </row>
    <row r="29" spans="1:22" ht="15.5" x14ac:dyDescent="0.35">
      <c r="A29" s="21" t="s">
        <v>93</v>
      </c>
      <c r="B29" s="23"/>
      <c r="C29" s="23"/>
      <c r="D29" s="23"/>
      <c r="E29" s="25">
        <v>1628.1242988767849</v>
      </c>
      <c r="F29" s="25">
        <v>292.33848464686213</v>
      </c>
      <c r="G29" s="25">
        <v>2.1788477612064479</v>
      </c>
      <c r="H29" s="25">
        <v>0</v>
      </c>
      <c r="I29" s="25">
        <v>47.664408747792827</v>
      </c>
      <c r="J29" s="25">
        <v>84.439263931468318</v>
      </c>
      <c r="K29" s="25">
        <v>919.20578010430654</v>
      </c>
      <c r="L29" s="25">
        <v>10.651505171411845</v>
      </c>
      <c r="M29" s="25">
        <v>0</v>
      </c>
      <c r="N29" s="25">
        <v>197.28954171859991</v>
      </c>
      <c r="O29" s="25">
        <f>SUM(E29:N29)</f>
        <v>3181.892130958433</v>
      </c>
    </row>
    <row r="30" spans="1:22" ht="15.5" x14ac:dyDescent="0.35">
      <c r="A30" s="4"/>
      <c r="E30" s="9"/>
      <c r="F30" s="9"/>
      <c r="G30" s="9"/>
      <c r="H30" s="9"/>
      <c r="I30" s="9"/>
      <c r="J30" s="9"/>
      <c r="K30" s="9"/>
      <c r="L30" s="9"/>
      <c r="M30" s="9"/>
      <c r="N30" s="9"/>
    </row>
    <row r="31" spans="1:22" ht="15.5" x14ac:dyDescent="0.35">
      <c r="A31" s="4" t="s">
        <v>239</v>
      </c>
      <c r="E31" s="4"/>
      <c r="F31" s="4"/>
    </row>
    <row r="32" spans="1:22" ht="15.5" x14ac:dyDescent="0.35">
      <c r="A32" s="4" t="s">
        <v>179</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6</v>
      </c>
      <c r="AI33" s="4" t="s">
        <v>80</v>
      </c>
      <c r="AJ33" s="4" t="s">
        <v>82</v>
      </c>
      <c r="AK33" s="4" t="s">
        <v>9</v>
      </c>
      <c r="AL33" s="4" t="s">
        <v>10</v>
      </c>
    </row>
    <row r="34" spans="1:39" ht="23.5" x14ac:dyDescent="0.55000000000000004">
      <c r="A34" s="13" t="s">
        <v>96</v>
      </c>
      <c r="E34" s="9">
        <f>+E15</f>
        <v>9371.7999999999993</v>
      </c>
      <c r="F34" s="9"/>
      <c r="G34" s="9">
        <f>+F15</f>
        <v>2636.9999999999991</v>
      </c>
      <c r="H34" s="9"/>
      <c r="I34" s="10">
        <f>+G15</f>
        <v>64.8</v>
      </c>
      <c r="J34" s="9"/>
      <c r="K34" s="10">
        <f>+H15</f>
        <v>162.17599999999999</v>
      </c>
      <c r="L34" s="9"/>
      <c r="M34" s="9">
        <f>+I15</f>
        <v>316.61</v>
      </c>
      <c r="N34" s="9"/>
      <c r="O34" s="9">
        <f>+J15</f>
        <v>114.3</v>
      </c>
      <c r="P34" s="9"/>
      <c r="Q34" s="9">
        <f>+K15</f>
        <v>235.8</v>
      </c>
      <c r="R34" s="9"/>
      <c r="S34" s="9">
        <f>+L15</f>
        <v>73</v>
      </c>
      <c r="T34" s="9"/>
      <c r="U34" s="9">
        <f>+M15</f>
        <v>0</v>
      </c>
      <c r="V34" s="9"/>
      <c r="W34" s="9">
        <f>+N15</f>
        <v>0</v>
      </c>
      <c r="X34">
        <f>SUM(E34:U34)</f>
        <v>12975.485999999997</v>
      </c>
      <c r="Y34" t="s">
        <v>97</v>
      </c>
      <c r="AA34" t="s">
        <v>98</v>
      </c>
      <c r="AB34" s="3">
        <f t="shared" ref="AB34:AB52" si="5">+E34</f>
        <v>9371.7999999999993</v>
      </c>
      <c r="AC34" s="2">
        <f t="shared" ref="AC34:AC52" si="6">+G34</f>
        <v>2636.9999999999991</v>
      </c>
      <c r="AD34" s="3">
        <f t="shared" ref="AD34:AD52" si="7">+I34</f>
        <v>64.8</v>
      </c>
      <c r="AE34" s="3">
        <f t="shared" ref="AE34:AE52" si="8">+K34</f>
        <v>162.17599999999999</v>
      </c>
      <c r="AF34" s="3">
        <f t="shared" ref="AF34:AF52" si="9">+M34</f>
        <v>316.61</v>
      </c>
      <c r="AG34" s="3">
        <f t="shared" ref="AG34:AG52" si="10">+O34</f>
        <v>114.3</v>
      </c>
      <c r="AH34" s="3">
        <f t="shared" ref="AH34:AH52" si="11">+Q34</f>
        <v>235.8</v>
      </c>
      <c r="AI34" s="2">
        <f t="shared" ref="AI34:AI52" si="12">+S34</f>
        <v>73</v>
      </c>
      <c r="AJ34">
        <f t="shared" ref="AJ34:AJ52" si="13">+U34</f>
        <v>0</v>
      </c>
      <c r="AK34">
        <f t="shared" ref="AK34:AK52" si="14">+W34</f>
        <v>0</v>
      </c>
      <c r="AL34" s="3">
        <f>SUM(AB34:AK34)</f>
        <v>12975.485999999997</v>
      </c>
      <c r="AM34" t="s">
        <v>98</v>
      </c>
    </row>
    <row r="35" spans="1:39" ht="23.5" x14ac:dyDescent="0.55000000000000004">
      <c r="A35" s="13" t="s">
        <v>99</v>
      </c>
      <c r="E35" s="14">
        <f>+E34/E36</f>
        <v>0.7771306825004235</v>
      </c>
      <c r="F35" s="14"/>
      <c r="G35" s="14">
        <f>+G34/G36</f>
        <v>0.7796208273996611</v>
      </c>
      <c r="H35" s="14"/>
      <c r="I35" s="14">
        <f>+I34/I36</f>
        <v>1.9185800991536939</v>
      </c>
      <c r="J35" s="14"/>
      <c r="K35" s="14">
        <f>+K34/K36</f>
        <v>3.3935983206535845</v>
      </c>
      <c r="L35" s="14"/>
      <c r="M35" s="14">
        <f>+M34/M36</f>
        <v>0.64271916817992769</v>
      </c>
      <c r="N35" s="14"/>
      <c r="O35" s="14">
        <f>+O34/O36</f>
        <v>7.8021697073052426E-2</v>
      </c>
      <c r="P35" s="14"/>
      <c r="Q35" s="14">
        <f>+Q34/Q36</f>
        <v>2.9889695538004732E-2</v>
      </c>
      <c r="R35" s="14"/>
      <c r="S35" s="14">
        <f>+S34/S36</f>
        <v>0.19247270610655262</v>
      </c>
      <c r="T35" s="14"/>
      <c r="U35" s="14">
        <f>+U34/U36</f>
        <v>0</v>
      </c>
      <c r="V35" s="14"/>
      <c r="W35" s="14">
        <f>+W34/W36</f>
        <v>0</v>
      </c>
      <c r="X35" s="4"/>
      <c r="AA35" t="s">
        <v>100</v>
      </c>
      <c r="AB35" s="1">
        <f t="shared" si="5"/>
        <v>0.7771306825004235</v>
      </c>
      <c r="AC35" s="1">
        <f t="shared" si="6"/>
        <v>0.7796208273996611</v>
      </c>
      <c r="AD35" s="1">
        <f t="shared" si="7"/>
        <v>1.9185800991536939</v>
      </c>
      <c r="AE35" s="1">
        <f t="shared" si="8"/>
        <v>3.3935983206535845</v>
      </c>
      <c r="AF35" s="1">
        <f t="shared" si="9"/>
        <v>0.64271916817992769</v>
      </c>
      <c r="AG35" s="1">
        <f t="shared" si="10"/>
        <v>7.8021697073052426E-2</v>
      </c>
      <c r="AH35" s="1">
        <f t="shared" si="11"/>
        <v>2.9889695538004732E-2</v>
      </c>
      <c r="AI35" s="1">
        <f t="shared" si="12"/>
        <v>0.19247270610655262</v>
      </c>
      <c r="AJ35" s="1">
        <f t="shared" si="13"/>
        <v>0</v>
      </c>
      <c r="AK35" s="1">
        <f t="shared" si="14"/>
        <v>0</v>
      </c>
      <c r="AL35" s="1">
        <f>+AL34/AL36</f>
        <v>0.43691060047391095</v>
      </c>
      <c r="AM35" t="s">
        <v>100</v>
      </c>
    </row>
    <row r="36" spans="1:39" ht="23.5" x14ac:dyDescent="0.55000000000000004">
      <c r="A36" s="13" t="s">
        <v>101</v>
      </c>
      <c r="E36" s="11">
        <f>+E37+E42</f>
        <v>12059.490393361084</v>
      </c>
      <c r="F36" s="11"/>
      <c r="G36" s="11">
        <f>+G37+G42</f>
        <v>3382.4134852777347</v>
      </c>
      <c r="H36" s="11"/>
      <c r="I36" s="11">
        <f>+I37+I42</f>
        <v>33.774977666339794</v>
      </c>
      <c r="J36" s="11"/>
      <c r="K36" s="11">
        <f>+K37+K42</f>
        <v>47.78880252650702</v>
      </c>
      <c r="L36" s="11"/>
      <c r="M36" s="11">
        <f>+M37+M42</f>
        <v>492.61017202363223</v>
      </c>
      <c r="N36" s="11"/>
      <c r="O36" s="11">
        <f>+O37+O42</f>
        <v>1464.9771062141838</v>
      </c>
      <c r="P36" s="11"/>
      <c r="Q36" s="11">
        <f>+Q37+Q42</f>
        <v>7889.0064202955982</v>
      </c>
      <c r="R36" s="11"/>
      <c r="S36" s="11">
        <f>+S37+S42</f>
        <v>379.27455521712932</v>
      </c>
      <c r="T36" s="11"/>
      <c r="U36" s="11">
        <f>+U37+U42</f>
        <v>218.79306326176138</v>
      </c>
      <c r="V36" s="11"/>
      <c r="W36" s="11">
        <f>+W37+W42</f>
        <v>3730.1342064309979</v>
      </c>
      <c r="X36" s="11">
        <f>+W36+U36+S36+Q36+O36+M36+K36+I36+G36+E36</f>
        <v>29698.263182274968</v>
      </c>
      <c r="AA36" t="s">
        <v>101</v>
      </c>
      <c r="AB36" s="3">
        <f t="shared" si="5"/>
        <v>12059.490393361084</v>
      </c>
      <c r="AC36" s="3">
        <f t="shared" si="6"/>
        <v>3382.4134852777347</v>
      </c>
      <c r="AD36" s="3">
        <f t="shared" si="7"/>
        <v>33.774977666339794</v>
      </c>
      <c r="AE36" s="3">
        <f t="shared" si="8"/>
        <v>47.78880252650702</v>
      </c>
      <c r="AF36" s="3">
        <f t="shared" si="9"/>
        <v>492.61017202363223</v>
      </c>
      <c r="AG36" s="3">
        <f t="shared" si="10"/>
        <v>1464.9771062141838</v>
      </c>
      <c r="AH36" s="3">
        <f t="shared" si="11"/>
        <v>7889.0064202955982</v>
      </c>
      <c r="AI36" s="3">
        <f t="shared" si="12"/>
        <v>379.27455521712932</v>
      </c>
      <c r="AJ36" s="3">
        <f t="shared" si="13"/>
        <v>218.79306326176138</v>
      </c>
      <c r="AK36" s="3">
        <f t="shared" si="14"/>
        <v>3730.1342064309979</v>
      </c>
      <c r="AL36" s="3">
        <f>SUM(AB36:AK36)</f>
        <v>29698.263182274968</v>
      </c>
      <c r="AM36" t="s">
        <v>101</v>
      </c>
    </row>
    <row r="37" spans="1:39" ht="15.5" x14ac:dyDescent="0.35">
      <c r="A37" s="4" t="s">
        <v>66</v>
      </c>
      <c r="E37" s="3">
        <f>+E16</f>
        <v>7711.09981348984</v>
      </c>
      <c r="F37" s="3"/>
      <c r="G37" s="3">
        <f>+F16</f>
        <v>2394.8435787963399</v>
      </c>
      <c r="H37" s="3"/>
      <c r="I37" s="3">
        <f>+G16</f>
        <v>31.012774582568422</v>
      </c>
      <c r="J37" s="3"/>
      <c r="K37" s="3">
        <f>+H16</f>
        <v>36.572285313529058</v>
      </c>
      <c r="L37" s="3"/>
      <c r="M37" s="3">
        <f>+I16</f>
        <v>342.88544195433144</v>
      </c>
      <c r="N37" s="3"/>
      <c r="O37" s="3">
        <f>+J16</f>
        <v>1087.8626745298054</v>
      </c>
      <c r="P37" s="3"/>
      <c r="Q37" s="3">
        <f>+K16</f>
        <v>5348.462707930541</v>
      </c>
      <c r="R37" s="3"/>
      <c r="S37" s="3">
        <f>+L16</f>
        <v>298.35036450852351</v>
      </c>
      <c r="T37" s="3"/>
      <c r="U37" s="3">
        <f>+M16</f>
        <v>153.37717583996977</v>
      </c>
      <c r="V37" s="3"/>
      <c r="W37" s="3">
        <f>+N16</f>
        <v>2461.0481212417822</v>
      </c>
      <c r="X37" s="11">
        <f>+W37+U37+S37+Q37+O37+M37+K37+I37+G37+E37</f>
        <v>19865.514938187229</v>
      </c>
      <c r="AA37" s="4" t="s">
        <v>66</v>
      </c>
      <c r="AB37" s="3">
        <f t="shared" si="5"/>
        <v>7711.09981348984</v>
      </c>
      <c r="AC37" s="3">
        <f t="shared" si="6"/>
        <v>2394.8435787963399</v>
      </c>
      <c r="AD37" s="3">
        <f t="shared" si="7"/>
        <v>31.012774582568422</v>
      </c>
      <c r="AE37" s="3">
        <f t="shared" si="8"/>
        <v>36.572285313529058</v>
      </c>
      <c r="AF37" s="3">
        <f t="shared" si="9"/>
        <v>342.88544195433144</v>
      </c>
      <c r="AG37" s="3">
        <f t="shared" si="10"/>
        <v>1087.8626745298054</v>
      </c>
      <c r="AH37" s="3">
        <f t="shared" si="11"/>
        <v>5348.462707930541</v>
      </c>
      <c r="AI37" s="3">
        <f t="shared" si="12"/>
        <v>298.35036450852351</v>
      </c>
      <c r="AJ37" s="3">
        <f t="shared" si="13"/>
        <v>153.37717583996977</v>
      </c>
      <c r="AK37" s="3">
        <f t="shared" si="14"/>
        <v>2461.0481212417822</v>
      </c>
      <c r="AL37" s="3">
        <f>SUM(AB37:AK37)</f>
        <v>19865.514938187232</v>
      </c>
      <c r="AM37" s="4" t="s">
        <v>66</v>
      </c>
    </row>
    <row r="38" spans="1:39" ht="15.5" x14ac:dyDescent="0.35">
      <c r="A38" s="4" t="s">
        <v>102</v>
      </c>
      <c r="E38" s="15">
        <f>+E37/E36</f>
        <v>0.63942169710047669</v>
      </c>
      <c r="G38" s="15">
        <f>+G37/G36</f>
        <v>0.70802803655440605</v>
      </c>
      <c r="I38" s="15">
        <f>+I37/I36</f>
        <v>0.91821747119838404</v>
      </c>
      <c r="K38" s="15">
        <f>+K37/K36</f>
        <v>0.76528984573830883</v>
      </c>
      <c r="M38" s="15">
        <f>+M37/M36</f>
        <v>0.69605838739741255</v>
      </c>
      <c r="O38" s="15">
        <f>+O37/O36</f>
        <v>0.74257998293302807</v>
      </c>
      <c r="Q38" s="15">
        <f>+Q37/Q36</f>
        <v>0.67796404553187528</v>
      </c>
      <c r="S38" s="15">
        <f>+S37/S36</f>
        <v>0.78663427431276567</v>
      </c>
      <c r="U38" s="15">
        <f>+U37/U36</f>
        <v>0.70101480162774255</v>
      </c>
      <c r="W38" s="15">
        <f>+W37/W36</f>
        <v>0.65977468504987635</v>
      </c>
      <c r="X38" s="15">
        <f>+X37/X36</f>
        <v>0.66891167393397299</v>
      </c>
      <c r="AA38" s="4" t="s">
        <v>102</v>
      </c>
      <c r="AB38" s="16">
        <f t="shared" si="5"/>
        <v>0.63942169710047669</v>
      </c>
      <c r="AC38" s="16">
        <f t="shared" si="6"/>
        <v>0.70802803655440605</v>
      </c>
      <c r="AD38" s="15">
        <f t="shared" si="7"/>
        <v>0.91821747119838404</v>
      </c>
      <c r="AE38" s="15">
        <f t="shared" si="8"/>
        <v>0.76528984573830883</v>
      </c>
      <c r="AF38" s="16">
        <f t="shared" si="9"/>
        <v>0.69605838739741255</v>
      </c>
      <c r="AG38" s="16">
        <f t="shared" si="10"/>
        <v>0.74257998293302807</v>
      </c>
      <c r="AH38" s="16">
        <f t="shared" si="11"/>
        <v>0.67796404553187528</v>
      </c>
      <c r="AI38" s="16">
        <f t="shared" si="12"/>
        <v>0.78663427431276567</v>
      </c>
      <c r="AJ38" s="16">
        <f t="shared" si="13"/>
        <v>0.70101480162774255</v>
      </c>
      <c r="AK38" s="16">
        <f t="shared" si="14"/>
        <v>0.65977468504987635</v>
      </c>
      <c r="AL38" s="16">
        <f>+X38</f>
        <v>0.66891167393397299</v>
      </c>
      <c r="AM38" s="4" t="s">
        <v>102</v>
      </c>
    </row>
    <row r="39" spans="1:39" ht="15.5" x14ac:dyDescent="0.35">
      <c r="A39" s="5" t="s">
        <v>104</v>
      </c>
      <c r="E39" s="3">
        <f>+E17</f>
        <v>1069.3910355614223</v>
      </c>
      <c r="F39" s="3"/>
      <c r="G39" s="3">
        <f>+F17</f>
        <v>274.76718420432201</v>
      </c>
      <c r="H39" s="3"/>
      <c r="I39" s="3">
        <f>+G17</f>
        <v>5.6861500505777354</v>
      </c>
      <c r="J39" s="3"/>
      <c r="K39" s="3">
        <f>+H17</f>
        <v>3.0934301135824978</v>
      </c>
      <c r="L39" s="3"/>
      <c r="M39" s="3">
        <f>+I17</f>
        <v>22.756341655275989</v>
      </c>
      <c r="N39" s="3"/>
      <c r="O39" s="3">
        <f>+J17</f>
        <v>241.81454780169517</v>
      </c>
      <c r="P39" s="3"/>
      <c r="Q39" s="3">
        <f>+K17</f>
        <v>668.58089402866653</v>
      </c>
      <c r="R39" s="3"/>
      <c r="S39" s="3">
        <f>+L17</f>
        <v>24.769535010653026</v>
      </c>
      <c r="T39" s="3"/>
      <c r="U39" s="3">
        <f>+M17</f>
        <v>6.2508723898175393</v>
      </c>
      <c r="V39" s="3"/>
      <c r="W39" s="3">
        <f>+N17</f>
        <v>189.4945448332227</v>
      </c>
      <c r="X39" s="11">
        <f>+W39+U39+S39+Q39+O39+M39+K39+I39+G39+E39</f>
        <v>2506.6045356492359</v>
      </c>
      <c r="AA39" s="5" t="s">
        <v>104</v>
      </c>
      <c r="AB39" s="3">
        <f t="shared" si="5"/>
        <v>1069.3910355614223</v>
      </c>
      <c r="AC39" s="3">
        <f t="shared" si="6"/>
        <v>274.76718420432201</v>
      </c>
      <c r="AD39" s="3">
        <f t="shared" si="7"/>
        <v>5.6861500505777354</v>
      </c>
      <c r="AE39" s="3">
        <f t="shared" si="8"/>
        <v>3.0934301135824978</v>
      </c>
      <c r="AF39" s="3">
        <f t="shared" si="9"/>
        <v>22.756341655275989</v>
      </c>
      <c r="AG39" s="3">
        <f t="shared" si="10"/>
        <v>241.81454780169517</v>
      </c>
      <c r="AH39" s="3">
        <f t="shared" si="11"/>
        <v>668.58089402866653</v>
      </c>
      <c r="AI39" s="3">
        <f t="shared" si="12"/>
        <v>24.769535010653026</v>
      </c>
      <c r="AJ39" s="3">
        <f t="shared" si="13"/>
        <v>6.2508723898175393</v>
      </c>
      <c r="AK39" s="3">
        <f t="shared" si="14"/>
        <v>189.4945448332227</v>
      </c>
      <c r="AL39" s="3">
        <f>SUM(AB39:AK39)</f>
        <v>2506.6045356492359</v>
      </c>
      <c r="AM39" s="5" t="s">
        <v>104</v>
      </c>
    </row>
    <row r="40" spans="1:39" ht="15.5" x14ac:dyDescent="0.35">
      <c r="A40" s="17" t="s">
        <v>85</v>
      </c>
      <c r="E40" s="3">
        <f>+E18</f>
        <v>851.75454287562241</v>
      </c>
      <c r="F40" s="3"/>
      <c r="G40" s="3">
        <f>+F18</f>
        <v>207.04441817006304</v>
      </c>
      <c r="H40" s="3"/>
      <c r="I40" s="3">
        <f>+G18</f>
        <v>1.1974779815096332</v>
      </c>
      <c r="J40" s="3"/>
      <c r="K40" s="3">
        <f>+H18</f>
        <v>3.2014377814756609</v>
      </c>
      <c r="L40" s="3"/>
      <c r="M40" s="3">
        <f>+I18</f>
        <v>27.997335940786069</v>
      </c>
      <c r="N40" s="3"/>
      <c r="O40" s="3">
        <f>+J18</f>
        <v>98.427215837981535</v>
      </c>
      <c r="P40" s="3"/>
      <c r="Q40" s="3">
        <f>+K18</f>
        <v>518.42535583586528</v>
      </c>
      <c r="R40" s="3"/>
      <c r="S40" s="3">
        <f>+L18</f>
        <v>18.989180163483216</v>
      </c>
      <c r="T40" s="3"/>
      <c r="U40" s="3">
        <f>+M18</f>
        <v>8.7060127448566078</v>
      </c>
      <c r="V40" s="3"/>
      <c r="W40" s="3">
        <f>+N18</f>
        <v>255.32421997891026</v>
      </c>
      <c r="X40" s="11">
        <f>+W40+U40+S40+Q40+O40+M40+K40+I40+G40+E40</f>
        <v>1991.0671973105536</v>
      </c>
      <c r="AA40" s="5" t="s">
        <v>85</v>
      </c>
      <c r="AB40" s="3">
        <f t="shared" si="5"/>
        <v>851.75454287562241</v>
      </c>
      <c r="AC40" s="3">
        <f t="shared" si="6"/>
        <v>207.04441817006304</v>
      </c>
      <c r="AD40" s="3">
        <f t="shared" si="7"/>
        <v>1.1974779815096332</v>
      </c>
      <c r="AE40" s="3">
        <f t="shared" si="8"/>
        <v>3.2014377814756609</v>
      </c>
      <c r="AF40" s="3">
        <f t="shared" si="9"/>
        <v>27.997335940786069</v>
      </c>
      <c r="AG40" s="3">
        <f t="shared" si="10"/>
        <v>98.427215837981535</v>
      </c>
      <c r="AH40" s="3">
        <f t="shared" si="11"/>
        <v>518.42535583586528</v>
      </c>
      <c r="AI40" s="3">
        <f t="shared" si="12"/>
        <v>18.989180163483216</v>
      </c>
      <c r="AJ40" s="3">
        <f t="shared" si="13"/>
        <v>8.7060127448566078</v>
      </c>
      <c r="AK40" s="3">
        <f t="shared" si="14"/>
        <v>255.32421997891026</v>
      </c>
      <c r="AL40" s="3">
        <f t="shared" ref="AL40:AL43" si="15">SUM(AB40:AK40)</f>
        <v>1991.0671973105541</v>
      </c>
      <c r="AM40" s="5" t="s">
        <v>85</v>
      </c>
    </row>
    <row r="41" spans="1:39" ht="15.5" x14ac:dyDescent="0.35">
      <c r="A41" s="17" t="s">
        <v>86</v>
      </c>
      <c r="B41">
        <f>+E41/E42</f>
        <v>0.80412188665424744</v>
      </c>
      <c r="D41" s="3"/>
      <c r="E41" s="3">
        <f>+E19</f>
        <v>3496.6360369956219</v>
      </c>
      <c r="F41" s="3"/>
      <c r="G41" s="3">
        <f>+F19</f>
        <v>780.52548831133163</v>
      </c>
      <c r="H41" s="3"/>
      <c r="I41" s="3">
        <f>+G19</f>
        <v>1.5647251022617368</v>
      </c>
      <c r="J41" s="3"/>
      <c r="K41" s="3">
        <f>+H19</f>
        <v>8.0150794315022988</v>
      </c>
      <c r="L41" s="3"/>
      <c r="M41" s="3">
        <f>+I19</f>
        <v>121.72739412851476</v>
      </c>
      <c r="N41" s="3"/>
      <c r="O41" s="3">
        <f>+J19</f>
        <v>278.68721584639678</v>
      </c>
      <c r="P41" s="3"/>
      <c r="Q41" s="3">
        <f>+K19</f>
        <v>2022.1183565291919</v>
      </c>
      <c r="R41" s="3"/>
      <c r="S41" s="3">
        <f>+L19</f>
        <v>61.935010545122601</v>
      </c>
      <c r="T41" s="3"/>
      <c r="U41" s="3">
        <f>+M19</f>
        <v>56.709874676935009</v>
      </c>
      <c r="V41" s="3"/>
      <c r="W41" s="3">
        <f>+N19</f>
        <v>1013.7618652103056</v>
      </c>
      <c r="X41" s="11">
        <f>+W41+U41+S41+Q41+O41+M41+K41+I41+G41+E41</f>
        <v>7841.6810467771847</v>
      </c>
      <c r="Y41" s="3">
        <f>SUM(E41:W41)</f>
        <v>7841.6810467771847</v>
      </c>
      <c r="Z41">
        <f>0.95*Y41</f>
        <v>7449.5969944383251</v>
      </c>
      <c r="AA41" s="5" t="s">
        <v>86</v>
      </c>
      <c r="AB41" s="3">
        <f t="shared" si="5"/>
        <v>3496.6360369956219</v>
      </c>
      <c r="AC41" s="3">
        <f t="shared" si="6"/>
        <v>780.52548831133163</v>
      </c>
      <c r="AD41" s="3">
        <f t="shared" si="7"/>
        <v>1.5647251022617368</v>
      </c>
      <c r="AE41" s="3">
        <f t="shared" si="8"/>
        <v>8.0150794315022988</v>
      </c>
      <c r="AF41" s="3">
        <f t="shared" si="9"/>
        <v>121.72739412851476</v>
      </c>
      <c r="AG41" s="3">
        <f t="shared" si="10"/>
        <v>278.68721584639678</v>
      </c>
      <c r="AH41" s="3">
        <f t="shared" si="11"/>
        <v>2022.1183565291919</v>
      </c>
      <c r="AI41" s="3">
        <f t="shared" si="12"/>
        <v>61.935010545122601</v>
      </c>
      <c r="AJ41" s="3">
        <f t="shared" si="13"/>
        <v>56.709874676935009</v>
      </c>
      <c r="AK41" s="3">
        <f t="shared" si="14"/>
        <v>1013.7618652103056</v>
      </c>
      <c r="AL41" s="3">
        <f t="shared" si="15"/>
        <v>7841.6810467771847</v>
      </c>
      <c r="AM41" s="5" t="s">
        <v>86</v>
      </c>
    </row>
    <row r="42" spans="1:39" ht="15.5" x14ac:dyDescent="0.35">
      <c r="A42" s="4" t="s">
        <v>67</v>
      </c>
      <c r="D42" s="3"/>
      <c r="E42" s="18">
        <f>+E39*$N$2+E40+E41</f>
        <v>4348.390579871244</v>
      </c>
      <c r="F42" s="18"/>
      <c r="G42" s="18">
        <f>+G39*$N$2+G40+G41</f>
        <v>987.5699064813947</v>
      </c>
      <c r="H42" s="18"/>
      <c r="I42" s="18">
        <f>+I39*$N$2+I40+I41</f>
        <v>2.7622030837713698</v>
      </c>
      <c r="J42" s="18"/>
      <c r="K42" s="18">
        <f>+K39*$N$2+K40+K41</f>
        <v>11.21651721297796</v>
      </c>
      <c r="L42" s="18"/>
      <c r="M42" s="18">
        <f>+M39*$N$2+M40+M41</f>
        <v>149.72473006930082</v>
      </c>
      <c r="N42" s="18"/>
      <c r="O42" s="18">
        <f>+O39*$N$2+O40+O41</f>
        <v>377.1144316843783</v>
      </c>
      <c r="P42" s="18"/>
      <c r="Q42" s="18">
        <f>+Q39*$N$2+Q40+Q41</f>
        <v>2540.5437123650572</v>
      </c>
      <c r="R42" s="18"/>
      <c r="S42" s="18">
        <f>+S39*$N$2+S40+S41</f>
        <v>80.924190708605821</v>
      </c>
      <c r="T42" s="18"/>
      <c r="U42" s="18">
        <f>+U39*$N$2+U40+U41</f>
        <v>65.415887421791609</v>
      </c>
      <c r="V42" s="18"/>
      <c r="W42" s="18">
        <f>+W39*$N$2+W40+W41</f>
        <v>1269.0860851892157</v>
      </c>
      <c r="X42" s="39">
        <f>+X39*$N$2+X40+X41</f>
        <v>9832.7482440877393</v>
      </c>
      <c r="AA42" s="4" t="s">
        <v>67</v>
      </c>
      <c r="AB42" s="3">
        <f t="shared" si="5"/>
        <v>4348.390579871244</v>
      </c>
      <c r="AC42" s="3">
        <f t="shared" si="6"/>
        <v>987.5699064813947</v>
      </c>
      <c r="AD42" s="3">
        <f t="shared" si="7"/>
        <v>2.7622030837713698</v>
      </c>
      <c r="AE42" s="3">
        <f t="shared" si="8"/>
        <v>11.21651721297796</v>
      </c>
      <c r="AF42" s="3">
        <f t="shared" si="9"/>
        <v>149.72473006930082</v>
      </c>
      <c r="AG42" s="3">
        <f t="shared" si="10"/>
        <v>377.1144316843783</v>
      </c>
      <c r="AH42" s="3">
        <f t="shared" si="11"/>
        <v>2540.5437123650572</v>
      </c>
      <c r="AI42" s="3">
        <f t="shared" si="12"/>
        <v>80.924190708605821</v>
      </c>
      <c r="AJ42" s="3">
        <f t="shared" si="13"/>
        <v>65.415887421791609</v>
      </c>
      <c r="AK42" s="3">
        <f t="shared" si="14"/>
        <v>1269.0860851892157</v>
      </c>
      <c r="AL42" s="3">
        <f t="shared" si="15"/>
        <v>9832.7482440877375</v>
      </c>
      <c r="AM42" s="4" t="s">
        <v>67</v>
      </c>
    </row>
    <row r="43" spans="1:39" ht="15.5" x14ac:dyDescent="0.35">
      <c r="A43" s="4" t="s">
        <v>68</v>
      </c>
      <c r="B43" s="20">
        <f>+E43/(E43+E45+E46)</f>
        <v>0.14821338278654547</v>
      </c>
      <c r="E43" s="3">
        <f>+E21</f>
        <v>613.97748916322405</v>
      </c>
      <c r="F43" s="3"/>
      <c r="G43" s="3">
        <f>+F21</f>
        <v>73.397151201891816</v>
      </c>
      <c r="H43" s="3"/>
      <c r="I43" s="3">
        <f>+G21</f>
        <v>1.8460108384071765</v>
      </c>
      <c r="J43" s="3"/>
      <c r="K43" s="3">
        <f>+H21</f>
        <v>3.6760860869379304</v>
      </c>
      <c r="L43" s="3"/>
      <c r="M43" s="3">
        <f>+I21</f>
        <v>10.08024504680124</v>
      </c>
      <c r="N43" s="3"/>
      <c r="O43" s="3">
        <f>+J21</f>
        <v>123.1133113580198</v>
      </c>
      <c r="P43" s="3"/>
      <c r="Q43" s="3">
        <f>+K21</f>
        <v>152.38286289090945</v>
      </c>
      <c r="R43" s="3"/>
      <c r="S43" s="3">
        <f>+L21</f>
        <v>0.27055450220727911</v>
      </c>
      <c r="T43" s="3"/>
      <c r="U43" s="3">
        <f>+M21</f>
        <v>0</v>
      </c>
      <c r="V43" s="3"/>
      <c r="W43" s="3">
        <f>+N21</f>
        <v>0</v>
      </c>
      <c r="X43" s="11">
        <f>+W43+U43+S43+Q43+O43+M43+K43+I43+G43+E43</f>
        <v>978.74371108839864</v>
      </c>
      <c r="AA43" s="4" t="s">
        <v>68</v>
      </c>
      <c r="AB43" s="3">
        <f t="shared" si="5"/>
        <v>613.97748916322405</v>
      </c>
      <c r="AC43" s="3">
        <f t="shared" si="6"/>
        <v>73.397151201891816</v>
      </c>
      <c r="AD43" s="3">
        <f t="shared" si="7"/>
        <v>1.8460108384071765</v>
      </c>
      <c r="AE43" s="3">
        <f t="shared" si="8"/>
        <v>3.6760860869379304</v>
      </c>
      <c r="AF43" s="3">
        <f t="shared" si="9"/>
        <v>10.08024504680124</v>
      </c>
      <c r="AG43" s="3">
        <f t="shared" si="10"/>
        <v>123.1133113580198</v>
      </c>
      <c r="AH43" s="3">
        <f t="shared" si="11"/>
        <v>152.38286289090945</v>
      </c>
      <c r="AI43" s="3">
        <f t="shared" si="12"/>
        <v>0.27055450220727911</v>
      </c>
      <c r="AJ43" s="3">
        <f t="shared" si="13"/>
        <v>0</v>
      </c>
      <c r="AK43" s="3">
        <f t="shared" si="14"/>
        <v>0</v>
      </c>
      <c r="AL43" s="3">
        <f t="shared" si="15"/>
        <v>978.74371108839875</v>
      </c>
      <c r="AM43" s="4" t="s">
        <v>68</v>
      </c>
    </row>
    <row r="44" spans="1:39" ht="15.5" x14ac:dyDescent="0.35">
      <c r="A44" s="21" t="s">
        <v>105</v>
      </c>
      <c r="B44" s="22"/>
      <c r="C44" s="23"/>
      <c r="D44" s="23"/>
      <c r="E44" s="24">
        <f>+E43/(E40+E41)</f>
        <v>0.14119649049129435</v>
      </c>
      <c r="F44" s="24"/>
      <c r="G44" s="24">
        <f t="shared" ref="G44:X44" si="16">+G43/(G40+G41)</f>
        <v>7.4320967781813005E-2</v>
      </c>
      <c r="H44" s="24"/>
      <c r="I44" s="24">
        <f t="shared" si="16"/>
        <v>0.66831104825454335</v>
      </c>
      <c r="J44" s="24"/>
      <c r="K44" s="24">
        <f t="shared" si="16"/>
        <v>0.32773863911023571</v>
      </c>
      <c r="L44" s="24"/>
      <c r="M44" s="24">
        <f t="shared" si="16"/>
        <v>6.7325184304126304E-2</v>
      </c>
      <c r="N44" s="24"/>
      <c r="O44" s="24">
        <f t="shared" si="16"/>
        <v>0.32646141599019501</v>
      </c>
      <c r="P44" s="24"/>
      <c r="Q44" s="24">
        <f t="shared" si="16"/>
        <v>5.9980413700125766E-2</v>
      </c>
      <c r="R44" s="24"/>
      <c r="S44" s="24">
        <f t="shared" si="16"/>
        <v>3.3433080990763271E-3</v>
      </c>
      <c r="T44" s="24"/>
      <c r="U44" s="24">
        <f t="shared" si="16"/>
        <v>0</v>
      </c>
      <c r="V44" s="24"/>
      <c r="W44" s="24">
        <f t="shared" si="16"/>
        <v>0</v>
      </c>
      <c r="X44" s="24">
        <f t="shared" si="16"/>
        <v>9.9539181395893073E-2</v>
      </c>
      <c r="AA44" s="4" t="s">
        <v>105</v>
      </c>
      <c r="AB44" s="16">
        <f t="shared" si="5"/>
        <v>0.14119649049129435</v>
      </c>
      <c r="AC44" s="16">
        <f t="shared" si="6"/>
        <v>7.4320967781813005E-2</v>
      </c>
      <c r="AD44" s="15">
        <f t="shared" si="7"/>
        <v>0.66831104825454335</v>
      </c>
      <c r="AE44" s="15">
        <f t="shared" si="8"/>
        <v>0.32773863911023571</v>
      </c>
      <c r="AF44" s="16">
        <f t="shared" si="9"/>
        <v>6.7325184304126304E-2</v>
      </c>
      <c r="AG44" s="16">
        <f t="shared" si="10"/>
        <v>0.32646141599019501</v>
      </c>
      <c r="AH44" s="16">
        <f t="shared" si="11"/>
        <v>5.9980413700125766E-2</v>
      </c>
      <c r="AI44" s="16">
        <f t="shared" si="12"/>
        <v>3.3433080990763271E-3</v>
      </c>
      <c r="AJ44" s="16">
        <f t="shared" si="13"/>
        <v>0</v>
      </c>
      <c r="AK44" s="16">
        <f t="shared" si="14"/>
        <v>0</v>
      </c>
      <c r="AL44" s="16">
        <f>+X44</f>
        <v>9.9539181395893073E-2</v>
      </c>
      <c r="AM44" s="4" t="s">
        <v>105</v>
      </c>
    </row>
    <row r="45" spans="1:39" ht="15.5" x14ac:dyDescent="0.35">
      <c r="A45" s="4" t="s">
        <v>106</v>
      </c>
      <c r="B45" s="20">
        <f>1-B43</f>
        <v>0.8517866172134545</v>
      </c>
      <c r="E45" s="3">
        <f t="shared" ref="E45:E52" si="17">+E22</f>
        <v>3436.9369873436144</v>
      </c>
      <c r="F45" s="3"/>
      <c r="G45" s="3">
        <f t="shared" ref="G45:G52" si="18">+F22</f>
        <v>838.37364027142723</v>
      </c>
      <c r="H45" s="3"/>
      <c r="I45" s="3">
        <f t="shared" ref="I45:I52" si="19">+G22</f>
        <v>0.91619475242820569</v>
      </c>
      <c r="J45" s="3"/>
      <c r="K45" s="3">
        <f t="shared" ref="K45:K52" si="20">+H22</f>
        <v>3.7137765164423704</v>
      </c>
      <c r="L45" s="3"/>
      <c r="M45" s="3">
        <f t="shared" ref="M45:M52" si="21">+I22</f>
        <v>109.08691292911662</v>
      </c>
      <c r="N45" s="3"/>
      <c r="O45" s="3">
        <f t="shared" ref="O45:O52" si="22">+J22</f>
        <v>205.3505479393823</v>
      </c>
      <c r="P45" s="3"/>
      <c r="Q45" s="3">
        <f t="shared" ref="Q45:Q52" si="23">+K22</f>
        <v>1916.8475188718505</v>
      </c>
      <c r="R45" s="3"/>
      <c r="S45" s="3">
        <f t="shared" ref="S45:S52" si="24">+L22</f>
        <v>47.619242760911945</v>
      </c>
      <c r="T45" s="3"/>
      <c r="U45" s="3">
        <f t="shared" ref="U45:U52" si="25">+M22</f>
        <v>35.853862616782813</v>
      </c>
      <c r="V45" s="3"/>
      <c r="W45" s="3">
        <f t="shared" ref="W45:W52" si="26">+N22</f>
        <v>0</v>
      </c>
      <c r="X45" s="11">
        <f>+W45+U45+S45+Q45+O45+M45+K45+I45+G45+E45</f>
        <v>6594.6986840019563</v>
      </c>
      <c r="AA45" s="4" t="s">
        <v>69</v>
      </c>
      <c r="AB45" s="3">
        <f t="shared" si="5"/>
        <v>3436.9369873436144</v>
      </c>
      <c r="AC45" s="3">
        <f t="shared" si="6"/>
        <v>838.37364027142723</v>
      </c>
      <c r="AD45" s="3">
        <f t="shared" si="7"/>
        <v>0.91619475242820569</v>
      </c>
      <c r="AE45" s="3">
        <f t="shared" si="8"/>
        <v>3.7137765164423704</v>
      </c>
      <c r="AF45" s="3">
        <f t="shared" si="9"/>
        <v>109.08691292911662</v>
      </c>
      <c r="AG45" s="3">
        <f t="shared" si="10"/>
        <v>205.3505479393823</v>
      </c>
      <c r="AH45" s="3">
        <f t="shared" si="11"/>
        <v>1916.8475188718505</v>
      </c>
      <c r="AI45" s="3">
        <f t="shared" si="12"/>
        <v>47.619242760911945</v>
      </c>
      <c r="AJ45" s="3">
        <f t="shared" si="13"/>
        <v>35.853862616782813</v>
      </c>
      <c r="AK45" s="3">
        <f t="shared" si="14"/>
        <v>0</v>
      </c>
      <c r="AL45" s="3">
        <f>SUM(AB45:AK45)</f>
        <v>6594.6986840019572</v>
      </c>
      <c r="AM45" s="4" t="s">
        <v>69</v>
      </c>
    </row>
    <row r="46" spans="1:39" ht="15.5" x14ac:dyDescent="0.35">
      <c r="A46" s="4" t="s">
        <v>87</v>
      </c>
      <c r="B46" s="3"/>
      <c r="E46" s="3">
        <f t="shared" si="17"/>
        <v>91.609481990651503</v>
      </c>
      <c r="F46" s="3"/>
      <c r="G46" s="3">
        <f t="shared" si="18"/>
        <v>31.793227911464559</v>
      </c>
      <c r="H46" s="3"/>
      <c r="I46" s="3">
        <f t="shared" si="19"/>
        <v>0</v>
      </c>
      <c r="J46" s="3"/>
      <c r="K46" s="3">
        <f t="shared" si="20"/>
        <v>0</v>
      </c>
      <c r="L46" s="3"/>
      <c r="M46" s="3">
        <f t="shared" si="21"/>
        <v>6.8360013481997761</v>
      </c>
      <c r="N46" s="3"/>
      <c r="O46" s="3">
        <f t="shared" si="22"/>
        <v>27.758988569495912</v>
      </c>
      <c r="P46" s="3"/>
      <c r="Q46" s="3">
        <f t="shared" si="23"/>
        <v>77.820520070132389</v>
      </c>
      <c r="R46" s="3"/>
      <c r="S46" s="3">
        <f t="shared" si="24"/>
        <v>4.2089449877206642</v>
      </c>
      <c r="T46" s="3"/>
      <c r="U46" s="3">
        <f t="shared" si="25"/>
        <v>0</v>
      </c>
      <c r="V46" s="3"/>
      <c r="W46" s="3">
        <f t="shared" si="26"/>
        <v>0</v>
      </c>
      <c r="X46" s="11">
        <f>+W46+U46+S46+Q46+O46+M46+K46+I46+G46+E46</f>
        <v>240.0271648776648</v>
      </c>
      <c r="Y46">
        <f>+X46/X42</f>
        <v>2.4410994659808255E-2</v>
      </c>
      <c r="AA46" s="4" t="s">
        <v>87</v>
      </c>
      <c r="AB46" s="3">
        <f t="shared" si="5"/>
        <v>91.609481990651503</v>
      </c>
      <c r="AC46" s="3">
        <f t="shared" si="6"/>
        <v>31.793227911464559</v>
      </c>
      <c r="AD46" s="3">
        <f t="shared" si="7"/>
        <v>0</v>
      </c>
      <c r="AE46" s="3">
        <f t="shared" si="8"/>
        <v>0</v>
      </c>
      <c r="AF46" s="3">
        <f t="shared" si="9"/>
        <v>6.8360013481997761</v>
      </c>
      <c r="AG46" s="3">
        <f t="shared" si="10"/>
        <v>27.758988569495912</v>
      </c>
      <c r="AH46" s="3">
        <f t="shared" si="11"/>
        <v>77.820520070132389</v>
      </c>
      <c r="AI46" s="3">
        <f t="shared" si="12"/>
        <v>4.2089449877206642</v>
      </c>
      <c r="AJ46" s="3">
        <f t="shared" si="13"/>
        <v>0</v>
      </c>
      <c r="AK46" s="3">
        <f t="shared" si="14"/>
        <v>0</v>
      </c>
      <c r="AL46" s="3">
        <f>SUM(AB46:AK46)</f>
        <v>240.0271648776648</v>
      </c>
      <c r="AM46" s="4" t="s">
        <v>70</v>
      </c>
    </row>
    <row r="47" spans="1:39" ht="15.5" x14ac:dyDescent="0.35">
      <c r="A47" s="21" t="s">
        <v>107</v>
      </c>
      <c r="E47" s="25">
        <f t="shared" si="17"/>
        <v>38.303439247579476</v>
      </c>
      <c r="F47" s="25"/>
      <c r="G47" s="25">
        <f t="shared" si="18"/>
        <v>34.095789626852238</v>
      </c>
      <c r="H47" s="25"/>
      <c r="I47" s="25">
        <f t="shared" si="19"/>
        <v>0</v>
      </c>
      <c r="J47" s="25"/>
      <c r="K47" s="25">
        <f t="shared" si="20"/>
        <v>23.501367373007909</v>
      </c>
      <c r="L47" s="25"/>
      <c r="M47" s="25">
        <f t="shared" si="21"/>
        <v>49.991140534249993</v>
      </c>
      <c r="N47" s="25"/>
      <c r="O47" s="25">
        <f t="shared" si="22"/>
        <v>41.744052894637626</v>
      </c>
      <c r="P47" s="25"/>
      <c r="Q47" s="25">
        <f t="shared" si="23"/>
        <v>41.603328250084964</v>
      </c>
      <c r="R47" s="25"/>
      <c r="S47" s="25">
        <f t="shared" si="24"/>
        <v>96.75234969775201</v>
      </c>
      <c r="T47" s="25"/>
      <c r="U47" s="25">
        <f t="shared" si="25"/>
        <v>0</v>
      </c>
      <c r="V47" s="25"/>
      <c r="W47" s="25">
        <f t="shared" si="26"/>
        <v>55.317714957304688</v>
      </c>
      <c r="X47" s="26">
        <f>+O24</f>
        <v>41.400716101285148</v>
      </c>
      <c r="AA47" s="4" t="s">
        <v>107</v>
      </c>
      <c r="AB47" s="18">
        <f t="shared" si="5"/>
        <v>38.303439247579476</v>
      </c>
      <c r="AC47" s="18">
        <f t="shared" si="6"/>
        <v>34.095789626852238</v>
      </c>
      <c r="AD47" s="3">
        <f t="shared" si="7"/>
        <v>0</v>
      </c>
      <c r="AE47" s="3">
        <f t="shared" si="8"/>
        <v>23.501367373007909</v>
      </c>
      <c r="AF47" s="18">
        <f t="shared" si="9"/>
        <v>49.991140534249993</v>
      </c>
      <c r="AG47" s="18">
        <f t="shared" si="10"/>
        <v>41.744052894637626</v>
      </c>
      <c r="AH47" s="18">
        <f t="shared" si="11"/>
        <v>41.603328250084964</v>
      </c>
      <c r="AI47" s="18">
        <f t="shared" si="12"/>
        <v>96.75234969775201</v>
      </c>
      <c r="AJ47" s="18">
        <f t="shared" si="13"/>
        <v>0</v>
      </c>
      <c r="AK47" s="18">
        <f t="shared" si="14"/>
        <v>55.317714957304688</v>
      </c>
      <c r="AL47" s="18">
        <f>+X47</f>
        <v>41.400716101285148</v>
      </c>
      <c r="AM47" s="4" t="s">
        <v>107</v>
      </c>
    </row>
    <row r="48" spans="1:39" ht="15.5" x14ac:dyDescent="0.35">
      <c r="A48" s="4" t="s">
        <v>89</v>
      </c>
      <c r="E48" s="3">
        <f t="shared" si="17"/>
        <v>1767.4186367445882</v>
      </c>
      <c r="F48" s="3"/>
      <c r="G48" s="3">
        <f t="shared" si="18"/>
        <v>420.11546239649323</v>
      </c>
      <c r="H48" s="3"/>
      <c r="I48" s="3">
        <f t="shared" si="19"/>
        <v>0.36636836298946718</v>
      </c>
      <c r="J48" s="3"/>
      <c r="K48" s="3">
        <f t="shared" si="20"/>
        <v>3.397056892133838</v>
      </c>
      <c r="L48" s="3"/>
      <c r="M48" s="3">
        <f t="shared" si="21"/>
        <v>80.126570042947549</v>
      </c>
      <c r="N48" s="3"/>
      <c r="O48" s="3">
        <f t="shared" si="22"/>
        <v>164.71372396140288</v>
      </c>
      <c r="P48" s="3"/>
      <c r="Q48" s="3">
        <f t="shared" si="23"/>
        <v>1154.7843522139572</v>
      </c>
      <c r="R48" s="3"/>
      <c r="S48" s="3">
        <f t="shared" si="24"/>
        <v>85.093754720328775</v>
      </c>
      <c r="T48" s="3"/>
      <c r="U48" s="3">
        <f t="shared" si="25"/>
        <v>0</v>
      </c>
      <c r="V48" s="3"/>
      <c r="W48" s="3">
        <f t="shared" si="26"/>
        <v>729.9596706643639</v>
      </c>
      <c r="X48" s="11">
        <f>+W48+U48+S48+Q48+O48+M48+K48+I48+G48+E48</f>
        <v>4405.9755959992053</v>
      </c>
      <c r="AA48" s="4" t="s">
        <v>89</v>
      </c>
      <c r="AB48" s="3">
        <f t="shared" si="5"/>
        <v>1767.4186367445882</v>
      </c>
      <c r="AC48" s="3">
        <f t="shared" si="6"/>
        <v>420.11546239649323</v>
      </c>
      <c r="AD48" s="3">
        <f t="shared" si="7"/>
        <v>0.36636836298946718</v>
      </c>
      <c r="AE48" s="3">
        <f t="shared" si="8"/>
        <v>3.397056892133838</v>
      </c>
      <c r="AF48" s="3">
        <f t="shared" si="9"/>
        <v>80.126570042947549</v>
      </c>
      <c r="AG48" s="3">
        <f t="shared" si="10"/>
        <v>164.71372396140288</v>
      </c>
      <c r="AH48" s="3">
        <f t="shared" si="11"/>
        <v>1154.7843522139572</v>
      </c>
      <c r="AI48" s="3">
        <f t="shared" si="12"/>
        <v>85.093754720328775</v>
      </c>
      <c r="AJ48" s="3">
        <f t="shared" si="13"/>
        <v>0</v>
      </c>
      <c r="AK48" s="3">
        <f t="shared" si="14"/>
        <v>729.9596706643639</v>
      </c>
      <c r="AL48" s="3">
        <f t="shared" ref="AL48:AL53" si="27">SUM(AB48:AK48)</f>
        <v>4405.9755959992053</v>
      </c>
      <c r="AM48" s="4" t="s">
        <v>89</v>
      </c>
    </row>
    <row r="49" spans="1:39" ht="15.5" x14ac:dyDescent="0.35">
      <c r="A49" s="21" t="s">
        <v>90</v>
      </c>
      <c r="E49" s="3">
        <f t="shared" si="17"/>
        <v>1339.3318601395886</v>
      </c>
      <c r="F49" s="3"/>
      <c r="G49" s="3">
        <f t="shared" si="18"/>
        <v>266.12632847859277</v>
      </c>
      <c r="H49" s="3"/>
      <c r="I49" s="3">
        <f t="shared" si="19"/>
        <v>0</v>
      </c>
      <c r="J49" s="3"/>
      <c r="K49" s="3">
        <f t="shared" si="20"/>
        <v>1.8836532624357489</v>
      </c>
      <c r="L49" s="3"/>
      <c r="M49" s="3">
        <f t="shared" si="21"/>
        <v>60.852912667466192</v>
      </c>
      <c r="N49" s="3"/>
      <c r="O49" s="3">
        <f t="shared" si="22"/>
        <v>116.33533879351279</v>
      </c>
      <c r="P49" s="3"/>
      <c r="Q49" s="3">
        <f t="shared" si="23"/>
        <v>841.26853747206314</v>
      </c>
      <c r="R49" s="3"/>
      <c r="S49" s="3">
        <f t="shared" si="24"/>
        <v>59.923577987956598</v>
      </c>
      <c r="T49" s="3"/>
      <c r="U49" s="3">
        <f t="shared" si="25"/>
        <v>0</v>
      </c>
      <c r="V49" s="3"/>
      <c r="W49" s="3">
        <f t="shared" si="26"/>
        <v>560.78989894289214</v>
      </c>
      <c r="X49" s="11">
        <f>+W49+U49+S49+Q49+O49+M49+K49+I49+G49+E49</f>
        <v>3246.5121077445078</v>
      </c>
      <c r="AA49" s="4" t="s">
        <v>90</v>
      </c>
      <c r="AB49" s="3">
        <f t="shared" si="5"/>
        <v>1339.3318601395886</v>
      </c>
      <c r="AC49" s="3">
        <f t="shared" si="6"/>
        <v>266.12632847859277</v>
      </c>
      <c r="AD49" s="3">
        <f t="shared" si="7"/>
        <v>0</v>
      </c>
      <c r="AE49" s="3">
        <f t="shared" si="8"/>
        <v>1.8836532624357489</v>
      </c>
      <c r="AF49" s="3">
        <f t="shared" si="9"/>
        <v>60.852912667466192</v>
      </c>
      <c r="AG49" s="3">
        <f t="shared" si="10"/>
        <v>116.33533879351279</v>
      </c>
      <c r="AH49" s="3">
        <f t="shared" si="11"/>
        <v>841.26853747206314</v>
      </c>
      <c r="AI49" s="3">
        <f t="shared" si="12"/>
        <v>59.923577987956598</v>
      </c>
      <c r="AJ49" s="3">
        <f t="shared" si="13"/>
        <v>0</v>
      </c>
      <c r="AK49" s="3">
        <f t="shared" si="14"/>
        <v>560.78989894289214</v>
      </c>
      <c r="AL49" s="3">
        <f t="shared" si="27"/>
        <v>3246.5121077445078</v>
      </c>
      <c r="AM49" s="4" t="s">
        <v>90</v>
      </c>
    </row>
    <row r="50" spans="1:39" ht="15.5" x14ac:dyDescent="0.35">
      <c r="A50" s="4" t="s">
        <v>91</v>
      </c>
      <c r="E50" s="3">
        <f t="shared" si="17"/>
        <v>2157.3041768560333</v>
      </c>
      <c r="F50" s="3"/>
      <c r="G50" s="3">
        <f t="shared" si="18"/>
        <v>514.39915983273886</v>
      </c>
      <c r="H50" s="3"/>
      <c r="I50" s="3">
        <f t="shared" si="19"/>
        <v>1.5647251022617368</v>
      </c>
      <c r="J50" s="3"/>
      <c r="K50" s="3">
        <f t="shared" si="20"/>
        <v>6.1314261690665504</v>
      </c>
      <c r="L50" s="3"/>
      <c r="M50" s="3">
        <f t="shared" si="21"/>
        <v>60.874481461048568</v>
      </c>
      <c r="N50" s="3"/>
      <c r="O50" s="3">
        <f t="shared" si="22"/>
        <v>162.35187705288399</v>
      </c>
      <c r="P50" s="3"/>
      <c r="Q50" s="3">
        <f t="shared" si="23"/>
        <v>1180.8498190571288</v>
      </c>
      <c r="R50" s="3"/>
      <c r="S50" s="3">
        <f t="shared" si="24"/>
        <v>2.0114325571660032</v>
      </c>
      <c r="T50" s="3"/>
      <c r="U50" s="3">
        <f t="shared" si="25"/>
        <v>56.709874676935009</v>
      </c>
      <c r="V50" s="3"/>
      <c r="W50" s="3">
        <f t="shared" si="26"/>
        <v>452.97196626741345</v>
      </c>
      <c r="X50" s="11">
        <f>+W50+U50+S50+Q50+O50+M50+K50+I50+G50+E50</f>
        <v>4595.1689390326765</v>
      </c>
      <c r="AA50" s="4" t="s">
        <v>91</v>
      </c>
      <c r="AB50" s="18">
        <f t="shared" si="5"/>
        <v>2157.3041768560333</v>
      </c>
      <c r="AC50" s="18">
        <f t="shared" si="6"/>
        <v>514.39915983273886</v>
      </c>
      <c r="AD50" s="3">
        <f t="shared" si="7"/>
        <v>1.5647251022617368</v>
      </c>
      <c r="AE50" s="3">
        <f t="shared" si="8"/>
        <v>6.1314261690665504</v>
      </c>
      <c r="AF50" s="18">
        <f t="shared" si="9"/>
        <v>60.874481461048568</v>
      </c>
      <c r="AG50" s="18">
        <f t="shared" si="10"/>
        <v>162.35187705288399</v>
      </c>
      <c r="AH50" s="18">
        <f t="shared" si="11"/>
        <v>1180.8498190571288</v>
      </c>
      <c r="AI50" s="18">
        <f t="shared" si="12"/>
        <v>2.0114325571660032</v>
      </c>
      <c r="AJ50" s="18">
        <f t="shared" si="13"/>
        <v>56.709874676935009</v>
      </c>
      <c r="AK50" s="18">
        <f t="shared" si="14"/>
        <v>452.97196626741345</v>
      </c>
      <c r="AL50" s="18">
        <f t="shared" si="27"/>
        <v>4595.1689390326765</v>
      </c>
      <c r="AM50" s="4" t="s">
        <v>91</v>
      </c>
    </row>
    <row r="51" spans="1:39" ht="15.5" x14ac:dyDescent="0.35">
      <c r="A51" s="4" t="s">
        <v>71</v>
      </c>
      <c r="E51" s="3">
        <f t="shared" si="17"/>
        <v>776.5</v>
      </c>
      <c r="F51" s="3"/>
      <c r="G51" s="3">
        <f t="shared" si="18"/>
        <v>170.5</v>
      </c>
      <c r="H51" s="3"/>
      <c r="I51" s="3">
        <f t="shared" si="19"/>
        <v>0</v>
      </c>
      <c r="J51" s="3"/>
      <c r="K51" s="3">
        <f t="shared" si="20"/>
        <v>0</v>
      </c>
      <c r="L51" s="3"/>
      <c r="M51" s="3">
        <f t="shared" si="21"/>
        <v>4.9000000000000004</v>
      </c>
      <c r="N51" s="3"/>
      <c r="O51" s="3">
        <f t="shared" si="22"/>
        <v>154.69999999999999</v>
      </c>
      <c r="P51" s="3"/>
      <c r="Q51" s="3">
        <f t="shared" si="23"/>
        <v>453.7</v>
      </c>
      <c r="R51" s="3"/>
      <c r="S51" s="3">
        <f t="shared" si="24"/>
        <v>26.1</v>
      </c>
      <c r="T51" s="3"/>
      <c r="U51" s="3">
        <f t="shared" si="25"/>
        <v>1.5</v>
      </c>
      <c r="V51" s="3"/>
      <c r="W51" s="3">
        <f t="shared" si="26"/>
        <v>138.9</v>
      </c>
      <c r="X51" s="11">
        <f>+W51+U51+S51+Q51+O51+M51+K51+I51+G51+E51</f>
        <v>1726.8000000000002</v>
      </c>
      <c r="AA51" s="4" t="s">
        <v>71</v>
      </c>
      <c r="AB51" s="3">
        <f t="shared" si="5"/>
        <v>776.5</v>
      </c>
      <c r="AC51" s="3">
        <f t="shared" si="6"/>
        <v>170.5</v>
      </c>
      <c r="AD51" s="3">
        <f t="shared" si="7"/>
        <v>0</v>
      </c>
      <c r="AE51" s="3">
        <f t="shared" si="8"/>
        <v>0</v>
      </c>
      <c r="AF51" s="3">
        <f t="shared" si="9"/>
        <v>4.9000000000000004</v>
      </c>
      <c r="AG51" s="3">
        <f t="shared" si="10"/>
        <v>154.69999999999999</v>
      </c>
      <c r="AH51" s="3">
        <f t="shared" si="11"/>
        <v>453.7</v>
      </c>
      <c r="AI51" s="3">
        <f t="shared" si="12"/>
        <v>26.1</v>
      </c>
      <c r="AJ51" s="3">
        <f t="shared" si="13"/>
        <v>1.5</v>
      </c>
      <c r="AK51" s="3">
        <f t="shared" si="14"/>
        <v>138.9</v>
      </c>
      <c r="AL51" s="3">
        <f t="shared" si="27"/>
        <v>1726.8</v>
      </c>
      <c r="AM51" s="4" t="s">
        <v>71</v>
      </c>
    </row>
    <row r="52" spans="1:39" ht="15.5" x14ac:dyDescent="0.35">
      <c r="A52" s="4" t="s">
        <v>72</v>
      </c>
      <c r="E52" s="3">
        <f t="shared" si="17"/>
        <v>1628.1242988767849</v>
      </c>
      <c r="F52" s="3"/>
      <c r="G52" s="3">
        <f t="shared" si="18"/>
        <v>292.33848464686213</v>
      </c>
      <c r="H52" s="3"/>
      <c r="I52" s="3">
        <f t="shared" si="19"/>
        <v>2.1788477612064479</v>
      </c>
      <c r="J52" s="3"/>
      <c r="K52" s="3">
        <f t="shared" si="20"/>
        <v>0</v>
      </c>
      <c r="L52" s="3"/>
      <c r="M52" s="3">
        <f t="shared" si="21"/>
        <v>47.664408747792827</v>
      </c>
      <c r="N52" s="3"/>
      <c r="O52" s="3">
        <f t="shared" si="22"/>
        <v>84.439263931468318</v>
      </c>
      <c r="P52" s="3"/>
      <c r="Q52" s="3">
        <f t="shared" si="23"/>
        <v>919.20578010430654</v>
      </c>
      <c r="R52" s="3"/>
      <c r="S52" s="3">
        <f t="shared" si="24"/>
        <v>10.651505171411845</v>
      </c>
      <c r="T52" s="3"/>
      <c r="U52" s="3">
        <f t="shared" si="25"/>
        <v>0</v>
      </c>
      <c r="V52" s="3"/>
      <c r="W52" s="3">
        <f t="shared" si="26"/>
        <v>197.28954171859991</v>
      </c>
      <c r="X52" s="11">
        <f>+W52+U52+S52+Q52+O52+M52+K52+I52+G52+E52</f>
        <v>3181.892130958433</v>
      </c>
      <c r="AA52" s="4" t="s">
        <v>72</v>
      </c>
      <c r="AB52" s="3">
        <f t="shared" si="5"/>
        <v>1628.1242988767849</v>
      </c>
      <c r="AC52" s="3">
        <f t="shared" si="6"/>
        <v>292.33848464686213</v>
      </c>
      <c r="AD52" s="3">
        <f t="shared" si="7"/>
        <v>2.1788477612064479</v>
      </c>
      <c r="AE52" s="3">
        <f t="shared" si="8"/>
        <v>0</v>
      </c>
      <c r="AF52" s="3">
        <f t="shared" si="9"/>
        <v>47.664408747792827</v>
      </c>
      <c r="AG52" s="3">
        <f t="shared" si="10"/>
        <v>84.439263931468318</v>
      </c>
      <c r="AH52" s="3">
        <f t="shared" si="11"/>
        <v>919.20578010430654</v>
      </c>
      <c r="AI52" s="3">
        <f t="shared" si="12"/>
        <v>10.651505171411845</v>
      </c>
      <c r="AJ52" s="3">
        <f t="shared" si="13"/>
        <v>0</v>
      </c>
      <c r="AK52" s="3">
        <f t="shared" si="14"/>
        <v>197.28954171859991</v>
      </c>
      <c r="AL52" s="3">
        <f t="shared" si="27"/>
        <v>3181.892130958433</v>
      </c>
      <c r="AM52" s="4" t="s">
        <v>72</v>
      </c>
    </row>
    <row r="53" spans="1:39" ht="15.5" x14ac:dyDescent="0.35">
      <c r="A53" s="4" t="s">
        <v>108</v>
      </c>
      <c r="E53" s="2">
        <f>0.001*(35*E43+25*E45+25*E46)</f>
        <v>109.70287385406949</v>
      </c>
      <c r="F53" s="2"/>
      <c r="G53" s="2">
        <f>0.001*(35*G43+25*G45+25*G46+35*G44*G39+25*(1-G44)*G39)</f>
        <v>31.396461232194049</v>
      </c>
      <c r="H53" s="2"/>
      <c r="I53" s="2">
        <f>0.001*(35*I43+25*I45+25*I46+35*I44*I39+25*(1-I44)*I39)</f>
        <v>0.26767016842774199</v>
      </c>
      <c r="J53" s="2"/>
      <c r="K53" s="2">
        <f>0.001*(35*K43+25*K45+25*K46+35*K44*K39+25*(1-K44)*K39)</f>
        <v>0.30898154454953081</v>
      </c>
      <c r="L53" s="2"/>
      <c r="M53" s="2">
        <f>0.001*(35*M43+25*M45+25*M46+35*M44*M39+25*(1-M44)*M39)</f>
        <v>3.8351107239131443</v>
      </c>
      <c r="N53" s="2"/>
      <c r="O53" s="2">
        <f>0.001*(35*O43+25*O45+25*O46+35*O44*O39+25*(1-O44)*O39)</f>
        <v>16.971499202118729</v>
      </c>
      <c r="P53" s="2"/>
      <c r="Q53" s="2">
        <f>0.001*(35*Q43+25*Q45+25*Q46+35*Q44*Q39+25*(1-Q44)*Q39)</f>
        <v>72.315641111606453</v>
      </c>
      <c r="R53" s="2"/>
      <c r="S53" s="2">
        <f>0.001*(35*S43+25*S45+25*S46+35*S44*S39+25*(1-S44)*S39)</f>
        <v>1.9252405984295102</v>
      </c>
      <c r="T53" s="2"/>
      <c r="U53" s="2">
        <f>0.001*(35*U43+25*U45+25*U46+35*U44*U39+25*(1-U44)*U39)</f>
        <v>1.0526183751650087</v>
      </c>
      <c r="V53" s="2"/>
      <c r="W53" s="2">
        <f>0.001*(35*W43+25*W45+25*W46+35*W44*W39+25*(1-W44)*W39)</f>
        <v>4.7373636208305676</v>
      </c>
      <c r="X53" s="2">
        <f>SUM(E53:W53)</f>
        <v>242.51346043130422</v>
      </c>
      <c r="AA53" s="4" t="s">
        <v>109</v>
      </c>
      <c r="AB53" s="2">
        <f>+E54</f>
        <v>114.84953938841333</v>
      </c>
      <c r="AC53" s="2">
        <f>+G54</f>
        <v>25.423219174053784</v>
      </c>
      <c r="AD53" s="2">
        <f>+I54</f>
        <v>8.7515185478356003E-2</v>
      </c>
      <c r="AE53" s="2">
        <f>+K54</f>
        <v>0.31717379119382832</v>
      </c>
      <c r="AF53" s="2">
        <f>+M54</f>
        <v>3.8439207022005331</v>
      </c>
      <c r="AG53" s="2">
        <f>+O54</f>
        <v>10.658993905689655</v>
      </c>
      <c r="AH53" s="2">
        <f>+Q54</f>
        <v>65.037421438035523</v>
      </c>
      <c r="AI53" s="2">
        <f>+S54</f>
        <v>2.0258103127372182</v>
      </c>
      <c r="AJ53" s="2">
        <f>+U54</f>
        <v>1.6353971855447904</v>
      </c>
      <c r="AK53" s="2">
        <f>+W54</f>
        <v>31.727152129730392</v>
      </c>
      <c r="AL53" s="3">
        <f t="shared" si="27"/>
        <v>255.60614321307742</v>
      </c>
      <c r="AM53" s="4" t="s">
        <v>109</v>
      </c>
    </row>
    <row r="54" spans="1:39" ht="15.5" x14ac:dyDescent="0.35">
      <c r="A54" s="4" t="s">
        <v>110</v>
      </c>
      <c r="E54" s="2">
        <f>+(E44*E42*35+(1-E44)*E42*25)/1000</f>
        <v>114.84953938841333</v>
      </c>
      <c r="F54" s="3"/>
      <c r="G54" s="2">
        <f>+(G44*G42*35+(1-G44)*G42*25)/1000</f>
        <v>25.423219174053784</v>
      </c>
      <c r="H54" s="3"/>
      <c r="I54" s="2">
        <f>+(I44*I42*35+(1-I44)*I42*25)/1000</f>
        <v>8.7515185478356003E-2</v>
      </c>
      <c r="J54" s="3"/>
      <c r="K54" s="2">
        <f>+(K44*K42*35+(1-K44)*K42*25)/1000</f>
        <v>0.31717379119382832</v>
      </c>
      <c r="L54" s="3"/>
      <c r="M54" s="2">
        <f>+(M44*M42*35+(1-M44)*M42*25)/1000</f>
        <v>3.8439207022005331</v>
      </c>
      <c r="N54" s="3"/>
      <c r="O54" s="2">
        <f>+(O44*O42*35+(1-O44)*O42*25)/1000</f>
        <v>10.658993905689655</v>
      </c>
      <c r="P54" s="3"/>
      <c r="Q54" s="2">
        <f>+(Q44*Q42*35+(1-Q44)*Q42*25)/1000</f>
        <v>65.037421438035523</v>
      </c>
      <c r="R54" s="3"/>
      <c r="S54" s="2">
        <f>+(S44*S42*35+(1-S44)*S42*25)/1000</f>
        <v>2.0258103127372182</v>
      </c>
      <c r="T54" s="3"/>
      <c r="U54" s="2">
        <f>+(U44*U42*35+(1-U44)*U42*25)/1000</f>
        <v>1.6353971855447904</v>
      </c>
      <c r="V54" s="3"/>
      <c r="W54" s="2">
        <f>+(W44*W42*35+(1-W44)*W42*25)/1000</f>
        <v>31.727152129730392</v>
      </c>
      <c r="X54" s="39">
        <f>+E54+G54+I54+K54+M54+O54+Q54+S54+U54+W54</f>
        <v>255.60614321307742</v>
      </c>
    </row>
    <row r="55" spans="1:39" ht="15.5" x14ac:dyDescent="0.35">
      <c r="A55" s="4" t="s">
        <v>111</v>
      </c>
    </row>
    <row r="56" spans="1:39" ht="15.5" x14ac:dyDescent="0.35">
      <c r="A56" s="4" t="s">
        <v>180</v>
      </c>
      <c r="E56" s="3">
        <f>0.065*E41</f>
        <v>227.28134240471545</v>
      </c>
      <c r="F56" s="3"/>
      <c r="G56" s="3">
        <f>0.065*G41</f>
        <v>50.734156740236557</v>
      </c>
      <c r="H56" s="3"/>
      <c r="I56" s="3">
        <f>0.065*I41</f>
        <v>0.10170713164701289</v>
      </c>
      <c r="J56" s="3"/>
      <c r="K56" s="3">
        <f>0.065*K41</f>
        <v>0.52098016304764949</v>
      </c>
      <c r="L56" s="3"/>
      <c r="M56" s="3">
        <f>0.065*M41</f>
        <v>7.91228061835346</v>
      </c>
      <c r="N56" s="3"/>
      <c r="O56" s="3">
        <f>0.065*O41</f>
        <v>18.11466903001579</v>
      </c>
      <c r="P56" s="3"/>
      <c r="Q56" s="3">
        <f>0.065*Q41</f>
        <v>131.43769317439748</v>
      </c>
      <c r="R56" s="3"/>
      <c r="S56" s="3">
        <f>0.065*S41</f>
        <v>4.0257756854329694</v>
      </c>
      <c r="T56" s="3"/>
      <c r="U56" s="3">
        <f>0.065*U41</f>
        <v>3.6861418540007755</v>
      </c>
      <c r="V56" s="3"/>
      <c r="W56" s="3">
        <f>0.065*W41</f>
        <v>65.894521238669867</v>
      </c>
      <c r="X56" s="3">
        <f>0.065*X41</f>
        <v>509.70926804051703</v>
      </c>
    </row>
    <row r="57" spans="1:39" ht="15.5" x14ac:dyDescent="0.35">
      <c r="A57" s="4" t="s">
        <v>113</v>
      </c>
      <c r="B57" s="20">
        <f>+E57/(E57+E58)</f>
        <v>0.38303439247579474</v>
      </c>
      <c r="E57" s="27">
        <f>E47/100*E56</f>
        <v>87.056570909073272</v>
      </c>
      <c r="F57" s="27"/>
      <c r="G57" s="27">
        <f t="shared" ref="G57:W57" si="28">G47/100*G56</f>
        <v>17.298211351108531</v>
      </c>
      <c r="H57" s="27"/>
      <c r="I57" s="27">
        <f t="shared" si="28"/>
        <v>0</v>
      </c>
      <c r="J57" s="27"/>
      <c r="K57" s="27">
        <f t="shared" si="28"/>
        <v>0.1224374620583237</v>
      </c>
      <c r="L57" s="27"/>
      <c r="M57" s="27">
        <f t="shared" si="28"/>
        <v>3.9554393233853027</v>
      </c>
      <c r="N57" s="27"/>
      <c r="O57" s="27">
        <f t="shared" si="28"/>
        <v>7.5617970215783323</v>
      </c>
      <c r="P57" s="27"/>
      <c r="Q57" s="27">
        <f t="shared" si="28"/>
        <v>54.682454935684106</v>
      </c>
      <c r="R57" s="27"/>
      <c r="S57" s="27">
        <f>S47/100*S56</f>
        <v>3.8950325692171792</v>
      </c>
      <c r="T57" s="27"/>
      <c r="U57" s="27">
        <f t="shared" si="28"/>
        <v>0</v>
      </c>
      <c r="V57" s="27"/>
      <c r="W57" s="27">
        <f t="shared" si="28"/>
        <v>36.451343431287995</v>
      </c>
      <c r="X57" s="27">
        <f>+W57+U57+S57+Q57+O57+M57+K57+I57+G57+E57</f>
        <v>211.02328700339305</v>
      </c>
      <c r="Y57" s="3"/>
    </row>
    <row r="58" spans="1:39" ht="15.5" x14ac:dyDescent="0.35">
      <c r="A58" s="28" t="s">
        <v>114</v>
      </c>
      <c r="B58" s="20">
        <f>1-B57</f>
        <v>0.61696560752420526</v>
      </c>
      <c r="E58" s="29">
        <f>E56-E57</f>
        <v>140.22477149564219</v>
      </c>
      <c r="F58" s="29"/>
      <c r="G58" s="29">
        <f t="shared" ref="G58:W58" si="29">G56-G57</f>
        <v>33.435945389128022</v>
      </c>
      <c r="H58" s="29"/>
      <c r="I58" s="29">
        <f t="shared" si="29"/>
        <v>0.10170713164701289</v>
      </c>
      <c r="J58" s="29"/>
      <c r="K58" s="29">
        <f t="shared" si="29"/>
        <v>0.39854270098932576</v>
      </c>
      <c r="L58" s="29"/>
      <c r="M58" s="29">
        <f t="shared" si="29"/>
        <v>3.9568412949681573</v>
      </c>
      <c r="N58" s="29"/>
      <c r="O58" s="29">
        <f t="shared" si="29"/>
        <v>10.552872008437458</v>
      </c>
      <c r="P58" s="29"/>
      <c r="Q58" s="29">
        <f t="shared" si="29"/>
        <v>76.755238238713375</v>
      </c>
      <c r="R58" s="29"/>
      <c r="S58" s="29">
        <f t="shared" si="29"/>
        <v>0.13074311621579016</v>
      </c>
      <c r="T58" s="29"/>
      <c r="U58" s="29">
        <f t="shared" si="29"/>
        <v>3.6861418540007755</v>
      </c>
      <c r="V58" s="29"/>
      <c r="W58" s="29">
        <f t="shared" si="29"/>
        <v>29.443177807381872</v>
      </c>
      <c r="X58" s="27">
        <f t="shared" ref="X58:X60" si="30">+W58+U58+S58+Q58+O58+M58+K58+I58+G58+E58</f>
        <v>298.68598103712395</v>
      </c>
    </row>
    <row r="59" spans="1:39" ht="15.5" x14ac:dyDescent="0.35">
      <c r="A59" s="28" t="s">
        <v>115</v>
      </c>
      <c r="E59" s="3">
        <f t="shared" ref="E59:U59" si="31">+E41-E56</f>
        <v>3269.3546945909065</v>
      </c>
      <c r="F59" s="3"/>
      <c r="G59" s="3">
        <f t="shared" si="31"/>
        <v>729.79133157109504</v>
      </c>
      <c r="H59" s="3"/>
      <c r="I59" s="3">
        <f t="shared" si="31"/>
        <v>1.4630179706147239</v>
      </c>
      <c r="J59" s="3"/>
      <c r="K59" s="3">
        <f t="shared" si="31"/>
        <v>7.494099268454649</v>
      </c>
      <c r="L59" s="3"/>
      <c r="M59" s="3">
        <f t="shared" si="31"/>
        <v>113.8151135101613</v>
      </c>
      <c r="N59" s="3"/>
      <c r="O59" s="3">
        <f t="shared" si="31"/>
        <v>260.57254681638096</v>
      </c>
      <c r="P59" s="3"/>
      <c r="Q59" s="3">
        <f t="shared" si="31"/>
        <v>1890.6806633547944</v>
      </c>
      <c r="R59" s="3"/>
      <c r="S59" s="3">
        <f t="shared" si="31"/>
        <v>57.909234859689633</v>
      </c>
      <c r="T59" s="3"/>
      <c r="U59" s="3">
        <f t="shared" si="31"/>
        <v>53.023732822934235</v>
      </c>
      <c r="V59" s="3"/>
      <c r="W59" s="3">
        <f t="shared" ref="W59" si="32">+W41-W56</f>
        <v>947.86734397163571</v>
      </c>
      <c r="X59" s="27">
        <f t="shared" si="30"/>
        <v>7331.9717787366671</v>
      </c>
    </row>
    <row r="60" spans="1:39" ht="15.5" x14ac:dyDescent="0.35">
      <c r="A60" s="4" t="s">
        <v>116</v>
      </c>
      <c r="B60" s="20">
        <f>+E60/(E60+E61)</f>
        <v>0.38303439247579468</v>
      </c>
      <c r="E60" s="27">
        <f>E47/100*E59</f>
        <v>1252.2752892305152</v>
      </c>
      <c r="F60" s="27"/>
      <c r="G60" s="27">
        <f t="shared" ref="G60:W60" si="33">G47/100*G59</f>
        <v>248.82811712748423</v>
      </c>
      <c r="H60" s="27"/>
      <c r="I60" s="27">
        <f t="shared" si="33"/>
        <v>0</v>
      </c>
      <c r="J60" s="27"/>
      <c r="K60" s="27">
        <f t="shared" si="33"/>
        <v>1.7612158003774252</v>
      </c>
      <c r="L60" s="27"/>
      <c r="M60" s="27">
        <f t="shared" si="33"/>
        <v>56.897473344080886</v>
      </c>
      <c r="N60" s="27"/>
      <c r="O60" s="27">
        <f t="shared" si="33"/>
        <v>108.77354177193448</v>
      </c>
      <c r="P60" s="27"/>
      <c r="Q60" s="27">
        <f t="shared" si="33"/>
        <v>786.58608253637897</v>
      </c>
      <c r="R60" s="27"/>
      <c r="S60" s="27">
        <f t="shared" si="33"/>
        <v>56.028545418739419</v>
      </c>
      <c r="T60" s="27"/>
      <c r="U60" s="27">
        <f t="shared" si="33"/>
        <v>0</v>
      </c>
      <c r="V60" s="27"/>
      <c r="W60" s="27">
        <f t="shared" si="33"/>
        <v>524.33855551160423</v>
      </c>
      <c r="X60" s="27">
        <f t="shared" si="30"/>
        <v>3035.488820741115</v>
      </c>
    </row>
    <row r="61" spans="1:39" ht="15.5" x14ac:dyDescent="0.35">
      <c r="A61" s="28" t="s">
        <v>114</v>
      </c>
      <c r="B61" s="20">
        <f>1-B60</f>
        <v>0.61696560752420537</v>
      </c>
      <c r="E61" s="29">
        <f>E59-E60</f>
        <v>2017.0794053603913</v>
      </c>
      <c r="F61" s="29"/>
      <c r="G61" s="29">
        <f t="shared" ref="G61:W61" si="34">G59-G60</f>
        <v>480.96321444361081</v>
      </c>
      <c r="H61" s="29"/>
      <c r="I61" s="29">
        <f t="shared" si="34"/>
        <v>1.4630179706147239</v>
      </c>
      <c r="J61" s="29"/>
      <c r="K61" s="29">
        <f t="shared" si="34"/>
        <v>5.7328834680772243</v>
      </c>
      <c r="L61" s="29"/>
      <c r="M61" s="29">
        <f t="shared" si="34"/>
        <v>56.91764016608041</v>
      </c>
      <c r="N61" s="29"/>
      <c r="O61" s="29">
        <f t="shared" si="34"/>
        <v>151.79900504444649</v>
      </c>
      <c r="P61" s="29"/>
      <c r="Q61" s="29">
        <f t="shared" si="34"/>
        <v>1104.0945808184156</v>
      </c>
      <c r="R61" s="29"/>
      <c r="S61" s="29">
        <f t="shared" si="34"/>
        <v>1.8806894409502135</v>
      </c>
      <c r="T61" s="29"/>
      <c r="U61" s="29">
        <f t="shared" si="34"/>
        <v>53.023732822934235</v>
      </c>
      <c r="V61" s="29"/>
      <c r="W61" s="29">
        <f t="shared" si="34"/>
        <v>423.52878846003148</v>
      </c>
      <c r="X61" s="29">
        <f>X59-X60</f>
        <v>4296.4829579955522</v>
      </c>
      <c r="Y61" s="3"/>
    </row>
    <row r="62" spans="1:39" ht="15.5" x14ac:dyDescent="0.35">
      <c r="A62" s="28" t="s">
        <v>181</v>
      </c>
      <c r="B62" s="20"/>
      <c r="E62" s="3">
        <f>0.065*E40</f>
        <v>55.364045286915456</v>
      </c>
      <c r="F62" s="3"/>
      <c r="G62" s="3">
        <f>0.065*G40</f>
        <v>13.457887181054097</v>
      </c>
      <c r="H62" s="3"/>
      <c r="I62" s="3">
        <f>0.065*I40</f>
        <v>7.7836068798126171E-2</v>
      </c>
      <c r="J62" s="3"/>
      <c r="K62" s="3">
        <f>0.065*K40</f>
        <v>0.20809345579591798</v>
      </c>
      <c r="L62" s="3"/>
      <c r="M62" s="3">
        <f>0.065*M40</f>
        <v>1.8198268361510945</v>
      </c>
      <c r="N62" s="3"/>
      <c r="O62" s="3">
        <f>0.065*O40</f>
        <v>6.3977690294688001</v>
      </c>
      <c r="P62" s="3"/>
      <c r="Q62" s="3">
        <f>0.065*Q40</f>
        <v>33.697648129331242</v>
      </c>
      <c r="R62" s="3"/>
      <c r="S62" s="3">
        <f>0.065*S40</f>
        <v>1.2342967106264091</v>
      </c>
      <c r="T62" s="3"/>
      <c r="U62" s="3">
        <f>0.065*U40</f>
        <v>0.5658908284156795</v>
      </c>
      <c r="V62" s="3"/>
      <c r="W62" s="3">
        <f>0.065*W40</f>
        <v>16.596074298629169</v>
      </c>
      <c r="X62" s="3">
        <f>0.065*X40</f>
        <v>129.41936782518599</v>
      </c>
      <c r="Y62" s="3"/>
    </row>
    <row r="63" spans="1:39" ht="15.5" x14ac:dyDescent="0.35">
      <c r="A63" s="28" t="s">
        <v>182</v>
      </c>
      <c r="B63" s="20"/>
      <c r="E63" s="3">
        <f>0.065*E39</f>
        <v>69.510417311492446</v>
      </c>
      <c r="F63" s="3"/>
      <c r="G63" s="3">
        <f>0.065*G39</f>
        <v>17.85986697328093</v>
      </c>
      <c r="H63" s="3"/>
      <c r="I63" s="3">
        <f>0.065*I39</f>
        <v>0.36959975328755279</v>
      </c>
      <c r="J63" s="3"/>
      <c r="K63" s="3">
        <f>0.065*K39</f>
        <v>0.20107295738286235</v>
      </c>
      <c r="L63" s="3"/>
      <c r="M63" s="3">
        <f>0.065*M39</f>
        <v>1.4791622075929394</v>
      </c>
      <c r="N63" s="3"/>
      <c r="O63" s="3">
        <f>0.065*O39</f>
        <v>15.717945607110186</v>
      </c>
      <c r="P63" s="3"/>
      <c r="Q63" s="3">
        <f>0.065*Q39</f>
        <v>43.457758111863328</v>
      </c>
      <c r="R63" s="3"/>
      <c r="S63" s="3">
        <f>0.065*S39</f>
        <v>1.6100197756924468</v>
      </c>
      <c r="T63" s="3"/>
      <c r="U63" s="3">
        <f>0.065*U39</f>
        <v>0.40630670533814006</v>
      </c>
      <c r="V63" s="3"/>
      <c r="W63" s="3">
        <f>0.065*W39</f>
        <v>12.317145414159477</v>
      </c>
      <c r="X63" s="3">
        <f>0.065*X39</f>
        <v>162.92929481720034</v>
      </c>
      <c r="Y63" s="3"/>
    </row>
    <row r="64" spans="1:39" ht="15.5" x14ac:dyDescent="0.35">
      <c r="A64" s="28" t="s">
        <v>119</v>
      </c>
      <c r="B64" s="20"/>
      <c r="E64" s="3">
        <f>+E62+E56+E63</f>
        <v>352.15580500312336</v>
      </c>
      <c r="F64" s="3"/>
      <c r="G64" s="3">
        <f>+G62+G56+G63</f>
        <v>82.051910894571591</v>
      </c>
      <c r="H64" s="3"/>
      <c r="I64" s="3">
        <f>+I62+I56+I63</f>
        <v>0.54914295373269184</v>
      </c>
      <c r="J64" s="3"/>
      <c r="K64" s="3">
        <f>+K62+K56+K63</f>
        <v>0.93014657622642982</v>
      </c>
      <c r="L64" s="3"/>
      <c r="M64" s="3">
        <f>+M62+M56+M63</f>
        <v>11.211269662097493</v>
      </c>
      <c r="N64" s="3"/>
      <c r="O64" s="3">
        <f>+O62+O56+O63</f>
        <v>40.230383666594776</v>
      </c>
      <c r="P64" s="3"/>
      <c r="Q64" s="3">
        <f>+Q62+Q56+Q63</f>
        <v>208.59309941559206</v>
      </c>
      <c r="R64" s="3"/>
      <c r="S64" s="3">
        <f>+S62+S56+S63</f>
        <v>6.8700921717518248</v>
      </c>
      <c r="T64" s="3"/>
      <c r="U64" s="3">
        <f>+U62+U56+U63</f>
        <v>4.6583393877545944</v>
      </c>
      <c r="V64" s="3"/>
      <c r="W64" s="3">
        <f>+W62+W56+W63</f>
        <v>94.807740951458527</v>
      </c>
      <c r="X64" s="3">
        <f>+X62+X56+X63</f>
        <v>802.05793068290336</v>
      </c>
      <c r="Y64" s="1">
        <f>+X64/X42</f>
        <v>8.1570066757802623E-2</v>
      </c>
    </row>
    <row r="65" spans="1:52" ht="15.5" x14ac:dyDescent="0.35">
      <c r="A65" s="28" t="s">
        <v>120</v>
      </c>
      <c r="B65" s="20"/>
      <c r="E65" s="7">
        <v>6.5000000000000002E-2</v>
      </c>
      <c r="F65" s="3"/>
      <c r="G65" s="7">
        <v>6.5000000000000002E-2</v>
      </c>
      <c r="H65" s="3"/>
      <c r="I65" s="7">
        <v>6.5000000000000002E-2</v>
      </c>
      <c r="J65" s="3"/>
      <c r="K65" s="7">
        <v>6.5000000000000002E-2</v>
      </c>
      <c r="L65" s="3"/>
      <c r="M65" s="7">
        <v>6.5000000000000002E-2</v>
      </c>
      <c r="N65" s="3"/>
      <c r="O65" s="7">
        <v>6.5000000000000002E-2</v>
      </c>
      <c r="P65" s="3"/>
      <c r="Q65" s="7">
        <v>6.5000000000000002E-2</v>
      </c>
      <c r="R65" s="3"/>
      <c r="S65" s="7">
        <v>6.5000000000000002E-2</v>
      </c>
      <c r="T65" s="3"/>
      <c r="U65" s="7">
        <v>6.5000000000000002E-2</v>
      </c>
      <c r="V65" s="3"/>
      <c r="W65" s="7">
        <v>6.5000000000000002E-2</v>
      </c>
      <c r="X65" s="7">
        <v>6.5000000000000002E-2</v>
      </c>
      <c r="Y65" s="1"/>
    </row>
    <row r="66" spans="1:52" ht="15.5" x14ac:dyDescent="0.35">
      <c r="A66" s="28" t="s">
        <v>121</v>
      </c>
      <c r="E66" s="3">
        <v>0</v>
      </c>
      <c r="F66" s="3"/>
      <c r="G66" s="3">
        <v>0</v>
      </c>
      <c r="H66" s="3"/>
      <c r="I66" s="3">
        <v>0</v>
      </c>
      <c r="J66" s="3"/>
      <c r="K66" s="3">
        <v>0</v>
      </c>
      <c r="L66" s="3"/>
      <c r="M66" s="3">
        <v>0</v>
      </c>
      <c r="N66" s="3"/>
      <c r="O66" s="3">
        <v>0</v>
      </c>
      <c r="P66" s="3"/>
      <c r="Q66" s="3">
        <v>0</v>
      </c>
      <c r="R66" s="3"/>
      <c r="S66" s="3">
        <v>0</v>
      </c>
      <c r="T66" s="3"/>
      <c r="U66" s="3">
        <v>0</v>
      </c>
      <c r="V66" s="3"/>
      <c r="W66" s="3">
        <v>0</v>
      </c>
      <c r="X66" s="3"/>
    </row>
    <row r="67" spans="1:52" ht="15.5" x14ac:dyDescent="0.35">
      <c r="A67" s="28" t="s">
        <v>122</v>
      </c>
      <c r="E67" s="3"/>
      <c r="F67" s="3"/>
      <c r="G67" s="3"/>
      <c r="H67" s="3"/>
      <c r="I67" s="3"/>
      <c r="J67" s="3"/>
      <c r="K67" s="3"/>
      <c r="L67" s="3"/>
      <c r="M67" s="3"/>
      <c r="N67" s="3"/>
      <c r="O67" s="3"/>
      <c r="P67" s="3"/>
      <c r="Q67" s="3"/>
      <c r="R67" s="3"/>
      <c r="S67" s="3"/>
      <c r="T67" s="3"/>
      <c r="U67" s="3"/>
      <c r="V67" s="3"/>
      <c r="W67" s="3"/>
      <c r="X67" s="3"/>
    </row>
    <row r="68" spans="1:52" ht="15.5" x14ac:dyDescent="0.35">
      <c r="A68" s="28"/>
      <c r="E68" s="3"/>
      <c r="F68" s="3"/>
      <c r="G68" s="3"/>
      <c r="H68" s="3"/>
      <c r="I68" s="3"/>
      <c r="J68" s="3"/>
      <c r="K68" s="3"/>
      <c r="L68" s="3"/>
      <c r="M68" s="3"/>
      <c r="N68" s="3"/>
      <c r="O68" s="3"/>
      <c r="P68" s="3"/>
      <c r="Q68" s="3"/>
      <c r="R68" s="3"/>
      <c r="S68" s="3"/>
      <c r="T68" s="3"/>
      <c r="U68" s="3"/>
      <c r="V68" s="3"/>
      <c r="W68" s="3"/>
    </row>
    <row r="69" spans="1:52" ht="15.5" x14ac:dyDescent="0.35">
      <c r="A69" s="21" t="s">
        <v>123</v>
      </c>
      <c r="D69" s="30" t="s">
        <v>124</v>
      </c>
    </row>
    <row r="70" spans="1:52" ht="23.5" x14ac:dyDescent="0.55000000000000004">
      <c r="A70" s="13" t="s">
        <v>125</v>
      </c>
      <c r="B70" s="8"/>
      <c r="D70" s="4" t="s">
        <v>73</v>
      </c>
      <c r="E70" s="4"/>
      <c r="F70" s="4" t="s">
        <v>74</v>
      </c>
      <c r="G70" s="4"/>
      <c r="H70" s="4" t="s">
        <v>81</v>
      </c>
      <c r="I70" s="4"/>
      <c r="J70" s="4" t="s">
        <v>76</v>
      </c>
      <c r="K70" s="4"/>
      <c r="L70" s="4" t="s">
        <v>77</v>
      </c>
      <c r="M70" s="4"/>
      <c r="N70" s="4" t="s">
        <v>78</v>
      </c>
      <c r="O70" s="4"/>
      <c r="P70" s="4" t="s">
        <v>79</v>
      </c>
      <c r="Q70" s="4"/>
      <c r="R70" s="4" t="s">
        <v>80</v>
      </c>
      <c r="S70" s="4"/>
      <c r="T70" s="4" t="s">
        <v>82</v>
      </c>
      <c r="U70" s="4"/>
      <c r="V70" s="4" t="s">
        <v>9</v>
      </c>
      <c r="X70" s="4" t="s">
        <v>126</v>
      </c>
    </row>
    <row r="71" spans="1:52" ht="15.5" x14ac:dyDescent="0.35">
      <c r="A71" s="4" t="s">
        <v>127</v>
      </c>
      <c r="B71" s="8"/>
      <c r="C71" s="8"/>
      <c r="D71" s="8"/>
      <c r="E71" s="4"/>
      <c r="F71" s="4"/>
      <c r="G71" s="4"/>
      <c r="H71" s="4"/>
      <c r="I71" s="4"/>
      <c r="J71" s="4"/>
      <c r="K71" s="4"/>
      <c r="L71" s="4"/>
      <c r="M71" s="4"/>
      <c r="N71" s="4"/>
      <c r="O71" s="4"/>
      <c r="P71" s="4"/>
      <c r="Q71" s="4"/>
      <c r="R71" s="4"/>
      <c r="S71" s="4"/>
      <c r="T71" s="4"/>
      <c r="U71" s="4"/>
      <c r="V71" s="4"/>
      <c r="W71" s="4"/>
      <c r="X71" s="4"/>
      <c r="AB71" s="4" t="s">
        <v>0</v>
      </c>
      <c r="AC71" s="4" t="s">
        <v>1</v>
      </c>
      <c r="AD71" s="4" t="s">
        <v>2</v>
      </c>
      <c r="AE71" s="4" t="s">
        <v>3</v>
      </c>
      <c r="AF71" s="4" t="s">
        <v>4</v>
      </c>
      <c r="AG71" s="4" t="s">
        <v>5</v>
      </c>
      <c r="AH71" s="4" t="s">
        <v>6</v>
      </c>
      <c r="AI71" s="4" t="s">
        <v>80</v>
      </c>
      <c r="AJ71" s="4" t="s">
        <v>82</v>
      </c>
      <c r="AK71" s="4" t="s">
        <v>9</v>
      </c>
      <c r="AL71" s="4" t="s">
        <v>10</v>
      </c>
    </row>
    <row r="72" spans="1:52" ht="15.5" x14ac:dyDescent="0.35">
      <c r="A72" s="4" t="s">
        <v>128</v>
      </c>
      <c r="B72" s="8"/>
      <c r="C72" s="8" t="s">
        <v>129</v>
      </c>
      <c r="D72" s="8" t="s">
        <v>130</v>
      </c>
      <c r="E72" s="4" t="s">
        <v>59</v>
      </c>
      <c r="F72" s="8" t="s">
        <v>130</v>
      </c>
      <c r="G72" s="4" t="s">
        <v>59</v>
      </c>
      <c r="H72" s="8" t="s">
        <v>130</v>
      </c>
      <c r="I72" s="4" t="s">
        <v>59</v>
      </c>
      <c r="J72" s="8" t="s">
        <v>130</v>
      </c>
      <c r="K72" s="4" t="s">
        <v>59</v>
      </c>
      <c r="L72" s="8" t="s">
        <v>130</v>
      </c>
      <c r="M72" s="4" t="s">
        <v>59</v>
      </c>
      <c r="N72" s="8" t="s">
        <v>130</v>
      </c>
      <c r="O72" s="4" t="s">
        <v>59</v>
      </c>
      <c r="P72" s="8" t="s">
        <v>130</v>
      </c>
      <c r="Q72" s="4" t="s">
        <v>59</v>
      </c>
      <c r="R72" s="8" t="s">
        <v>130</v>
      </c>
      <c r="S72" s="4" t="s">
        <v>59</v>
      </c>
      <c r="T72" s="8" t="s">
        <v>130</v>
      </c>
      <c r="U72" s="4" t="s">
        <v>59</v>
      </c>
      <c r="V72" s="8" t="s">
        <v>130</v>
      </c>
      <c r="W72" s="4" t="s">
        <v>59</v>
      </c>
      <c r="X72" s="4"/>
      <c r="AA72" s="4" t="s">
        <v>128</v>
      </c>
    </row>
    <row r="73" spans="1:52" ht="15.5" x14ac:dyDescent="0.35">
      <c r="A73" s="5" t="s">
        <v>131</v>
      </c>
      <c r="C73">
        <v>3</v>
      </c>
      <c r="D73" s="15">
        <v>1</v>
      </c>
      <c r="E73" s="3">
        <f>+$D73*E57</f>
        <v>87.056570909073272</v>
      </c>
      <c r="F73" s="15">
        <v>1</v>
      </c>
      <c r="G73" s="3">
        <f>+$D73*G57</f>
        <v>17.298211351108531</v>
      </c>
      <c r="H73" s="15">
        <v>1</v>
      </c>
      <c r="I73" s="3">
        <f>+$D73*I57</f>
        <v>0</v>
      </c>
      <c r="J73" s="15">
        <v>1</v>
      </c>
      <c r="K73" s="3">
        <f>+$D73*K57</f>
        <v>0.1224374620583237</v>
      </c>
      <c r="L73" s="15">
        <v>1</v>
      </c>
      <c r="M73" s="3">
        <f>+$D73*M57</f>
        <v>3.9554393233853027</v>
      </c>
      <c r="N73" s="15">
        <v>1</v>
      </c>
      <c r="O73" s="3">
        <f>+$D73*O57</f>
        <v>7.5617970215783323</v>
      </c>
      <c r="P73" s="15">
        <v>1</v>
      </c>
      <c r="Q73" s="3">
        <f>+$D73*Q57</f>
        <v>54.682454935684106</v>
      </c>
      <c r="R73" s="15">
        <v>1</v>
      </c>
      <c r="S73" s="3">
        <f>+$D73*S57</f>
        <v>3.8950325692171792</v>
      </c>
      <c r="T73" s="15">
        <v>1</v>
      </c>
      <c r="U73" s="3">
        <f>+$D73*U57</f>
        <v>0</v>
      </c>
      <c r="V73" s="15">
        <v>1</v>
      </c>
      <c r="W73" s="3">
        <f>+$D73*W57</f>
        <v>36.451343431287995</v>
      </c>
      <c r="X73" s="3">
        <f>+E73+G73+I73+K73+M73+O73+Q73+S73+U73+W73</f>
        <v>211.02328700339308</v>
      </c>
      <c r="AA73" s="5" t="s">
        <v>131</v>
      </c>
      <c r="AB73" s="3">
        <f>+E73</f>
        <v>87.056570909073272</v>
      </c>
      <c r="AC73" s="3">
        <f>+G73</f>
        <v>17.298211351108531</v>
      </c>
      <c r="AD73" s="3">
        <f>+I73</f>
        <v>0</v>
      </c>
      <c r="AE73" s="3">
        <f>+K73</f>
        <v>0.1224374620583237</v>
      </c>
      <c r="AF73" s="3">
        <f>+M73</f>
        <v>3.9554393233853027</v>
      </c>
      <c r="AG73" s="3">
        <f>+O73</f>
        <v>7.5617970215783323</v>
      </c>
      <c r="AH73" s="3">
        <f>+Q73</f>
        <v>54.682454935684106</v>
      </c>
      <c r="AI73" s="3">
        <f>+S73</f>
        <v>3.8950325692171792</v>
      </c>
      <c r="AJ73" s="3">
        <f>+U73</f>
        <v>0</v>
      </c>
      <c r="AK73" s="3">
        <f>+W73</f>
        <v>36.451343431287995</v>
      </c>
      <c r="AL73" s="3">
        <f>SUM(AB73:AK73)</f>
        <v>211.02328700339308</v>
      </c>
    </row>
    <row r="74" spans="1:52" ht="15.5" x14ac:dyDescent="0.35">
      <c r="A74" s="5" t="s">
        <v>132</v>
      </c>
      <c r="C74">
        <v>15</v>
      </c>
      <c r="D74" s="15">
        <v>0</v>
      </c>
      <c r="E74" s="3">
        <f>+$D74*E57</f>
        <v>0</v>
      </c>
      <c r="F74" s="15">
        <v>0</v>
      </c>
      <c r="G74" s="3">
        <f>+$D74*G57</f>
        <v>0</v>
      </c>
      <c r="H74" s="15">
        <v>0</v>
      </c>
      <c r="I74" s="3">
        <f>+$D74*I57</f>
        <v>0</v>
      </c>
      <c r="J74" s="15">
        <v>0</v>
      </c>
      <c r="K74" s="3">
        <f>+$D74*K57</f>
        <v>0</v>
      </c>
      <c r="L74" s="15">
        <v>0</v>
      </c>
      <c r="M74" s="3">
        <f>+$D74*M57</f>
        <v>0</v>
      </c>
      <c r="N74" s="15">
        <v>0</v>
      </c>
      <c r="O74" s="3">
        <f>+$D74*O57</f>
        <v>0</v>
      </c>
      <c r="P74" s="15">
        <v>0</v>
      </c>
      <c r="Q74" s="3">
        <f>+$D74*Q57</f>
        <v>0</v>
      </c>
      <c r="R74" s="15">
        <v>0</v>
      </c>
      <c r="S74" s="3">
        <f>+$D74*S57</f>
        <v>0</v>
      </c>
      <c r="T74" s="15">
        <v>0</v>
      </c>
      <c r="U74" s="3">
        <f>+$D74*U57</f>
        <v>0</v>
      </c>
      <c r="V74" s="15">
        <v>0</v>
      </c>
      <c r="W74" s="3">
        <f>+$D74*W57</f>
        <v>0</v>
      </c>
      <c r="X74" s="3">
        <f>+E74+G74+I74+K74+M74+O74+Q74+S74+U74+W74</f>
        <v>0</v>
      </c>
      <c r="AA74" s="5" t="s">
        <v>132</v>
      </c>
      <c r="AB74" s="3">
        <f>+E74</f>
        <v>0</v>
      </c>
      <c r="AC74" s="3">
        <f>+G74</f>
        <v>0</v>
      </c>
      <c r="AD74" s="3">
        <f>+I74</f>
        <v>0</v>
      </c>
      <c r="AE74" s="3">
        <f>+K74</f>
        <v>0</v>
      </c>
      <c r="AF74" s="3">
        <f>+M74</f>
        <v>0</v>
      </c>
      <c r="AG74" s="3">
        <f>+O74</f>
        <v>0</v>
      </c>
      <c r="AH74" s="3">
        <f>+Q74</f>
        <v>0</v>
      </c>
      <c r="AI74" s="3">
        <f>+S74</f>
        <v>0</v>
      </c>
      <c r="AJ74" s="3">
        <f>+U74</f>
        <v>0</v>
      </c>
      <c r="AK74" s="3">
        <f>+W74</f>
        <v>0</v>
      </c>
      <c r="AL74" s="3">
        <f>SUM(AB74:AK74)</f>
        <v>0</v>
      </c>
    </row>
    <row r="75" spans="1:52" ht="15.5" x14ac:dyDescent="0.35">
      <c r="A75" s="5" t="s">
        <v>133</v>
      </c>
      <c r="C75">
        <v>16</v>
      </c>
      <c r="D75" s="15">
        <v>0</v>
      </c>
      <c r="E75" s="3">
        <f>+$D75*E57</f>
        <v>0</v>
      </c>
      <c r="F75" s="15">
        <v>0</v>
      </c>
      <c r="G75" s="3">
        <f>+$D75*G57</f>
        <v>0</v>
      </c>
      <c r="H75" s="15">
        <v>0</v>
      </c>
      <c r="I75" s="3">
        <f>+$D75*I57</f>
        <v>0</v>
      </c>
      <c r="J75" s="15">
        <v>0</v>
      </c>
      <c r="K75" s="3">
        <f>+$D75*K57</f>
        <v>0</v>
      </c>
      <c r="L75" s="15">
        <v>0</v>
      </c>
      <c r="M75" s="3">
        <f>+$D75*M57</f>
        <v>0</v>
      </c>
      <c r="N75" s="15">
        <v>0</v>
      </c>
      <c r="O75" s="3">
        <f>+$D75*O57</f>
        <v>0</v>
      </c>
      <c r="P75" s="15">
        <v>0</v>
      </c>
      <c r="Q75" s="3">
        <f>+$D75*Q57</f>
        <v>0</v>
      </c>
      <c r="R75" s="15">
        <v>0</v>
      </c>
      <c r="S75" s="3">
        <f>+$D75*S57</f>
        <v>0</v>
      </c>
      <c r="T75" s="15">
        <v>0</v>
      </c>
      <c r="U75" s="3">
        <f>+$D75*U57</f>
        <v>0</v>
      </c>
      <c r="V75" s="15">
        <v>0</v>
      </c>
      <c r="W75" s="3">
        <f>+$D75*W57</f>
        <v>0</v>
      </c>
      <c r="X75" s="3">
        <f>+E75+G75+I75+K75+M75+O75+Q75+S75+U75+W75</f>
        <v>0</v>
      </c>
      <c r="AA75" s="5" t="s">
        <v>133</v>
      </c>
      <c r="AB75" s="3">
        <f>+E75</f>
        <v>0</v>
      </c>
      <c r="AC75" s="3">
        <f>+G75</f>
        <v>0</v>
      </c>
      <c r="AD75" s="3">
        <f>+I75</f>
        <v>0</v>
      </c>
      <c r="AE75" s="3">
        <f>+K75</f>
        <v>0</v>
      </c>
      <c r="AF75" s="3">
        <f>+M75</f>
        <v>0</v>
      </c>
      <c r="AG75" s="3">
        <f>+O75</f>
        <v>0</v>
      </c>
      <c r="AH75" s="3">
        <f>+Q75</f>
        <v>0</v>
      </c>
      <c r="AI75" s="3">
        <f>+S75</f>
        <v>0</v>
      </c>
      <c r="AJ75" s="3">
        <f>+U75</f>
        <v>0</v>
      </c>
      <c r="AK75" s="3">
        <f>+W75</f>
        <v>0</v>
      </c>
      <c r="AL75" s="3">
        <f>SUM(AB75:AK75)</f>
        <v>0</v>
      </c>
    </row>
    <row r="76" spans="1:52" ht="15.5" x14ac:dyDescent="0.35">
      <c r="A76" s="5" t="s">
        <v>134</v>
      </c>
      <c r="C76">
        <v>25</v>
      </c>
      <c r="D76" s="15">
        <v>0</v>
      </c>
      <c r="E76" s="3">
        <f>+$D76*E57</f>
        <v>0</v>
      </c>
      <c r="F76" s="15">
        <v>0</v>
      </c>
      <c r="G76" s="3">
        <f>+$D76*G57</f>
        <v>0</v>
      </c>
      <c r="H76" s="15">
        <v>0</v>
      </c>
      <c r="I76" s="3">
        <f>+$D76*I57</f>
        <v>0</v>
      </c>
      <c r="J76" s="15">
        <v>0</v>
      </c>
      <c r="K76" s="3">
        <f>+$D76*K57</f>
        <v>0</v>
      </c>
      <c r="L76" s="15">
        <v>0</v>
      </c>
      <c r="M76" s="3">
        <f>+$D76*M57</f>
        <v>0</v>
      </c>
      <c r="N76" s="15">
        <v>0</v>
      </c>
      <c r="O76" s="3">
        <f>+$D76*O57</f>
        <v>0</v>
      </c>
      <c r="P76" s="15">
        <v>0</v>
      </c>
      <c r="Q76" s="3">
        <f>+$D76*Q57</f>
        <v>0</v>
      </c>
      <c r="R76" s="15">
        <v>0</v>
      </c>
      <c r="S76" s="3">
        <f>+$D76*S57</f>
        <v>0</v>
      </c>
      <c r="T76" s="15">
        <v>0</v>
      </c>
      <c r="U76" s="3">
        <f>+$D76*U57</f>
        <v>0</v>
      </c>
      <c r="V76" s="15">
        <v>0</v>
      </c>
      <c r="W76" s="3">
        <f>+$D76*W57</f>
        <v>0</v>
      </c>
      <c r="X76" s="3">
        <f>+E76+G76+I76+K76+M76+O76+Q76+S76+U76+W76</f>
        <v>0</v>
      </c>
      <c r="AA76" s="5" t="s">
        <v>134</v>
      </c>
      <c r="AB76" s="3">
        <f>+E76</f>
        <v>0</v>
      </c>
      <c r="AC76" s="3">
        <f>+G76</f>
        <v>0</v>
      </c>
      <c r="AD76" s="3">
        <f>+I76</f>
        <v>0</v>
      </c>
      <c r="AE76" s="3">
        <f>+K76</f>
        <v>0</v>
      </c>
      <c r="AF76" s="3">
        <f>+M76</f>
        <v>0</v>
      </c>
      <c r="AG76" s="3">
        <f>+O76</f>
        <v>0</v>
      </c>
      <c r="AH76" s="3">
        <f>+Q76</f>
        <v>0</v>
      </c>
      <c r="AI76" s="3">
        <f>+S76</f>
        <v>0</v>
      </c>
      <c r="AJ76" s="3">
        <f>+U76</f>
        <v>0</v>
      </c>
      <c r="AK76" s="3">
        <f>+W76</f>
        <v>0</v>
      </c>
      <c r="AL76" s="3">
        <f>SUM(AB76:AK76)</f>
        <v>0</v>
      </c>
    </row>
    <row r="77" spans="1:52" ht="15.5" x14ac:dyDescent="0.35">
      <c r="A77" s="5" t="s">
        <v>135</v>
      </c>
      <c r="D77" s="15">
        <f t="shared" ref="D77:V77" si="35">SUM(D73:D76)</f>
        <v>1</v>
      </c>
      <c r="E77" s="27">
        <f>SUM(E73:E76)</f>
        <v>87.056570909073272</v>
      </c>
      <c r="F77" s="15">
        <f t="shared" si="35"/>
        <v>1</v>
      </c>
      <c r="G77" s="27">
        <f>SUM(G73:G76)</f>
        <v>17.298211351108531</v>
      </c>
      <c r="H77" s="15">
        <f t="shared" si="35"/>
        <v>1</v>
      </c>
      <c r="I77" s="27">
        <f>SUM(I73:I76)</f>
        <v>0</v>
      </c>
      <c r="J77" s="15">
        <f t="shared" si="35"/>
        <v>1</v>
      </c>
      <c r="K77" s="27">
        <f>SUM(K73:K76)</f>
        <v>0.1224374620583237</v>
      </c>
      <c r="L77" s="15">
        <f t="shared" si="35"/>
        <v>1</v>
      </c>
      <c r="M77" s="27">
        <f>SUM(M73:M76)</f>
        <v>3.9554393233853027</v>
      </c>
      <c r="N77" s="15">
        <f t="shared" si="35"/>
        <v>1</v>
      </c>
      <c r="O77" s="27">
        <f>SUM(O73:O76)</f>
        <v>7.5617970215783323</v>
      </c>
      <c r="P77" s="15">
        <f t="shared" si="35"/>
        <v>1</v>
      </c>
      <c r="Q77" s="27">
        <f>SUM(Q73:Q76)</f>
        <v>54.682454935684106</v>
      </c>
      <c r="R77" s="15">
        <f t="shared" si="35"/>
        <v>1</v>
      </c>
      <c r="S77" s="27">
        <f>SUM(S73:S76)</f>
        <v>3.8950325692171792</v>
      </c>
      <c r="T77" s="15">
        <f t="shared" si="35"/>
        <v>1</v>
      </c>
      <c r="U77" s="27">
        <f>SUM(U73:U76)</f>
        <v>0</v>
      </c>
      <c r="V77" s="15">
        <f t="shared" si="35"/>
        <v>1</v>
      </c>
      <c r="W77" s="27">
        <f>SUM(W73:W76)</f>
        <v>36.451343431287995</v>
      </c>
      <c r="X77" s="3">
        <f>+E77+G77+I77+K77+M77+O77+Q77+S77+U77+W77</f>
        <v>211.02328700339308</v>
      </c>
      <c r="Y77" s="3"/>
      <c r="AA77" s="5"/>
      <c r="AB77" s="4" t="s">
        <v>0</v>
      </c>
      <c r="AC77" s="4" t="s">
        <v>1</v>
      </c>
      <c r="AD77" s="4" t="s">
        <v>2</v>
      </c>
      <c r="AE77" s="4" t="s">
        <v>3</v>
      </c>
      <c r="AF77" s="4" t="s">
        <v>4</v>
      </c>
      <c r="AG77" s="4" t="s">
        <v>5</v>
      </c>
      <c r="AH77" s="4" t="s">
        <v>6</v>
      </c>
      <c r="AI77" s="4" t="s">
        <v>80</v>
      </c>
      <c r="AJ77" s="4" t="s">
        <v>82</v>
      </c>
      <c r="AK77" s="4" t="s">
        <v>9</v>
      </c>
      <c r="AL77" s="4" t="s">
        <v>10</v>
      </c>
      <c r="AO77" s="4" t="s">
        <v>0</v>
      </c>
      <c r="AP77" s="4" t="s">
        <v>1</v>
      </c>
      <c r="AQ77" s="4" t="s">
        <v>2</v>
      </c>
      <c r="AR77" s="4" t="s">
        <v>3</v>
      </c>
      <c r="AS77" s="4" t="s">
        <v>4</v>
      </c>
      <c r="AT77" s="4" t="s">
        <v>5</v>
      </c>
      <c r="AU77" s="4" t="s">
        <v>185</v>
      </c>
      <c r="AV77" s="4" t="s">
        <v>80</v>
      </c>
      <c r="AW77" s="4" t="s">
        <v>82</v>
      </c>
      <c r="AX77" s="4" t="s">
        <v>9</v>
      </c>
      <c r="AY77" s="4" t="s">
        <v>10</v>
      </c>
    </row>
    <row r="78" spans="1:52" ht="15.5" x14ac:dyDescent="0.35">
      <c r="A78" s="4" t="s">
        <v>136</v>
      </c>
      <c r="E78" s="3"/>
      <c r="F78" s="3"/>
      <c r="G78" s="3"/>
      <c r="H78" s="3"/>
      <c r="I78" s="3"/>
      <c r="J78" s="3"/>
      <c r="K78" s="3"/>
      <c r="L78" s="3"/>
      <c r="M78" s="3"/>
      <c r="N78" s="3"/>
      <c r="O78" s="3"/>
      <c r="P78" s="3"/>
      <c r="Q78" s="3"/>
      <c r="R78" s="3"/>
      <c r="S78" s="3"/>
      <c r="T78" s="3"/>
      <c r="U78" s="3"/>
      <c r="V78" s="3"/>
      <c r="W78" s="3"/>
      <c r="AA78" t="s">
        <v>137</v>
      </c>
      <c r="AB78" s="3">
        <f>+E60</f>
        <v>1252.2752892305152</v>
      </c>
      <c r="AC78" s="3">
        <f>+G60</f>
        <v>248.82811712748423</v>
      </c>
      <c r="AD78" s="3">
        <f>+I60</f>
        <v>0</v>
      </c>
      <c r="AE78" s="3">
        <f>+K60</f>
        <v>1.7612158003774252</v>
      </c>
      <c r="AF78" s="3">
        <f>+M60</f>
        <v>56.897473344080886</v>
      </c>
      <c r="AG78" s="3">
        <f>+O60</f>
        <v>108.77354177193448</v>
      </c>
      <c r="AH78" s="3">
        <f>+Q60</f>
        <v>786.58608253637897</v>
      </c>
      <c r="AI78" s="3">
        <f>+S60</f>
        <v>56.028545418739419</v>
      </c>
      <c r="AJ78" s="3">
        <f>+U60</f>
        <v>0</v>
      </c>
      <c r="AK78" s="3">
        <f>+W60</f>
        <v>524.33855551160423</v>
      </c>
      <c r="AL78" s="3">
        <f>+X60</f>
        <v>3035.488820741115</v>
      </c>
      <c r="AN78" t="s">
        <v>238</v>
      </c>
      <c r="AO78" s="3">
        <f>+AB78</f>
        <v>1252.2752892305152</v>
      </c>
      <c r="AP78" s="3">
        <f t="shared" ref="AP78:AX78" si="36">+AC78</f>
        <v>248.82811712748423</v>
      </c>
      <c r="AQ78" s="3">
        <f t="shared" si="36"/>
        <v>0</v>
      </c>
      <c r="AR78" s="3">
        <f t="shared" si="36"/>
        <v>1.7612158003774252</v>
      </c>
      <c r="AS78" s="3">
        <f t="shared" si="36"/>
        <v>56.897473344080886</v>
      </c>
      <c r="AT78" s="3">
        <f t="shared" si="36"/>
        <v>108.77354177193448</v>
      </c>
      <c r="AU78" s="3">
        <f t="shared" si="36"/>
        <v>786.58608253637897</v>
      </c>
      <c r="AV78" s="3">
        <f t="shared" si="36"/>
        <v>56.028545418739419</v>
      </c>
      <c r="AW78" s="3">
        <f t="shared" si="36"/>
        <v>0</v>
      </c>
      <c r="AX78" s="3">
        <f t="shared" si="36"/>
        <v>524.33855551160423</v>
      </c>
      <c r="AY78" s="3">
        <f>SUM(AO78:AX78)</f>
        <v>3035.488820741115</v>
      </c>
      <c r="AZ78" t="s">
        <v>138</v>
      </c>
    </row>
    <row r="79" spans="1:52" ht="15.5" x14ac:dyDescent="0.35">
      <c r="A79" s="5" t="s">
        <v>139</v>
      </c>
      <c r="B79" t="s">
        <v>140</v>
      </c>
      <c r="C79">
        <v>3</v>
      </c>
      <c r="D79" s="15">
        <v>0.5</v>
      </c>
      <c r="E79" s="3">
        <f t="shared" ref="E79:E84" si="37">+$D79*E$60</f>
        <v>626.13764461525761</v>
      </c>
      <c r="F79" s="15">
        <v>0.5</v>
      </c>
      <c r="G79" s="3">
        <f>+$F79*G$60</f>
        <v>124.41405856374212</v>
      </c>
      <c r="H79" s="15">
        <v>0.2</v>
      </c>
      <c r="I79" s="3">
        <f t="shared" ref="I79:I84" si="38">+$H79*I$60</f>
        <v>0</v>
      </c>
      <c r="J79" s="15">
        <v>0.2</v>
      </c>
      <c r="K79" s="3">
        <f t="shared" ref="K79:K84" si="39">+$J79*K$60</f>
        <v>0.35224316007548506</v>
      </c>
      <c r="L79" s="15">
        <v>0.3</v>
      </c>
      <c r="M79" s="3">
        <f t="shared" ref="M79:M84" si="40">+$L79*M$60</f>
        <v>17.069242003224264</v>
      </c>
      <c r="N79" s="15">
        <v>0.2</v>
      </c>
      <c r="O79" s="3">
        <f t="shared" ref="O79:O84" si="41">+$N79*O$60</f>
        <v>21.754708354386896</v>
      </c>
      <c r="P79" s="15">
        <v>0.3</v>
      </c>
      <c r="Q79" s="3">
        <f t="shared" ref="Q79:Q84" si="42">+$P79*Q$60</f>
        <v>235.97582476091367</v>
      </c>
      <c r="R79" s="15">
        <v>0.3</v>
      </c>
      <c r="S79" s="3">
        <f t="shared" ref="S79:S84" si="43">+$R79*S$60</f>
        <v>16.808563625621826</v>
      </c>
      <c r="T79" s="15">
        <v>0.3</v>
      </c>
      <c r="U79" s="3">
        <f t="shared" ref="U79:U84" si="44">+$T79*U$60</f>
        <v>0</v>
      </c>
      <c r="V79" s="15">
        <v>0.3</v>
      </c>
      <c r="W79" s="3">
        <f t="shared" ref="W79:W84" si="45">+$V79*W$60</f>
        <v>157.30156665348127</v>
      </c>
      <c r="X79" s="3">
        <f t="shared" ref="X79:X85" si="46">+E79+G79+I79+K79+M79+O79+Q79+S79+U79+W79</f>
        <v>1199.8138517367033</v>
      </c>
      <c r="AA79" t="s">
        <v>139</v>
      </c>
      <c r="AB79" s="15">
        <f t="shared" ref="AB79:AB84" si="47">+D79</f>
        <v>0.5</v>
      </c>
      <c r="AC79" s="15">
        <f t="shared" ref="AC79:AC84" si="48">+F79</f>
        <v>0.5</v>
      </c>
      <c r="AD79" s="15">
        <f t="shared" ref="AD79:AD84" si="49">+H79</f>
        <v>0.2</v>
      </c>
      <c r="AE79" s="15">
        <f t="shared" ref="AE79:AE84" si="50">+J79</f>
        <v>0.2</v>
      </c>
      <c r="AF79" s="15">
        <f t="shared" ref="AF79:AF84" si="51">+L79</f>
        <v>0.3</v>
      </c>
      <c r="AG79" s="15">
        <f t="shared" ref="AG79:AG84" si="52">+N79</f>
        <v>0.2</v>
      </c>
      <c r="AH79" s="15">
        <f t="shared" ref="AH79:AH84" si="53">+P79</f>
        <v>0.3</v>
      </c>
      <c r="AI79" s="15">
        <f t="shared" ref="AI79:AI84" si="54">+R79</f>
        <v>0.3</v>
      </c>
      <c r="AJ79" s="15">
        <f t="shared" ref="AJ79:AJ84" si="55">+T79</f>
        <v>0.3</v>
      </c>
      <c r="AK79" s="15">
        <f t="shared" ref="AK79:AK84" si="56">+V79</f>
        <v>0.3</v>
      </c>
      <c r="AN79" t="s">
        <v>141</v>
      </c>
      <c r="AO79" s="3">
        <f t="shared" ref="AO79:AX84" si="57">+AB79*AO$78</f>
        <v>626.13764461525761</v>
      </c>
      <c r="AP79" s="3">
        <f t="shared" si="57"/>
        <v>124.41405856374212</v>
      </c>
      <c r="AQ79" s="3">
        <f t="shared" si="57"/>
        <v>0</v>
      </c>
      <c r="AR79" s="3">
        <f t="shared" si="57"/>
        <v>0.35224316007548506</v>
      </c>
      <c r="AS79" s="3">
        <f t="shared" si="57"/>
        <v>17.069242003224264</v>
      </c>
      <c r="AT79" s="3">
        <f t="shared" si="57"/>
        <v>21.754708354386896</v>
      </c>
      <c r="AU79" s="3">
        <f t="shared" si="57"/>
        <v>235.97582476091367</v>
      </c>
      <c r="AV79" s="3">
        <f t="shared" si="57"/>
        <v>16.808563625621826</v>
      </c>
      <c r="AW79" s="3">
        <f t="shared" si="57"/>
        <v>0</v>
      </c>
      <c r="AX79" s="3">
        <f t="shared" si="57"/>
        <v>157.30156665348127</v>
      </c>
      <c r="AY79" s="3">
        <f t="shared" ref="AY79:AY84" si="58">SUM(AO79:AX79)</f>
        <v>1199.8138517367033</v>
      </c>
      <c r="AZ79" t="s">
        <v>141</v>
      </c>
    </row>
    <row r="80" spans="1:52" ht="15.5" x14ac:dyDescent="0.35">
      <c r="A80" s="5" t="s">
        <v>142</v>
      </c>
      <c r="B80" t="s">
        <v>143</v>
      </c>
      <c r="C80">
        <v>15</v>
      </c>
      <c r="D80" s="15">
        <v>0.3</v>
      </c>
      <c r="E80" s="3">
        <f t="shared" si="37"/>
        <v>375.68258676915457</v>
      </c>
      <c r="F80" s="15">
        <v>0.3</v>
      </c>
      <c r="G80" s="3">
        <f>+$F80*G$60</f>
        <v>74.648435138245262</v>
      </c>
      <c r="H80" s="15">
        <v>0</v>
      </c>
      <c r="I80" s="3">
        <f t="shared" si="38"/>
        <v>0</v>
      </c>
      <c r="J80" s="15">
        <v>0</v>
      </c>
      <c r="K80" s="3">
        <f t="shared" si="39"/>
        <v>0</v>
      </c>
      <c r="L80" s="15">
        <v>0.5</v>
      </c>
      <c r="M80" s="3">
        <f t="shared" si="40"/>
        <v>28.448736672040443</v>
      </c>
      <c r="N80" s="15">
        <v>0</v>
      </c>
      <c r="O80" s="3">
        <f t="shared" si="41"/>
        <v>0</v>
      </c>
      <c r="P80" s="15">
        <v>0</v>
      </c>
      <c r="Q80" s="3">
        <f t="shared" si="42"/>
        <v>0</v>
      </c>
      <c r="R80" s="15">
        <v>0</v>
      </c>
      <c r="S80" s="3">
        <f t="shared" si="43"/>
        <v>0</v>
      </c>
      <c r="T80" s="15">
        <v>0</v>
      </c>
      <c r="U80" s="3">
        <f t="shared" si="44"/>
        <v>0</v>
      </c>
      <c r="V80" s="15">
        <v>0</v>
      </c>
      <c r="W80" s="3">
        <f t="shared" si="45"/>
        <v>0</v>
      </c>
      <c r="X80" s="3">
        <f t="shared" si="46"/>
        <v>478.77975857944028</v>
      </c>
      <c r="AA80" t="s">
        <v>142</v>
      </c>
      <c r="AB80" s="15">
        <f t="shared" si="47"/>
        <v>0.3</v>
      </c>
      <c r="AC80" s="15">
        <f t="shared" si="48"/>
        <v>0.3</v>
      </c>
      <c r="AD80" s="15">
        <f t="shared" si="49"/>
        <v>0</v>
      </c>
      <c r="AE80" s="15">
        <f t="shared" si="50"/>
        <v>0</v>
      </c>
      <c r="AF80" s="15">
        <f t="shared" si="51"/>
        <v>0.5</v>
      </c>
      <c r="AG80" s="15">
        <f t="shared" si="52"/>
        <v>0</v>
      </c>
      <c r="AH80" s="15">
        <f t="shared" si="53"/>
        <v>0</v>
      </c>
      <c r="AI80" s="15">
        <f t="shared" si="54"/>
        <v>0</v>
      </c>
      <c r="AJ80" s="15">
        <f t="shared" si="55"/>
        <v>0</v>
      </c>
      <c r="AK80" s="15">
        <f t="shared" si="56"/>
        <v>0</v>
      </c>
      <c r="AN80" t="s">
        <v>144</v>
      </c>
      <c r="AO80" s="3">
        <f t="shared" si="57"/>
        <v>375.68258676915457</v>
      </c>
      <c r="AP80" s="3">
        <f t="shared" si="57"/>
        <v>74.648435138245262</v>
      </c>
      <c r="AQ80" s="3">
        <f t="shared" si="57"/>
        <v>0</v>
      </c>
      <c r="AR80" s="3">
        <f t="shared" si="57"/>
        <v>0</v>
      </c>
      <c r="AS80" s="3">
        <f t="shared" si="57"/>
        <v>28.448736672040443</v>
      </c>
      <c r="AT80" s="3">
        <f t="shared" si="57"/>
        <v>0</v>
      </c>
      <c r="AU80" s="3">
        <f t="shared" si="57"/>
        <v>0</v>
      </c>
      <c r="AV80" s="3">
        <f t="shared" si="57"/>
        <v>0</v>
      </c>
      <c r="AW80" s="3">
        <f t="shared" si="57"/>
        <v>0</v>
      </c>
      <c r="AX80" s="3">
        <f t="shared" si="57"/>
        <v>0</v>
      </c>
      <c r="AY80" s="3">
        <f t="shared" si="58"/>
        <v>478.77975857944028</v>
      </c>
      <c r="AZ80" t="s">
        <v>144</v>
      </c>
    </row>
    <row r="81" spans="1:52" ht="15.5" x14ac:dyDescent="0.35">
      <c r="A81" s="5" t="s">
        <v>145</v>
      </c>
      <c r="B81" t="s">
        <v>146</v>
      </c>
      <c r="C81">
        <v>20</v>
      </c>
      <c r="D81" s="15">
        <v>0</v>
      </c>
      <c r="E81" s="3">
        <f t="shared" si="37"/>
        <v>0</v>
      </c>
      <c r="F81" s="15">
        <v>0</v>
      </c>
      <c r="G81" s="3">
        <f>+$F81*G$60</f>
        <v>0</v>
      </c>
      <c r="H81" s="15">
        <v>0.5</v>
      </c>
      <c r="I81" s="3">
        <f t="shared" si="38"/>
        <v>0</v>
      </c>
      <c r="J81" s="15">
        <v>0.5</v>
      </c>
      <c r="K81" s="3">
        <f t="shared" si="39"/>
        <v>0.8806079001887126</v>
      </c>
      <c r="L81" s="15">
        <v>0</v>
      </c>
      <c r="M81" s="3">
        <f t="shared" si="40"/>
        <v>0</v>
      </c>
      <c r="N81" s="15">
        <v>0.5</v>
      </c>
      <c r="O81" s="3">
        <f t="shared" si="41"/>
        <v>54.386770885967238</v>
      </c>
      <c r="P81" s="15">
        <v>0.2</v>
      </c>
      <c r="Q81" s="3">
        <f t="shared" si="42"/>
        <v>157.31721650727582</v>
      </c>
      <c r="R81" s="15">
        <v>0.2</v>
      </c>
      <c r="S81" s="3">
        <f t="shared" si="43"/>
        <v>11.205709083747884</v>
      </c>
      <c r="T81" s="15">
        <v>0.2</v>
      </c>
      <c r="U81" s="3">
        <f t="shared" si="44"/>
        <v>0</v>
      </c>
      <c r="V81" s="15">
        <v>0.2</v>
      </c>
      <c r="W81" s="3">
        <f t="shared" si="45"/>
        <v>104.86771110232085</v>
      </c>
      <c r="X81" s="3">
        <f t="shared" si="46"/>
        <v>328.65801547950048</v>
      </c>
      <c r="AA81" t="s">
        <v>145</v>
      </c>
      <c r="AB81" s="15">
        <f t="shared" si="47"/>
        <v>0</v>
      </c>
      <c r="AC81" s="15">
        <f t="shared" si="48"/>
        <v>0</v>
      </c>
      <c r="AD81" s="15">
        <f t="shared" si="49"/>
        <v>0.5</v>
      </c>
      <c r="AE81" s="15">
        <f t="shared" si="50"/>
        <v>0.5</v>
      </c>
      <c r="AF81" s="15">
        <f t="shared" si="51"/>
        <v>0</v>
      </c>
      <c r="AG81" s="15">
        <f t="shared" si="52"/>
        <v>0.5</v>
      </c>
      <c r="AH81" s="15">
        <f t="shared" si="53"/>
        <v>0.2</v>
      </c>
      <c r="AI81" s="15">
        <f t="shared" si="54"/>
        <v>0.2</v>
      </c>
      <c r="AJ81" s="15">
        <f t="shared" si="55"/>
        <v>0.2</v>
      </c>
      <c r="AK81" s="15">
        <f t="shared" si="56"/>
        <v>0.2</v>
      </c>
      <c r="AN81" t="s">
        <v>145</v>
      </c>
      <c r="AO81" s="3">
        <f t="shared" si="57"/>
        <v>0</v>
      </c>
      <c r="AP81" s="3">
        <f t="shared" si="57"/>
        <v>0</v>
      </c>
      <c r="AQ81" s="3">
        <f t="shared" si="57"/>
        <v>0</v>
      </c>
      <c r="AR81" s="3">
        <f t="shared" si="57"/>
        <v>0.8806079001887126</v>
      </c>
      <c r="AS81" s="3">
        <f t="shared" si="57"/>
        <v>0</v>
      </c>
      <c r="AT81" s="3">
        <f t="shared" si="57"/>
        <v>54.386770885967238</v>
      </c>
      <c r="AU81" s="3">
        <f t="shared" si="57"/>
        <v>157.31721650727582</v>
      </c>
      <c r="AV81" s="3">
        <f t="shared" si="57"/>
        <v>11.205709083747884</v>
      </c>
      <c r="AW81" s="3">
        <f t="shared" si="57"/>
        <v>0</v>
      </c>
      <c r="AX81" s="3">
        <f t="shared" si="57"/>
        <v>104.86771110232085</v>
      </c>
      <c r="AY81" s="3">
        <f t="shared" si="58"/>
        <v>328.65801547950048</v>
      </c>
      <c r="AZ81" t="s">
        <v>145</v>
      </c>
    </row>
    <row r="82" spans="1:52" ht="15.5" x14ac:dyDescent="0.35">
      <c r="A82" s="5" t="s">
        <v>147</v>
      </c>
      <c r="B82" t="s">
        <v>140</v>
      </c>
      <c r="C82">
        <v>25</v>
      </c>
      <c r="D82" s="15">
        <v>0</v>
      </c>
      <c r="E82" s="3">
        <f t="shared" si="37"/>
        <v>0</v>
      </c>
      <c r="F82" s="15">
        <v>0</v>
      </c>
      <c r="G82" s="3">
        <f>+$F82*G$60</f>
        <v>0</v>
      </c>
      <c r="H82" s="15">
        <v>0</v>
      </c>
      <c r="I82" s="3">
        <f t="shared" si="38"/>
        <v>0</v>
      </c>
      <c r="J82" s="15">
        <v>0</v>
      </c>
      <c r="K82" s="3">
        <f t="shared" si="39"/>
        <v>0</v>
      </c>
      <c r="L82" s="15">
        <v>0</v>
      </c>
      <c r="M82" s="3">
        <f t="shared" si="40"/>
        <v>0</v>
      </c>
      <c r="N82" s="15">
        <v>0</v>
      </c>
      <c r="O82" s="3">
        <f t="shared" si="41"/>
        <v>0</v>
      </c>
      <c r="P82" s="15">
        <v>0</v>
      </c>
      <c r="Q82" s="3">
        <f t="shared" si="42"/>
        <v>0</v>
      </c>
      <c r="R82" s="15">
        <v>0</v>
      </c>
      <c r="S82" s="3">
        <f t="shared" si="43"/>
        <v>0</v>
      </c>
      <c r="T82" s="15">
        <v>0</v>
      </c>
      <c r="U82" s="3">
        <f t="shared" si="44"/>
        <v>0</v>
      </c>
      <c r="V82" s="15">
        <v>0</v>
      </c>
      <c r="W82" s="3">
        <f t="shared" si="45"/>
        <v>0</v>
      </c>
      <c r="X82" s="3">
        <f t="shared" si="46"/>
        <v>0</v>
      </c>
      <c r="AA82" t="s">
        <v>147</v>
      </c>
      <c r="AB82" s="15">
        <f t="shared" si="47"/>
        <v>0</v>
      </c>
      <c r="AC82" s="15">
        <f t="shared" si="48"/>
        <v>0</v>
      </c>
      <c r="AD82" s="15">
        <f t="shared" si="49"/>
        <v>0</v>
      </c>
      <c r="AE82" s="15">
        <f t="shared" si="50"/>
        <v>0</v>
      </c>
      <c r="AF82" s="15">
        <f t="shared" si="51"/>
        <v>0</v>
      </c>
      <c r="AG82" s="15">
        <f t="shared" si="52"/>
        <v>0</v>
      </c>
      <c r="AH82" s="15">
        <f t="shared" si="53"/>
        <v>0</v>
      </c>
      <c r="AI82" s="15">
        <f t="shared" si="54"/>
        <v>0</v>
      </c>
      <c r="AJ82" s="15">
        <f t="shared" si="55"/>
        <v>0</v>
      </c>
      <c r="AK82" s="15">
        <f t="shared" si="56"/>
        <v>0</v>
      </c>
      <c r="AN82" t="s">
        <v>147</v>
      </c>
      <c r="AO82" s="3">
        <f t="shared" si="57"/>
        <v>0</v>
      </c>
      <c r="AP82" s="3">
        <f t="shared" si="57"/>
        <v>0</v>
      </c>
      <c r="AQ82" s="3">
        <f t="shared" si="57"/>
        <v>0</v>
      </c>
      <c r="AR82" s="3">
        <f t="shared" si="57"/>
        <v>0</v>
      </c>
      <c r="AS82" s="3">
        <f t="shared" si="57"/>
        <v>0</v>
      </c>
      <c r="AT82" s="3">
        <f t="shared" si="57"/>
        <v>0</v>
      </c>
      <c r="AU82" s="3">
        <f t="shared" si="57"/>
        <v>0</v>
      </c>
      <c r="AV82" s="3">
        <f t="shared" si="57"/>
        <v>0</v>
      </c>
      <c r="AW82" s="3">
        <f t="shared" si="57"/>
        <v>0</v>
      </c>
      <c r="AX82" s="3">
        <f t="shared" si="57"/>
        <v>0</v>
      </c>
      <c r="AY82" s="3">
        <f t="shared" si="58"/>
        <v>0</v>
      </c>
      <c r="AZ82" t="s">
        <v>147</v>
      </c>
    </row>
    <row r="83" spans="1:52" ht="15.5" x14ac:dyDescent="0.35">
      <c r="A83" s="5" t="s">
        <v>148</v>
      </c>
      <c r="B83" t="s">
        <v>146</v>
      </c>
      <c r="C83">
        <v>35</v>
      </c>
      <c r="D83" s="15">
        <v>0</v>
      </c>
      <c r="E83" s="3">
        <f t="shared" si="37"/>
        <v>0</v>
      </c>
      <c r="F83" s="15">
        <v>0</v>
      </c>
      <c r="G83" s="3">
        <f>+$F83*G$60</f>
        <v>0</v>
      </c>
      <c r="H83" s="15">
        <v>0.15</v>
      </c>
      <c r="I83" s="3">
        <f t="shared" si="38"/>
        <v>0</v>
      </c>
      <c r="J83" s="15">
        <v>0.15</v>
      </c>
      <c r="K83" s="3">
        <f t="shared" si="39"/>
        <v>0.26418237005661377</v>
      </c>
      <c r="L83" s="15">
        <v>0</v>
      </c>
      <c r="M83" s="3">
        <f t="shared" si="40"/>
        <v>0</v>
      </c>
      <c r="N83" s="15">
        <v>0.2</v>
      </c>
      <c r="O83" s="3">
        <f t="shared" si="41"/>
        <v>21.754708354386896</v>
      </c>
      <c r="P83" s="15">
        <v>0.05</v>
      </c>
      <c r="Q83" s="3">
        <f t="shared" si="42"/>
        <v>39.329304126818954</v>
      </c>
      <c r="R83" s="15">
        <v>0</v>
      </c>
      <c r="S83" s="3">
        <f t="shared" si="43"/>
        <v>0</v>
      </c>
      <c r="T83" s="15">
        <v>0.1</v>
      </c>
      <c r="U83" s="3">
        <f t="shared" si="44"/>
        <v>0</v>
      </c>
      <c r="V83" s="15">
        <v>0.1</v>
      </c>
      <c r="W83" s="3">
        <f t="shared" si="45"/>
        <v>52.433855551160427</v>
      </c>
      <c r="X83" s="3">
        <f t="shared" si="46"/>
        <v>113.7820504024229</v>
      </c>
      <c r="AA83" t="s">
        <v>148</v>
      </c>
      <c r="AB83" s="15">
        <f t="shared" si="47"/>
        <v>0</v>
      </c>
      <c r="AC83" s="15">
        <f t="shared" si="48"/>
        <v>0</v>
      </c>
      <c r="AD83" s="15">
        <f t="shared" si="49"/>
        <v>0.15</v>
      </c>
      <c r="AE83" s="15">
        <f t="shared" si="50"/>
        <v>0.15</v>
      </c>
      <c r="AF83" s="15">
        <f t="shared" si="51"/>
        <v>0</v>
      </c>
      <c r="AG83" s="15">
        <f t="shared" si="52"/>
        <v>0.2</v>
      </c>
      <c r="AH83" s="15">
        <f t="shared" si="53"/>
        <v>0.05</v>
      </c>
      <c r="AI83" s="15">
        <f t="shared" si="54"/>
        <v>0</v>
      </c>
      <c r="AJ83" s="15">
        <f t="shared" si="55"/>
        <v>0.1</v>
      </c>
      <c r="AK83" s="15">
        <f t="shared" si="56"/>
        <v>0.1</v>
      </c>
      <c r="AN83" t="s">
        <v>148</v>
      </c>
      <c r="AO83" s="3">
        <f t="shared" si="57"/>
        <v>0</v>
      </c>
      <c r="AP83" s="3">
        <f t="shared" si="57"/>
        <v>0</v>
      </c>
      <c r="AQ83" s="3">
        <f t="shared" si="57"/>
        <v>0</v>
      </c>
      <c r="AR83" s="3">
        <f t="shared" si="57"/>
        <v>0.26418237005661377</v>
      </c>
      <c r="AS83" s="3">
        <f t="shared" si="57"/>
        <v>0</v>
      </c>
      <c r="AT83" s="3">
        <f t="shared" si="57"/>
        <v>21.754708354386896</v>
      </c>
      <c r="AU83" s="3">
        <f t="shared" si="57"/>
        <v>39.329304126818954</v>
      </c>
      <c r="AV83" s="3">
        <f t="shared" si="57"/>
        <v>0</v>
      </c>
      <c r="AW83" s="3">
        <f t="shared" si="57"/>
        <v>0</v>
      </c>
      <c r="AX83" s="3">
        <f t="shared" si="57"/>
        <v>52.433855551160427</v>
      </c>
      <c r="AY83" s="3">
        <f t="shared" si="58"/>
        <v>113.7820504024229</v>
      </c>
      <c r="AZ83" t="s">
        <v>148</v>
      </c>
    </row>
    <row r="84" spans="1:52" ht="15.5" x14ac:dyDescent="0.35">
      <c r="A84" s="5" t="s">
        <v>149</v>
      </c>
      <c r="B84" t="s">
        <v>143</v>
      </c>
      <c r="C84">
        <v>25</v>
      </c>
      <c r="D84" s="15">
        <v>0.2</v>
      </c>
      <c r="E84" s="3">
        <f t="shared" si="37"/>
        <v>250.45505784610305</v>
      </c>
      <c r="F84" s="15">
        <v>0.2</v>
      </c>
      <c r="G84" s="3">
        <f t="shared" ref="G84" si="59">+$F84*G$60</f>
        <v>49.765623425496848</v>
      </c>
      <c r="H84" s="15">
        <v>0.15</v>
      </c>
      <c r="I84" s="3">
        <f t="shared" si="38"/>
        <v>0</v>
      </c>
      <c r="J84" s="15">
        <v>0.15</v>
      </c>
      <c r="K84" s="3">
        <f t="shared" si="39"/>
        <v>0.26418237005661377</v>
      </c>
      <c r="L84" s="15">
        <v>0.2</v>
      </c>
      <c r="M84" s="3">
        <f t="shared" si="40"/>
        <v>11.379494668816179</v>
      </c>
      <c r="N84" s="15">
        <v>0.1</v>
      </c>
      <c r="O84" s="3">
        <f t="shared" si="41"/>
        <v>10.877354177193448</v>
      </c>
      <c r="P84" s="15">
        <v>0.45</v>
      </c>
      <c r="Q84" s="3">
        <f t="shared" si="42"/>
        <v>353.96373714137053</v>
      </c>
      <c r="R84" s="15">
        <v>0.5</v>
      </c>
      <c r="S84" s="3">
        <f t="shared" si="43"/>
        <v>28.01427270936971</v>
      </c>
      <c r="T84" s="15">
        <v>0.4</v>
      </c>
      <c r="U84" s="3">
        <f t="shared" si="44"/>
        <v>0</v>
      </c>
      <c r="V84" s="15">
        <v>0.4</v>
      </c>
      <c r="W84" s="3">
        <f t="shared" si="45"/>
        <v>209.73542220464171</v>
      </c>
      <c r="X84" s="3">
        <f t="shared" si="46"/>
        <v>914.45514454304816</v>
      </c>
      <c r="AA84" t="s">
        <v>149</v>
      </c>
      <c r="AB84" s="15">
        <f t="shared" si="47"/>
        <v>0.2</v>
      </c>
      <c r="AC84" s="15">
        <f t="shared" si="48"/>
        <v>0.2</v>
      </c>
      <c r="AD84" s="15">
        <f t="shared" si="49"/>
        <v>0.15</v>
      </c>
      <c r="AE84" s="15">
        <f t="shared" si="50"/>
        <v>0.15</v>
      </c>
      <c r="AF84" s="15">
        <f t="shared" si="51"/>
        <v>0.2</v>
      </c>
      <c r="AG84" s="15">
        <f t="shared" si="52"/>
        <v>0.1</v>
      </c>
      <c r="AH84" s="15">
        <f t="shared" si="53"/>
        <v>0.45</v>
      </c>
      <c r="AI84" s="15">
        <f t="shared" si="54"/>
        <v>0.5</v>
      </c>
      <c r="AJ84" s="15">
        <f t="shared" si="55"/>
        <v>0.4</v>
      </c>
      <c r="AK84" s="15">
        <f t="shared" si="56"/>
        <v>0.4</v>
      </c>
      <c r="AN84" t="s">
        <v>149</v>
      </c>
      <c r="AO84" s="3">
        <f t="shared" si="57"/>
        <v>250.45505784610305</v>
      </c>
      <c r="AP84" s="3">
        <f t="shared" si="57"/>
        <v>49.765623425496848</v>
      </c>
      <c r="AQ84" s="3">
        <f t="shared" si="57"/>
        <v>0</v>
      </c>
      <c r="AR84" s="3">
        <f t="shared" si="57"/>
        <v>0.26418237005661377</v>
      </c>
      <c r="AS84" s="3">
        <f t="shared" si="57"/>
        <v>11.379494668816179</v>
      </c>
      <c r="AT84" s="3">
        <f t="shared" si="57"/>
        <v>10.877354177193448</v>
      </c>
      <c r="AU84" s="3">
        <f t="shared" si="57"/>
        <v>353.96373714137053</v>
      </c>
      <c r="AV84" s="3">
        <f t="shared" si="57"/>
        <v>28.01427270936971</v>
      </c>
      <c r="AW84" s="3">
        <f t="shared" si="57"/>
        <v>0</v>
      </c>
      <c r="AX84" s="3">
        <f t="shared" si="57"/>
        <v>209.73542220464171</v>
      </c>
      <c r="AY84" s="3">
        <f t="shared" si="58"/>
        <v>914.45514454304816</v>
      </c>
      <c r="AZ84" t="s">
        <v>149</v>
      </c>
    </row>
    <row r="85" spans="1:52" ht="15.5" x14ac:dyDescent="0.35">
      <c r="A85" s="5" t="s">
        <v>150</v>
      </c>
      <c r="D85" s="15">
        <f>SUM(D79:D84)</f>
        <v>1</v>
      </c>
      <c r="E85" s="27">
        <f>SUM(E79:E84)</f>
        <v>1252.2752892305152</v>
      </c>
      <c r="F85" s="15">
        <f>SUM(F79:F84)</f>
        <v>1</v>
      </c>
      <c r="G85" s="27">
        <f t="shared" ref="G85:U85" si="60">SUM(G79:G84)</f>
        <v>248.82811712748421</v>
      </c>
      <c r="H85" s="15">
        <f>SUM(H79:H84)</f>
        <v>1</v>
      </c>
      <c r="I85" s="27">
        <f t="shared" si="60"/>
        <v>0</v>
      </c>
      <c r="J85" s="15">
        <f>SUM(J79:J84)</f>
        <v>1</v>
      </c>
      <c r="K85" s="27">
        <f t="shared" si="60"/>
        <v>1.7612158003774252</v>
      </c>
      <c r="L85" s="15">
        <f>SUM(L79:L84)</f>
        <v>1</v>
      </c>
      <c r="M85" s="27">
        <f>SUM(M79:M84)</f>
        <v>56.897473344080886</v>
      </c>
      <c r="N85" s="15">
        <f>SUM(N79:N84)</f>
        <v>0.99999999999999989</v>
      </c>
      <c r="O85" s="27">
        <f t="shared" si="60"/>
        <v>108.77354177193448</v>
      </c>
      <c r="P85" s="15">
        <f>SUM(P79:P84)</f>
        <v>1</v>
      </c>
      <c r="Q85" s="27">
        <f t="shared" si="60"/>
        <v>786.58608253637897</v>
      </c>
      <c r="R85" s="15">
        <f>SUM(R79:R84)</f>
        <v>1</v>
      </c>
      <c r="S85" s="27">
        <f t="shared" si="60"/>
        <v>56.028545418739419</v>
      </c>
      <c r="T85" s="15">
        <f>SUM(T79:T84)</f>
        <v>1</v>
      </c>
      <c r="U85" s="27">
        <f t="shared" si="60"/>
        <v>0</v>
      </c>
      <c r="V85" s="15">
        <f>SUM(V79:V84)</f>
        <v>1</v>
      </c>
      <c r="W85" s="27">
        <f t="shared" ref="W85" si="61">SUM(W79:W84)</f>
        <v>524.33855551160423</v>
      </c>
      <c r="X85" s="3">
        <f t="shared" si="46"/>
        <v>3035.4888207411145</v>
      </c>
      <c r="AA85" t="s">
        <v>150</v>
      </c>
      <c r="AB85" s="15">
        <f>SUM(AB79:AB84)</f>
        <v>1</v>
      </c>
      <c r="AC85" s="15">
        <f t="shared" ref="AC85:AK85" si="62">SUM(AC79:AC84)</f>
        <v>1</v>
      </c>
      <c r="AD85" s="15">
        <f t="shared" si="62"/>
        <v>1</v>
      </c>
      <c r="AE85" s="15">
        <f t="shared" si="62"/>
        <v>1</v>
      </c>
      <c r="AF85" s="15">
        <f t="shared" si="62"/>
        <v>1</v>
      </c>
      <c r="AG85" s="15">
        <f t="shared" si="62"/>
        <v>0.99999999999999989</v>
      </c>
      <c r="AH85" s="15">
        <f t="shared" si="62"/>
        <v>1</v>
      </c>
      <c r="AI85" s="15">
        <f t="shared" si="62"/>
        <v>1</v>
      </c>
      <c r="AJ85" s="15">
        <f t="shared" si="62"/>
        <v>1</v>
      </c>
      <c r="AK85" s="15">
        <f t="shared" si="62"/>
        <v>1</v>
      </c>
      <c r="AN85" t="s">
        <v>150</v>
      </c>
      <c r="AO85" s="3">
        <f>SUM(AO79:AO84)</f>
        <v>1252.2752892305152</v>
      </c>
      <c r="AP85" s="3">
        <f t="shared" ref="AP85:AX85" si="63">SUM(AP79:AP84)</f>
        <v>248.82811712748421</v>
      </c>
      <c r="AQ85" s="3">
        <f t="shared" si="63"/>
        <v>0</v>
      </c>
      <c r="AR85" s="3">
        <f t="shared" si="63"/>
        <v>1.7612158003774252</v>
      </c>
      <c r="AS85" s="3">
        <f t="shared" si="63"/>
        <v>56.897473344080886</v>
      </c>
      <c r="AT85" s="3">
        <f t="shared" si="63"/>
        <v>108.77354177193448</v>
      </c>
      <c r="AU85" s="3">
        <f t="shared" si="63"/>
        <v>786.58608253637897</v>
      </c>
      <c r="AV85" s="3">
        <f t="shared" si="63"/>
        <v>56.028545418739419</v>
      </c>
      <c r="AW85" s="3">
        <f t="shared" si="63"/>
        <v>0</v>
      </c>
      <c r="AX85" s="3">
        <f t="shared" si="63"/>
        <v>524.33855551160423</v>
      </c>
      <c r="AY85" s="3">
        <f>SUM(AO85:AX85)</f>
        <v>3035.4888207411145</v>
      </c>
    </row>
    <row r="86" spans="1:52" ht="15.5" x14ac:dyDescent="0.35">
      <c r="A86" s="4" t="s">
        <v>151</v>
      </c>
      <c r="D86" s="4" t="s">
        <v>73</v>
      </c>
      <c r="E86" s="4"/>
      <c r="F86" s="4" t="s">
        <v>74</v>
      </c>
      <c r="G86" s="4"/>
      <c r="H86" s="4" t="s">
        <v>81</v>
      </c>
      <c r="I86" s="4"/>
      <c r="J86" s="4" t="s">
        <v>76</v>
      </c>
      <c r="K86" s="4"/>
      <c r="L86" s="4" t="s">
        <v>77</v>
      </c>
      <c r="M86" s="4"/>
      <c r="N86" s="4" t="s">
        <v>78</v>
      </c>
      <c r="O86" s="4"/>
      <c r="P86" s="4" t="s">
        <v>79</v>
      </c>
      <c r="Q86" s="4"/>
      <c r="R86" s="4" t="s">
        <v>80</v>
      </c>
      <c r="S86" s="4"/>
      <c r="T86" s="4" t="s">
        <v>82</v>
      </c>
      <c r="U86" s="4"/>
      <c r="V86" s="4" t="s">
        <v>9</v>
      </c>
      <c r="X86" s="4" t="s">
        <v>126</v>
      </c>
    </row>
    <row r="87" spans="1:52" ht="15.5" x14ac:dyDescent="0.35">
      <c r="A87" s="4" t="s">
        <v>128</v>
      </c>
      <c r="C87" s="8" t="s">
        <v>129</v>
      </c>
      <c r="D87" s="8" t="s">
        <v>130</v>
      </c>
      <c r="E87" s="4" t="s">
        <v>59</v>
      </c>
      <c r="F87" s="8" t="s">
        <v>130</v>
      </c>
      <c r="G87" s="4" t="s">
        <v>59</v>
      </c>
      <c r="H87" s="8" t="s">
        <v>130</v>
      </c>
      <c r="I87" s="4" t="s">
        <v>59</v>
      </c>
      <c r="J87" s="8" t="s">
        <v>130</v>
      </c>
      <c r="K87" s="4" t="s">
        <v>59</v>
      </c>
      <c r="L87" s="8" t="s">
        <v>130</v>
      </c>
      <c r="M87" s="4" t="s">
        <v>59</v>
      </c>
      <c r="N87" s="8" t="s">
        <v>130</v>
      </c>
      <c r="O87" s="4" t="s">
        <v>59</v>
      </c>
      <c r="P87" s="8" t="s">
        <v>130</v>
      </c>
      <c r="Q87" s="4" t="s">
        <v>59</v>
      </c>
      <c r="R87" s="8" t="s">
        <v>130</v>
      </c>
      <c r="S87" s="4" t="s">
        <v>59</v>
      </c>
      <c r="T87" s="8" t="s">
        <v>130</v>
      </c>
      <c r="U87" s="4" t="s">
        <v>59</v>
      </c>
      <c r="V87" s="8" t="s">
        <v>130</v>
      </c>
      <c r="W87" s="4" t="s">
        <v>59</v>
      </c>
    </row>
    <row r="88" spans="1:52" ht="15.5" x14ac:dyDescent="0.35">
      <c r="A88" s="5" t="s">
        <v>152</v>
      </c>
      <c r="C88">
        <v>16</v>
      </c>
      <c r="D88" s="15">
        <v>0.8</v>
      </c>
      <c r="E88" s="3">
        <f>+$D88*E$58</f>
        <v>112.17981719651375</v>
      </c>
      <c r="F88" s="15">
        <v>0.8</v>
      </c>
      <c r="G88" s="3">
        <f>+$F88*G$58</f>
        <v>26.748756311302419</v>
      </c>
      <c r="H88" s="15">
        <v>0.8</v>
      </c>
      <c r="I88" s="3">
        <f>+$H88*I$58</f>
        <v>8.1365705317610323E-2</v>
      </c>
      <c r="J88" s="15">
        <v>0.8</v>
      </c>
      <c r="K88" s="3">
        <f>+$J88*K$58</f>
        <v>0.31883416079146065</v>
      </c>
      <c r="L88" s="15">
        <v>0.8</v>
      </c>
      <c r="M88" s="3">
        <f>+$L88*M$58</f>
        <v>3.165473035974526</v>
      </c>
      <c r="N88" s="15">
        <v>0.8</v>
      </c>
      <c r="O88" s="3">
        <f>+$N88*O$58</f>
        <v>8.4422976067499658</v>
      </c>
      <c r="P88" s="15">
        <v>0.8</v>
      </c>
      <c r="Q88" s="3">
        <f>+$P88*Q$58</f>
        <v>61.4041905909707</v>
      </c>
      <c r="R88" s="15">
        <v>0.8</v>
      </c>
      <c r="S88" s="3">
        <f>+$R88*S$58</f>
        <v>0.10459449297263212</v>
      </c>
      <c r="T88" s="15">
        <v>0.8</v>
      </c>
      <c r="U88" s="3">
        <f>+$T88*U$58</f>
        <v>2.9489134832006205</v>
      </c>
      <c r="V88" s="15">
        <v>0.8</v>
      </c>
      <c r="W88" s="3">
        <f>+$V88*W$58</f>
        <v>23.554542245905498</v>
      </c>
      <c r="X88" s="3">
        <f>+E88+G88+I88+K88+M88+O88+Q88+S88+U88+W88</f>
        <v>238.94878482969918</v>
      </c>
    </row>
    <row r="89" spans="1:52" ht="15.5" x14ac:dyDescent="0.35">
      <c r="A89" s="5" t="s">
        <v>153</v>
      </c>
      <c r="C89">
        <v>18</v>
      </c>
      <c r="D89" s="15">
        <v>0.2</v>
      </c>
      <c r="E89" s="3">
        <f>+$D89*E$58</f>
        <v>28.044954299128438</v>
      </c>
      <c r="F89" s="15">
        <v>0.2</v>
      </c>
      <c r="G89" s="3">
        <f>+$F89*G$58</f>
        <v>6.6871890778256047</v>
      </c>
      <c r="H89" s="15">
        <v>0.2</v>
      </c>
      <c r="I89" s="3">
        <f>+$H89*I$58</f>
        <v>2.0341426329402581E-2</v>
      </c>
      <c r="J89" s="15">
        <v>0.2</v>
      </c>
      <c r="K89" s="3">
        <f>+$J89*K$58</f>
        <v>7.9708540197865163E-2</v>
      </c>
      <c r="L89" s="15">
        <v>0.2</v>
      </c>
      <c r="M89" s="3">
        <f>+$L89*M$58</f>
        <v>0.7913682589936315</v>
      </c>
      <c r="N89" s="15">
        <v>0.2</v>
      </c>
      <c r="O89" s="3">
        <f>+$N89*O$58</f>
        <v>2.1105744016874914</v>
      </c>
      <c r="P89" s="15">
        <v>0.2</v>
      </c>
      <c r="Q89" s="3">
        <f>+$P89*Q$58</f>
        <v>15.351047647742675</v>
      </c>
      <c r="R89" s="15">
        <v>0.2</v>
      </c>
      <c r="S89" s="3">
        <f>+$R89*S$58</f>
        <v>2.6148623243158031E-2</v>
      </c>
      <c r="T89" s="15">
        <v>0.2</v>
      </c>
      <c r="U89" s="3">
        <f>+$T89*U$58</f>
        <v>0.73722837080015513</v>
      </c>
      <c r="V89" s="15">
        <v>0.2</v>
      </c>
      <c r="W89" s="3">
        <f>+$V89*W$58</f>
        <v>5.8886355614763746</v>
      </c>
      <c r="X89" s="3">
        <f>+E89+G89+I89+K89+M89+O89+Q89+S89+U89+W89</f>
        <v>59.737196207424795</v>
      </c>
    </row>
    <row r="90" spans="1:52" ht="15.5" x14ac:dyDescent="0.35">
      <c r="A90" s="5" t="s">
        <v>10</v>
      </c>
      <c r="D90" s="15">
        <f>SUM(D88:D89)</f>
        <v>1</v>
      </c>
      <c r="E90" s="29">
        <f>SUM(E88:E89)</f>
        <v>140.22477149564219</v>
      </c>
      <c r="F90" s="31">
        <f>SUM(F88:F89)</f>
        <v>1</v>
      </c>
      <c r="G90" s="29">
        <f t="shared" ref="G90:U90" si="64">SUM(G88:G89)</f>
        <v>33.435945389128022</v>
      </c>
      <c r="H90" s="31">
        <f>SUM(H88:H89)</f>
        <v>1</v>
      </c>
      <c r="I90" s="29">
        <f t="shared" si="64"/>
        <v>0.10170713164701291</v>
      </c>
      <c r="J90" s="31">
        <f>SUM(J88:J89)</f>
        <v>1</v>
      </c>
      <c r="K90" s="29">
        <f t="shared" si="64"/>
        <v>0.39854270098932582</v>
      </c>
      <c r="L90" s="31">
        <f>SUM(L88:L89)</f>
        <v>1</v>
      </c>
      <c r="M90" s="29">
        <f t="shared" si="64"/>
        <v>3.9568412949681573</v>
      </c>
      <c r="N90" s="31">
        <f>SUM(N88:N89)</f>
        <v>1</v>
      </c>
      <c r="O90" s="29">
        <f t="shared" si="64"/>
        <v>10.552872008437458</v>
      </c>
      <c r="P90" s="31">
        <f>SUM(P88:P89)</f>
        <v>1</v>
      </c>
      <c r="Q90" s="29">
        <f t="shared" si="64"/>
        <v>76.755238238713375</v>
      </c>
      <c r="R90" s="31">
        <f>SUM(R88:R89)</f>
        <v>1</v>
      </c>
      <c r="S90" s="29">
        <f t="shared" si="64"/>
        <v>0.13074311621579016</v>
      </c>
      <c r="T90" s="31">
        <f>SUM(T88:T89)</f>
        <v>1</v>
      </c>
      <c r="U90" s="29">
        <f t="shared" si="64"/>
        <v>3.6861418540007755</v>
      </c>
      <c r="V90" s="31">
        <f>SUM(V88:V89)</f>
        <v>1</v>
      </c>
      <c r="W90" s="29">
        <f t="shared" ref="W90" si="65">SUM(W88:W89)</f>
        <v>29.443177807381872</v>
      </c>
      <c r="X90" s="3">
        <f>+E90+G90+I90+K90+M90+O90+Q90+S90+U90+W90</f>
        <v>298.68598103712395</v>
      </c>
      <c r="AB90" s="4" t="s">
        <v>0</v>
      </c>
      <c r="AC90" s="4" t="s">
        <v>1</v>
      </c>
      <c r="AD90" s="4" t="s">
        <v>2</v>
      </c>
      <c r="AE90" s="4" t="s">
        <v>3</v>
      </c>
      <c r="AF90" s="4" t="s">
        <v>4</v>
      </c>
      <c r="AG90" s="4" t="s">
        <v>5</v>
      </c>
      <c r="AH90" s="4" t="s">
        <v>6</v>
      </c>
      <c r="AI90" s="4" t="s">
        <v>80</v>
      </c>
      <c r="AJ90" s="4" t="s">
        <v>82</v>
      </c>
      <c r="AK90" s="4" t="s">
        <v>9</v>
      </c>
      <c r="AL90" t="s">
        <v>126</v>
      </c>
    </row>
    <row r="91" spans="1:52" ht="15.5" x14ac:dyDescent="0.35">
      <c r="A91" s="4" t="s">
        <v>154</v>
      </c>
      <c r="AA91" t="s">
        <v>154</v>
      </c>
      <c r="AB91" s="3">
        <f>+E61</f>
        <v>2017.0794053603913</v>
      </c>
      <c r="AC91" s="3">
        <f>+G61</f>
        <v>480.96321444361081</v>
      </c>
      <c r="AD91" s="3">
        <f>+I61</f>
        <v>1.4630179706147239</v>
      </c>
      <c r="AE91" s="3">
        <f>+K61</f>
        <v>5.7328834680772243</v>
      </c>
      <c r="AF91" s="3">
        <f>+M61</f>
        <v>56.91764016608041</v>
      </c>
      <c r="AG91" s="3">
        <f>+O61</f>
        <v>151.79900504444649</v>
      </c>
      <c r="AH91" s="3">
        <f>+Q61</f>
        <v>1104.0945808184156</v>
      </c>
      <c r="AI91" s="3">
        <f>+S61</f>
        <v>1.8806894409502135</v>
      </c>
      <c r="AJ91" s="3">
        <f>+U61</f>
        <v>53.023732822934235</v>
      </c>
      <c r="AK91" s="3">
        <f>+W61</f>
        <v>423.52878846003148</v>
      </c>
      <c r="AL91" s="3">
        <f>SUM(AB91:AK91)</f>
        <v>4296.4829579955522</v>
      </c>
      <c r="AO91" s="4" t="s">
        <v>0</v>
      </c>
      <c r="AP91" s="4" t="s">
        <v>1</v>
      </c>
      <c r="AQ91" s="4" t="s">
        <v>2</v>
      </c>
      <c r="AR91" s="4" t="s">
        <v>3</v>
      </c>
      <c r="AS91" s="4" t="s">
        <v>4</v>
      </c>
      <c r="AT91" s="4" t="s">
        <v>5</v>
      </c>
      <c r="AU91" s="4" t="s">
        <v>6</v>
      </c>
      <c r="AV91" s="4" t="s">
        <v>7</v>
      </c>
      <c r="AW91" s="4" t="s">
        <v>82</v>
      </c>
      <c r="AX91" s="4" t="s">
        <v>9</v>
      </c>
      <c r="AY91" s="4" t="s">
        <v>10</v>
      </c>
    </row>
    <row r="92" spans="1:52" ht="15.5" x14ac:dyDescent="0.35">
      <c r="A92" s="5" t="s">
        <v>155</v>
      </c>
      <c r="B92" t="s">
        <v>143</v>
      </c>
      <c r="C92">
        <v>25</v>
      </c>
      <c r="D92" s="15">
        <v>0.1</v>
      </c>
      <c r="E92" s="3">
        <f t="shared" ref="E92:E97" si="66">+$D92*E$61</f>
        <v>201.70794053603913</v>
      </c>
      <c r="F92" s="15">
        <v>0.1</v>
      </c>
      <c r="G92" s="3">
        <f>+$F92*G$61</f>
        <v>48.096321444361081</v>
      </c>
      <c r="H92" s="15">
        <v>0</v>
      </c>
      <c r="I92" s="3">
        <f t="shared" ref="I92:I97" si="67">+$H92*I$61</f>
        <v>0</v>
      </c>
      <c r="J92" s="15">
        <v>0</v>
      </c>
      <c r="K92" s="3">
        <f>+$J92*K$61</f>
        <v>0</v>
      </c>
      <c r="L92" s="15">
        <v>0.1</v>
      </c>
      <c r="M92" s="3">
        <f>+$L92*M$61</f>
        <v>5.6917640166080412</v>
      </c>
      <c r="N92" s="15">
        <v>0</v>
      </c>
      <c r="O92" s="3">
        <f>+$N92*O$61</f>
        <v>0</v>
      </c>
      <c r="P92" s="15">
        <v>0</v>
      </c>
      <c r="Q92" s="3">
        <f>+$P92*Q$61</f>
        <v>0</v>
      </c>
      <c r="R92" s="15">
        <v>0</v>
      </c>
      <c r="S92" s="3">
        <f>+$R92*S$61</f>
        <v>0</v>
      </c>
      <c r="T92" s="15">
        <v>0</v>
      </c>
      <c r="U92" s="3">
        <f>+$T92*U$61</f>
        <v>0</v>
      </c>
      <c r="V92" s="15">
        <v>0</v>
      </c>
      <c r="W92" s="3">
        <f>+$V92*W$61</f>
        <v>0</v>
      </c>
      <c r="X92" s="3">
        <f t="shared" ref="X92:X98" si="68">+E92+G92+I92+K92+M92+O92+Q92+S92+U92+W92</f>
        <v>255.49602599700825</v>
      </c>
      <c r="AA92" s="5" t="s">
        <v>155</v>
      </c>
      <c r="AB92" s="15">
        <f t="shared" ref="AB92:AB98" si="69">+D92</f>
        <v>0.1</v>
      </c>
      <c r="AC92" s="15">
        <f t="shared" ref="AC92:AC98" si="70">+F92</f>
        <v>0.1</v>
      </c>
      <c r="AD92" s="15">
        <f t="shared" ref="AD92:AD97" si="71">+H92</f>
        <v>0</v>
      </c>
      <c r="AE92" s="15">
        <f t="shared" ref="AE92:AE97" si="72">+J92</f>
        <v>0</v>
      </c>
      <c r="AF92" s="15">
        <f t="shared" ref="AF92:AF98" si="73">+L92</f>
        <v>0.1</v>
      </c>
      <c r="AG92" s="15">
        <f t="shared" ref="AG92:AG98" si="74">+N92</f>
        <v>0</v>
      </c>
      <c r="AH92" s="15">
        <f t="shared" ref="AH92:AH98" si="75">+P92</f>
        <v>0</v>
      </c>
      <c r="AI92" s="15">
        <f t="shared" ref="AI92:AI98" si="76">+R92</f>
        <v>0</v>
      </c>
      <c r="AJ92" s="15">
        <f t="shared" ref="AJ92:AJ98" si="77">+T92</f>
        <v>0</v>
      </c>
      <c r="AK92" s="15">
        <f t="shared" ref="AK92:AK98" si="78">+V92</f>
        <v>0</v>
      </c>
      <c r="AL92" s="3"/>
      <c r="AN92" s="5" t="s">
        <v>155</v>
      </c>
      <c r="AO92" s="3">
        <f t="shared" ref="AO92:AO98" si="79">+E92</f>
        <v>201.70794053603913</v>
      </c>
      <c r="AP92" s="3">
        <f t="shared" ref="AP92:AP98" si="80">+G92</f>
        <v>48.096321444361081</v>
      </c>
      <c r="AQ92" s="3">
        <f t="shared" ref="AQ92:AQ98" si="81">+I92</f>
        <v>0</v>
      </c>
      <c r="AR92" s="3">
        <f t="shared" ref="AR92:AR98" si="82">+K92</f>
        <v>0</v>
      </c>
      <c r="AS92" s="3">
        <f t="shared" ref="AS92:AS98" si="83">+M92</f>
        <v>5.6917640166080412</v>
      </c>
      <c r="AT92" s="3">
        <f t="shared" ref="AT92:AT98" si="84">+O92</f>
        <v>0</v>
      </c>
      <c r="AU92" s="3">
        <f t="shared" ref="AU92:AU98" si="85">+Q92</f>
        <v>0</v>
      </c>
      <c r="AV92" s="3">
        <f t="shared" ref="AV92:AV98" si="86">+S92</f>
        <v>0</v>
      </c>
      <c r="AW92" s="3">
        <f t="shared" ref="AW92:AW98" si="87">+U92</f>
        <v>0</v>
      </c>
      <c r="AX92" s="3">
        <f t="shared" ref="AX92:AX98" si="88">+W92</f>
        <v>0</v>
      </c>
      <c r="AY92" s="3">
        <f>SUM(AO92:AX92)</f>
        <v>255.49602599700825</v>
      </c>
    </row>
    <row r="93" spans="1:52" ht="15.5" x14ac:dyDescent="0.35">
      <c r="A93" s="5" t="s">
        <v>156</v>
      </c>
      <c r="B93" t="s">
        <v>140</v>
      </c>
      <c r="C93">
        <v>25</v>
      </c>
      <c r="D93" s="15">
        <v>0.1</v>
      </c>
      <c r="E93" s="3">
        <f t="shared" si="66"/>
        <v>201.70794053603913</v>
      </c>
      <c r="F93" s="15">
        <v>0.1</v>
      </c>
      <c r="G93" s="3">
        <f t="shared" ref="G93:G97" si="89">+$F93*G$61</f>
        <v>48.096321444361081</v>
      </c>
      <c r="H93" s="15">
        <v>0.15</v>
      </c>
      <c r="I93" s="3">
        <f t="shared" si="67"/>
        <v>0.21945269559220859</v>
      </c>
      <c r="J93" s="15">
        <v>0.15</v>
      </c>
      <c r="K93" s="3">
        <f>+$J93*K$61</f>
        <v>0.85993252021158362</v>
      </c>
      <c r="L93" s="15">
        <v>0.1</v>
      </c>
      <c r="M93" s="3">
        <f t="shared" ref="M93:M97" si="90">+$L93*M$61</f>
        <v>5.6917640166080412</v>
      </c>
      <c r="N93" s="15">
        <v>0.3</v>
      </c>
      <c r="O93" s="3">
        <f t="shared" ref="O93:O97" si="91">+$N93*O$61</f>
        <v>45.539701513333945</v>
      </c>
      <c r="P93" s="15">
        <v>0.3</v>
      </c>
      <c r="Q93" s="3">
        <f t="shared" ref="Q93:Q97" si="92">+$P93*Q$61</f>
        <v>331.22837424552466</v>
      </c>
      <c r="R93" s="15">
        <v>0.25</v>
      </c>
      <c r="S93" s="3">
        <f t="shared" ref="S93:S97" si="93">+$R93*S$61</f>
        <v>0.47017236023755338</v>
      </c>
      <c r="T93" s="15">
        <v>0.25</v>
      </c>
      <c r="U93" s="3">
        <f t="shared" ref="U93:U97" si="94">+$T93*U$61</f>
        <v>13.255933205733559</v>
      </c>
      <c r="V93" s="15">
        <v>0.25</v>
      </c>
      <c r="W93" s="3">
        <f t="shared" ref="W93:W97" si="95">+$V93*W$61</f>
        <v>105.88219711500787</v>
      </c>
      <c r="X93" s="3">
        <f t="shared" si="68"/>
        <v>752.95178965264972</v>
      </c>
      <c r="AA93" s="5" t="s">
        <v>156</v>
      </c>
      <c r="AB93" s="15">
        <f t="shared" si="69"/>
        <v>0.1</v>
      </c>
      <c r="AC93" s="15">
        <f t="shared" si="70"/>
        <v>0.1</v>
      </c>
      <c r="AD93" s="15">
        <f t="shared" si="71"/>
        <v>0.15</v>
      </c>
      <c r="AE93" s="15">
        <f t="shared" si="72"/>
        <v>0.15</v>
      </c>
      <c r="AF93" s="15">
        <f t="shared" si="73"/>
        <v>0.1</v>
      </c>
      <c r="AG93" s="15">
        <f t="shared" si="74"/>
        <v>0.3</v>
      </c>
      <c r="AH93" s="15">
        <f t="shared" si="75"/>
        <v>0.3</v>
      </c>
      <c r="AI93" s="15">
        <f t="shared" si="76"/>
        <v>0.25</v>
      </c>
      <c r="AJ93" s="15">
        <f t="shared" si="77"/>
        <v>0.25</v>
      </c>
      <c r="AK93" s="15">
        <f t="shared" si="78"/>
        <v>0.25</v>
      </c>
      <c r="AN93" s="5" t="s">
        <v>156</v>
      </c>
      <c r="AO93" s="3">
        <f t="shared" si="79"/>
        <v>201.70794053603913</v>
      </c>
      <c r="AP93" s="3">
        <f t="shared" si="80"/>
        <v>48.096321444361081</v>
      </c>
      <c r="AQ93" s="3">
        <f t="shared" si="81"/>
        <v>0.21945269559220859</v>
      </c>
      <c r="AR93" s="3">
        <f t="shared" si="82"/>
        <v>0.85993252021158362</v>
      </c>
      <c r="AS93" s="3">
        <f t="shared" si="83"/>
        <v>5.6917640166080412</v>
      </c>
      <c r="AT93" s="3">
        <f t="shared" si="84"/>
        <v>45.539701513333945</v>
      </c>
      <c r="AU93" s="3">
        <f t="shared" si="85"/>
        <v>331.22837424552466</v>
      </c>
      <c r="AV93" s="3">
        <f t="shared" si="86"/>
        <v>0.47017236023755338</v>
      </c>
      <c r="AW93" s="3">
        <f t="shared" si="87"/>
        <v>13.255933205733559</v>
      </c>
      <c r="AX93" s="3">
        <f t="shared" si="88"/>
        <v>105.88219711500787</v>
      </c>
      <c r="AY93" s="3">
        <f t="shared" ref="AY93:AY98" si="96">SUM(AO93:AX93)</f>
        <v>752.95178965264972</v>
      </c>
    </row>
    <row r="94" spans="1:52" ht="15.5" x14ac:dyDescent="0.35">
      <c r="A94" s="5" t="s">
        <v>157</v>
      </c>
      <c r="B94" t="s">
        <v>143</v>
      </c>
      <c r="C94">
        <v>25</v>
      </c>
      <c r="D94" s="15">
        <v>0.15</v>
      </c>
      <c r="E94" s="3">
        <f t="shared" si="66"/>
        <v>302.5619108040587</v>
      </c>
      <c r="F94" s="15">
        <v>0.15</v>
      </c>
      <c r="G94" s="3">
        <f t="shared" si="89"/>
        <v>72.144482166541621</v>
      </c>
      <c r="H94" s="15">
        <v>0</v>
      </c>
      <c r="I94" s="3">
        <f t="shared" si="67"/>
        <v>0</v>
      </c>
      <c r="J94" s="15">
        <v>0</v>
      </c>
      <c r="K94" s="3">
        <f t="shared" ref="K94:K97" si="97">+$J94*K$61</f>
        <v>0</v>
      </c>
      <c r="L94" s="15">
        <v>0.15</v>
      </c>
      <c r="M94" s="3">
        <f t="shared" si="90"/>
        <v>8.5376460249120605</v>
      </c>
      <c r="N94" s="15">
        <v>0.15</v>
      </c>
      <c r="O94" s="3">
        <f t="shared" si="91"/>
        <v>22.769850756666973</v>
      </c>
      <c r="P94" s="15">
        <v>0.25</v>
      </c>
      <c r="Q94" s="3">
        <f t="shared" si="92"/>
        <v>276.02364520460389</v>
      </c>
      <c r="R94" s="15">
        <v>0.3</v>
      </c>
      <c r="S94" s="3">
        <f t="shared" si="93"/>
        <v>0.56420683228506407</v>
      </c>
      <c r="T94" s="15">
        <v>0.3</v>
      </c>
      <c r="U94" s="3">
        <f t="shared" si="94"/>
        <v>15.907119846880271</v>
      </c>
      <c r="V94" s="15">
        <v>0.3</v>
      </c>
      <c r="W94" s="3">
        <f t="shared" si="95"/>
        <v>127.05863653800944</v>
      </c>
      <c r="X94" s="3">
        <f t="shared" si="68"/>
        <v>825.56749817395803</v>
      </c>
      <c r="AA94" s="5" t="s">
        <v>157</v>
      </c>
      <c r="AB94" s="15">
        <f t="shared" si="69"/>
        <v>0.15</v>
      </c>
      <c r="AC94" s="15">
        <f t="shared" si="70"/>
        <v>0.15</v>
      </c>
      <c r="AD94" s="15">
        <f t="shared" si="71"/>
        <v>0</v>
      </c>
      <c r="AE94" s="15">
        <f t="shared" si="72"/>
        <v>0</v>
      </c>
      <c r="AF94" s="15">
        <f t="shared" si="73"/>
        <v>0.15</v>
      </c>
      <c r="AG94" s="15">
        <f t="shared" si="74"/>
        <v>0.15</v>
      </c>
      <c r="AH94" s="15">
        <f t="shared" si="75"/>
        <v>0.25</v>
      </c>
      <c r="AI94" s="15">
        <f t="shared" si="76"/>
        <v>0.3</v>
      </c>
      <c r="AJ94" s="15">
        <f t="shared" si="77"/>
        <v>0.3</v>
      </c>
      <c r="AK94" s="15">
        <f t="shared" si="78"/>
        <v>0.3</v>
      </c>
      <c r="AN94" s="5" t="s">
        <v>157</v>
      </c>
      <c r="AO94" s="3">
        <f t="shared" si="79"/>
        <v>302.5619108040587</v>
      </c>
      <c r="AP94" s="3">
        <f t="shared" si="80"/>
        <v>72.144482166541621</v>
      </c>
      <c r="AQ94" s="3">
        <f t="shared" si="81"/>
        <v>0</v>
      </c>
      <c r="AR94" s="3">
        <f t="shared" si="82"/>
        <v>0</v>
      </c>
      <c r="AS94" s="3">
        <f t="shared" si="83"/>
        <v>8.5376460249120605</v>
      </c>
      <c r="AT94" s="3">
        <f t="shared" si="84"/>
        <v>22.769850756666973</v>
      </c>
      <c r="AU94" s="3">
        <f t="shared" si="85"/>
        <v>276.02364520460389</v>
      </c>
      <c r="AV94" s="3">
        <f t="shared" si="86"/>
        <v>0.56420683228506407</v>
      </c>
      <c r="AW94" s="3">
        <f t="shared" si="87"/>
        <v>15.907119846880271</v>
      </c>
      <c r="AX94" s="3">
        <f t="shared" si="88"/>
        <v>127.05863653800944</v>
      </c>
      <c r="AY94" s="3">
        <f t="shared" si="96"/>
        <v>825.56749817395803</v>
      </c>
    </row>
    <row r="95" spans="1:52" ht="15.5" x14ac:dyDescent="0.35">
      <c r="A95" s="5" t="s">
        <v>158</v>
      </c>
      <c r="B95" t="s">
        <v>143</v>
      </c>
      <c r="C95">
        <v>25</v>
      </c>
      <c r="D95" s="15">
        <v>0.05</v>
      </c>
      <c r="E95" s="3">
        <f t="shared" si="66"/>
        <v>100.85397026801957</v>
      </c>
      <c r="F95" s="15">
        <v>0.1</v>
      </c>
      <c r="G95" s="3">
        <f t="shared" si="89"/>
        <v>48.096321444361081</v>
      </c>
      <c r="H95" s="15">
        <v>0</v>
      </c>
      <c r="I95" s="3">
        <f t="shared" si="67"/>
        <v>0</v>
      </c>
      <c r="J95" s="15">
        <v>0</v>
      </c>
      <c r="K95" s="3">
        <f t="shared" si="97"/>
        <v>0</v>
      </c>
      <c r="L95" s="15">
        <v>0</v>
      </c>
      <c r="M95" s="3">
        <f t="shared" si="90"/>
        <v>0</v>
      </c>
      <c r="N95" s="15">
        <v>0.02</v>
      </c>
      <c r="O95" s="3">
        <f t="shared" si="91"/>
        <v>3.03598010088893</v>
      </c>
      <c r="P95" s="15">
        <v>0.02</v>
      </c>
      <c r="Q95" s="3">
        <f t="shared" si="92"/>
        <v>22.081891616368313</v>
      </c>
      <c r="R95" s="15">
        <v>0.05</v>
      </c>
      <c r="S95" s="3">
        <f t="shared" si="93"/>
        <v>9.4034472047510684E-2</v>
      </c>
      <c r="T95" s="15">
        <v>0.05</v>
      </c>
      <c r="U95" s="3">
        <f t="shared" si="94"/>
        <v>2.6511866411467118</v>
      </c>
      <c r="V95" s="15">
        <v>0.05</v>
      </c>
      <c r="W95" s="3">
        <f t="shared" si="95"/>
        <v>21.176439423001575</v>
      </c>
      <c r="X95" s="3">
        <f t="shared" si="68"/>
        <v>197.98982396583369</v>
      </c>
      <c r="AA95" s="5" t="s">
        <v>158</v>
      </c>
      <c r="AB95" s="15">
        <f t="shared" si="69"/>
        <v>0.05</v>
      </c>
      <c r="AC95" s="15">
        <f t="shared" si="70"/>
        <v>0.1</v>
      </c>
      <c r="AD95" s="15">
        <f t="shared" si="71"/>
        <v>0</v>
      </c>
      <c r="AE95" s="15">
        <f t="shared" si="72"/>
        <v>0</v>
      </c>
      <c r="AF95" s="15">
        <f t="shared" si="73"/>
        <v>0</v>
      </c>
      <c r="AG95" s="15">
        <f t="shared" si="74"/>
        <v>0.02</v>
      </c>
      <c r="AH95" s="15">
        <f t="shared" si="75"/>
        <v>0.02</v>
      </c>
      <c r="AI95" s="15">
        <f t="shared" si="76"/>
        <v>0.05</v>
      </c>
      <c r="AJ95" s="15">
        <f t="shared" si="77"/>
        <v>0.05</v>
      </c>
      <c r="AK95" s="15">
        <f t="shared" si="78"/>
        <v>0.05</v>
      </c>
      <c r="AN95" s="5" t="s">
        <v>158</v>
      </c>
      <c r="AO95" s="3">
        <f t="shared" si="79"/>
        <v>100.85397026801957</v>
      </c>
      <c r="AP95" s="3">
        <f t="shared" si="80"/>
        <v>48.096321444361081</v>
      </c>
      <c r="AQ95" s="3">
        <f t="shared" si="81"/>
        <v>0</v>
      </c>
      <c r="AR95" s="3">
        <f t="shared" si="82"/>
        <v>0</v>
      </c>
      <c r="AS95" s="3">
        <f t="shared" si="83"/>
        <v>0</v>
      </c>
      <c r="AT95" s="3">
        <f t="shared" si="84"/>
        <v>3.03598010088893</v>
      </c>
      <c r="AU95" s="3">
        <f t="shared" si="85"/>
        <v>22.081891616368313</v>
      </c>
      <c r="AV95" s="3">
        <f t="shared" si="86"/>
        <v>9.4034472047510684E-2</v>
      </c>
      <c r="AW95" s="3">
        <f t="shared" si="87"/>
        <v>2.6511866411467118</v>
      </c>
      <c r="AX95" s="3">
        <f t="shared" si="88"/>
        <v>21.176439423001575</v>
      </c>
      <c r="AY95" s="3">
        <f t="shared" si="96"/>
        <v>197.98982396583369</v>
      </c>
    </row>
    <row r="96" spans="1:52" ht="15.5" x14ac:dyDescent="0.35">
      <c r="A96" s="5" t="s">
        <v>148</v>
      </c>
      <c r="B96" t="s">
        <v>146</v>
      </c>
      <c r="C96">
        <v>35</v>
      </c>
      <c r="D96" s="15">
        <v>0.1</v>
      </c>
      <c r="E96" s="3">
        <f t="shared" si="66"/>
        <v>201.70794053603913</v>
      </c>
      <c r="F96" s="15">
        <v>0.05</v>
      </c>
      <c r="G96" s="3">
        <f t="shared" si="89"/>
        <v>24.04816072218054</v>
      </c>
      <c r="H96" s="15">
        <v>0.5</v>
      </c>
      <c r="I96" s="3">
        <f t="shared" si="67"/>
        <v>0.73150898530736197</v>
      </c>
      <c r="J96" s="15">
        <v>0.4</v>
      </c>
      <c r="K96" s="3">
        <f t="shared" si="97"/>
        <v>2.2931533872308898</v>
      </c>
      <c r="L96" s="15">
        <v>0.1</v>
      </c>
      <c r="M96" s="3">
        <f t="shared" si="90"/>
        <v>5.6917640166080412</v>
      </c>
      <c r="N96" s="15">
        <v>0.3</v>
      </c>
      <c r="O96" s="3">
        <f t="shared" si="91"/>
        <v>45.539701513333945</v>
      </c>
      <c r="P96" s="15">
        <v>0.05</v>
      </c>
      <c r="Q96" s="3">
        <f t="shared" si="92"/>
        <v>55.204729040920782</v>
      </c>
      <c r="R96" s="15">
        <v>0</v>
      </c>
      <c r="S96" s="3">
        <f t="shared" si="93"/>
        <v>0</v>
      </c>
      <c r="T96" s="15">
        <v>0</v>
      </c>
      <c r="U96" s="3">
        <f t="shared" si="94"/>
        <v>0</v>
      </c>
      <c r="V96" s="15">
        <v>0</v>
      </c>
      <c r="W96" s="3">
        <f t="shared" si="95"/>
        <v>0</v>
      </c>
      <c r="X96" s="3">
        <f t="shared" si="68"/>
        <v>335.21695820162068</v>
      </c>
      <c r="AA96" s="5" t="s">
        <v>148</v>
      </c>
      <c r="AB96" s="15">
        <f t="shared" si="69"/>
        <v>0.1</v>
      </c>
      <c r="AC96" s="15">
        <f t="shared" si="70"/>
        <v>0.05</v>
      </c>
      <c r="AD96" s="15">
        <f t="shared" si="71"/>
        <v>0.5</v>
      </c>
      <c r="AE96" s="15">
        <f t="shared" si="72"/>
        <v>0.4</v>
      </c>
      <c r="AF96" s="15">
        <f t="shared" si="73"/>
        <v>0.1</v>
      </c>
      <c r="AG96" s="15">
        <f t="shared" si="74"/>
        <v>0.3</v>
      </c>
      <c r="AH96" s="15">
        <f t="shared" si="75"/>
        <v>0.05</v>
      </c>
      <c r="AI96" s="15">
        <f t="shared" si="76"/>
        <v>0</v>
      </c>
      <c r="AJ96" s="15">
        <f t="shared" si="77"/>
        <v>0</v>
      </c>
      <c r="AK96" s="15">
        <f t="shared" si="78"/>
        <v>0</v>
      </c>
      <c r="AN96" s="5" t="s">
        <v>148</v>
      </c>
      <c r="AO96" s="3">
        <f t="shared" si="79"/>
        <v>201.70794053603913</v>
      </c>
      <c r="AP96" s="3">
        <f t="shared" si="80"/>
        <v>24.04816072218054</v>
      </c>
      <c r="AQ96" s="3">
        <f t="shared" si="81"/>
        <v>0.73150898530736197</v>
      </c>
      <c r="AR96" s="3">
        <f t="shared" si="82"/>
        <v>2.2931533872308898</v>
      </c>
      <c r="AS96" s="3">
        <f t="shared" si="83"/>
        <v>5.6917640166080412</v>
      </c>
      <c r="AT96" s="3">
        <f t="shared" si="84"/>
        <v>45.539701513333945</v>
      </c>
      <c r="AU96" s="3">
        <f t="shared" si="85"/>
        <v>55.204729040920782</v>
      </c>
      <c r="AV96" s="3">
        <f t="shared" si="86"/>
        <v>0</v>
      </c>
      <c r="AW96" s="3">
        <f t="shared" si="87"/>
        <v>0</v>
      </c>
      <c r="AX96" s="3">
        <f t="shared" si="88"/>
        <v>0</v>
      </c>
      <c r="AY96" s="3">
        <f t="shared" si="96"/>
        <v>335.21695820162068</v>
      </c>
    </row>
    <row r="97" spans="1:51" ht="15.5" x14ac:dyDescent="0.35">
      <c r="A97" s="5" t="s">
        <v>149</v>
      </c>
      <c r="B97" t="s">
        <v>143</v>
      </c>
      <c r="C97">
        <v>25</v>
      </c>
      <c r="D97" s="15">
        <v>0.5</v>
      </c>
      <c r="E97" s="3">
        <f t="shared" si="66"/>
        <v>1008.5397026801957</v>
      </c>
      <c r="F97" s="15">
        <v>0.5</v>
      </c>
      <c r="G97" s="3">
        <f t="shared" si="89"/>
        <v>240.4816072218054</v>
      </c>
      <c r="H97" s="15">
        <v>0.35</v>
      </c>
      <c r="I97" s="3">
        <f t="shared" si="67"/>
        <v>0.51205628971515338</v>
      </c>
      <c r="J97" s="15">
        <v>0.45</v>
      </c>
      <c r="K97" s="3">
        <f t="shared" si="97"/>
        <v>2.5797975606347512</v>
      </c>
      <c r="L97" s="15">
        <v>0.55000000000000004</v>
      </c>
      <c r="M97" s="3">
        <f t="shared" si="90"/>
        <v>31.304702091344229</v>
      </c>
      <c r="N97" s="15">
        <v>0.23</v>
      </c>
      <c r="O97" s="3">
        <f t="shared" si="91"/>
        <v>34.913771160222694</v>
      </c>
      <c r="P97" s="15">
        <v>0.38</v>
      </c>
      <c r="Q97" s="3">
        <f t="shared" si="92"/>
        <v>419.5559407109979</v>
      </c>
      <c r="R97" s="15">
        <v>0.4</v>
      </c>
      <c r="S97" s="3">
        <f t="shared" si="93"/>
        <v>0.75227577638008547</v>
      </c>
      <c r="T97" s="15">
        <v>0.4</v>
      </c>
      <c r="U97" s="3">
        <f t="shared" si="94"/>
        <v>21.209493129173694</v>
      </c>
      <c r="V97" s="15">
        <v>0.4</v>
      </c>
      <c r="W97" s="3">
        <f t="shared" si="95"/>
        <v>169.4115153840126</v>
      </c>
      <c r="X97" s="3">
        <f t="shared" si="68"/>
        <v>1929.2608620044823</v>
      </c>
      <c r="AA97" s="5" t="s">
        <v>149</v>
      </c>
      <c r="AB97" s="15">
        <f t="shared" si="69"/>
        <v>0.5</v>
      </c>
      <c r="AC97" s="15">
        <f t="shared" si="70"/>
        <v>0.5</v>
      </c>
      <c r="AD97" s="15">
        <f t="shared" si="71"/>
        <v>0.35</v>
      </c>
      <c r="AE97" s="15">
        <f t="shared" si="72"/>
        <v>0.45</v>
      </c>
      <c r="AF97" s="15">
        <f t="shared" si="73"/>
        <v>0.55000000000000004</v>
      </c>
      <c r="AG97" s="15">
        <f t="shared" si="74"/>
        <v>0.23</v>
      </c>
      <c r="AH97" s="15">
        <f t="shared" si="75"/>
        <v>0.38</v>
      </c>
      <c r="AI97" s="15">
        <f t="shared" si="76"/>
        <v>0.4</v>
      </c>
      <c r="AJ97" s="15">
        <f t="shared" si="77"/>
        <v>0.4</v>
      </c>
      <c r="AK97" s="15">
        <f t="shared" si="78"/>
        <v>0.4</v>
      </c>
      <c r="AN97" s="5" t="s">
        <v>149</v>
      </c>
      <c r="AO97" s="3">
        <f t="shared" si="79"/>
        <v>1008.5397026801957</v>
      </c>
      <c r="AP97" s="3">
        <f t="shared" si="80"/>
        <v>240.4816072218054</v>
      </c>
      <c r="AQ97" s="3">
        <f t="shared" si="81"/>
        <v>0.51205628971515338</v>
      </c>
      <c r="AR97" s="3">
        <f t="shared" si="82"/>
        <v>2.5797975606347512</v>
      </c>
      <c r="AS97" s="3">
        <f t="shared" si="83"/>
        <v>31.304702091344229</v>
      </c>
      <c r="AT97" s="3">
        <f t="shared" si="84"/>
        <v>34.913771160222694</v>
      </c>
      <c r="AU97" s="3">
        <f t="shared" si="85"/>
        <v>419.5559407109979</v>
      </c>
      <c r="AV97" s="3">
        <f t="shared" si="86"/>
        <v>0.75227577638008547</v>
      </c>
      <c r="AW97" s="3">
        <f t="shared" si="87"/>
        <v>21.209493129173694</v>
      </c>
      <c r="AX97" s="3">
        <f t="shared" si="88"/>
        <v>169.4115153840126</v>
      </c>
      <c r="AY97" s="3">
        <f t="shared" si="96"/>
        <v>1929.2608620044823</v>
      </c>
    </row>
    <row r="98" spans="1:51" ht="15.5" x14ac:dyDescent="0.35">
      <c r="A98" s="5" t="s">
        <v>10</v>
      </c>
      <c r="D98" s="15">
        <f>SUM(D92:D97)</f>
        <v>1</v>
      </c>
      <c r="E98" s="29">
        <f t="shared" ref="E98:U98" si="98">SUM(E92:E97)</f>
        <v>2017.0794053603913</v>
      </c>
      <c r="F98" s="15">
        <f>SUM(F92:F97)</f>
        <v>1</v>
      </c>
      <c r="G98" s="29">
        <f t="shared" si="98"/>
        <v>480.96321444361081</v>
      </c>
      <c r="H98" s="15">
        <f>SUM(H92:H97)</f>
        <v>1</v>
      </c>
      <c r="I98" s="29">
        <f t="shared" si="98"/>
        <v>1.4630179706147239</v>
      </c>
      <c r="J98" s="15">
        <f>SUM(J92:J97)</f>
        <v>1</v>
      </c>
      <c r="K98" s="29">
        <f t="shared" si="98"/>
        <v>5.7328834680772243</v>
      </c>
      <c r="L98" s="15">
        <f>SUM(L92:L97)</f>
        <v>1</v>
      </c>
      <c r="M98" s="29">
        <f t="shared" si="98"/>
        <v>56.917640166080417</v>
      </c>
      <c r="N98" s="15">
        <f>SUM(N92:N97)</f>
        <v>1</v>
      </c>
      <c r="O98" s="29">
        <f t="shared" si="98"/>
        <v>151.79900504444649</v>
      </c>
      <c r="P98" s="15">
        <f>SUM(P92:P97)</f>
        <v>1</v>
      </c>
      <c r="Q98" s="29">
        <f t="shared" si="98"/>
        <v>1104.0945808184156</v>
      </c>
      <c r="R98" s="15">
        <f>SUM(R92:R97)</f>
        <v>1</v>
      </c>
      <c r="S98" s="29">
        <f t="shared" si="98"/>
        <v>1.8806894409502135</v>
      </c>
      <c r="T98" s="15">
        <f>SUM(T92:T97)</f>
        <v>1</v>
      </c>
      <c r="U98" s="29">
        <f t="shared" si="98"/>
        <v>53.023732822934235</v>
      </c>
      <c r="V98" s="15">
        <f>SUM(V92:V97)</f>
        <v>1</v>
      </c>
      <c r="W98" s="29">
        <f t="shared" ref="W98" si="99">SUM(W92:W97)</f>
        <v>423.52878846003148</v>
      </c>
      <c r="X98" s="3">
        <f t="shared" si="68"/>
        <v>4296.4829579955522</v>
      </c>
      <c r="AA98" s="5" t="s">
        <v>10</v>
      </c>
      <c r="AB98" s="15">
        <f t="shared" si="69"/>
        <v>1</v>
      </c>
      <c r="AC98" s="15">
        <f t="shared" si="70"/>
        <v>1</v>
      </c>
      <c r="AD98" s="15">
        <v>1</v>
      </c>
      <c r="AE98" s="15">
        <f>+H98</f>
        <v>1</v>
      </c>
      <c r="AF98" s="15">
        <f t="shared" si="73"/>
        <v>1</v>
      </c>
      <c r="AG98" s="15">
        <f t="shared" si="74"/>
        <v>1</v>
      </c>
      <c r="AH98" s="15">
        <f t="shared" si="75"/>
        <v>1</v>
      </c>
      <c r="AI98" s="15">
        <f t="shared" si="76"/>
        <v>1</v>
      </c>
      <c r="AJ98" s="15">
        <f t="shared" si="77"/>
        <v>1</v>
      </c>
      <c r="AK98" s="15">
        <f t="shared" si="78"/>
        <v>1</v>
      </c>
      <c r="AN98" s="5" t="s">
        <v>10</v>
      </c>
      <c r="AO98" s="3">
        <f t="shared" si="79"/>
        <v>2017.0794053603913</v>
      </c>
      <c r="AP98" s="3">
        <f t="shared" si="80"/>
        <v>480.96321444361081</v>
      </c>
      <c r="AQ98" s="3">
        <f t="shared" si="81"/>
        <v>1.4630179706147239</v>
      </c>
      <c r="AR98" s="3">
        <f t="shared" si="82"/>
        <v>5.7328834680772243</v>
      </c>
      <c r="AS98" s="3">
        <f t="shared" si="83"/>
        <v>56.917640166080417</v>
      </c>
      <c r="AT98" s="3">
        <f t="shared" si="84"/>
        <v>151.79900504444649</v>
      </c>
      <c r="AU98" s="3">
        <f t="shared" si="85"/>
        <v>1104.0945808184156</v>
      </c>
      <c r="AV98" s="3">
        <f t="shared" si="86"/>
        <v>1.8806894409502135</v>
      </c>
      <c r="AW98" s="3">
        <f t="shared" si="87"/>
        <v>53.023732822934235</v>
      </c>
      <c r="AX98" s="3">
        <f t="shared" si="88"/>
        <v>423.52878846003148</v>
      </c>
      <c r="AY98" s="3">
        <f t="shared" si="96"/>
        <v>4296.4829579955522</v>
      </c>
    </row>
    <row r="99" spans="1:51" ht="15.5" x14ac:dyDescent="0.35">
      <c r="A99" s="4" t="s">
        <v>159</v>
      </c>
      <c r="D99" s="4" t="s">
        <v>73</v>
      </c>
      <c r="E99" s="4"/>
      <c r="F99" s="4" t="s">
        <v>74</v>
      </c>
      <c r="G99" s="4"/>
      <c r="H99" s="4" t="s">
        <v>81</v>
      </c>
      <c r="I99" s="4"/>
      <c r="J99" s="4" t="s">
        <v>76</v>
      </c>
      <c r="K99" s="4"/>
      <c r="L99" s="4" t="s">
        <v>77</v>
      </c>
      <c r="M99" s="4"/>
      <c r="N99" s="4" t="s">
        <v>78</v>
      </c>
      <c r="O99" s="4"/>
      <c r="P99" s="4" t="s">
        <v>79</v>
      </c>
      <c r="Q99" s="4"/>
      <c r="R99" s="4" t="s">
        <v>80</v>
      </c>
      <c r="S99" s="4"/>
      <c r="T99" s="4" t="s">
        <v>82</v>
      </c>
      <c r="U99" s="4"/>
      <c r="V99" s="4" t="s">
        <v>9</v>
      </c>
      <c r="X99" s="4" t="s">
        <v>126</v>
      </c>
      <c r="AB99" s="15"/>
      <c r="AC99" s="15"/>
      <c r="AD99" s="15"/>
      <c r="AE99" s="15"/>
      <c r="AF99" s="15"/>
      <c r="AG99" s="15"/>
      <c r="AH99" s="15"/>
      <c r="AI99" s="15"/>
      <c r="AJ99" s="15"/>
      <c r="AK99" s="15"/>
    </row>
    <row r="100" spans="1:51" ht="15.5" x14ac:dyDescent="0.35">
      <c r="A100" s="4" t="s">
        <v>160</v>
      </c>
      <c r="C100" s="8" t="s">
        <v>129</v>
      </c>
      <c r="D100" s="8" t="s">
        <v>130</v>
      </c>
      <c r="E100" s="4" t="s">
        <v>59</v>
      </c>
      <c r="F100" s="8" t="s">
        <v>130</v>
      </c>
      <c r="G100" s="4" t="s">
        <v>59</v>
      </c>
      <c r="H100" s="8" t="s">
        <v>130</v>
      </c>
      <c r="I100" s="4" t="s">
        <v>59</v>
      </c>
      <c r="J100" s="8" t="s">
        <v>130</v>
      </c>
      <c r="K100" s="4" t="s">
        <v>59</v>
      </c>
      <c r="L100" s="8" t="s">
        <v>130</v>
      </c>
      <c r="M100" s="4" t="s">
        <v>59</v>
      </c>
      <c r="N100" s="8" t="s">
        <v>130</v>
      </c>
      <c r="O100" s="4" t="s">
        <v>59</v>
      </c>
      <c r="P100" s="8" t="s">
        <v>130</v>
      </c>
      <c r="Q100" s="4" t="s">
        <v>59</v>
      </c>
      <c r="R100" s="8" t="s">
        <v>130</v>
      </c>
      <c r="S100" s="4" t="s">
        <v>59</v>
      </c>
      <c r="T100" s="8" t="s">
        <v>130</v>
      </c>
      <c r="U100" s="4" t="s">
        <v>59</v>
      </c>
      <c r="V100" s="8" t="s">
        <v>130</v>
      </c>
      <c r="W100" s="4" t="s">
        <v>59</v>
      </c>
      <c r="AA100" s="4" t="s">
        <v>160</v>
      </c>
      <c r="AB100" s="4" t="s">
        <v>0</v>
      </c>
      <c r="AC100" s="4" t="s">
        <v>1</v>
      </c>
      <c r="AD100" s="4" t="s">
        <v>2</v>
      </c>
      <c r="AE100" s="4" t="s">
        <v>3</v>
      </c>
      <c r="AF100" s="4" t="s">
        <v>4</v>
      </c>
      <c r="AG100" s="4" t="s">
        <v>5</v>
      </c>
      <c r="AH100" s="4" t="s">
        <v>6</v>
      </c>
      <c r="AI100" s="4" t="s">
        <v>80</v>
      </c>
      <c r="AJ100" s="4" t="s">
        <v>82</v>
      </c>
      <c r="AK100" s="4" t="s">
        <v>9</v>
      </c>
    </row>
    <row r="101" spans="1:51" ht="15.5" x14ac:dyDescent="0.35">
      <c r="A101" s="5" t="s">
        <v>152</v>
      </c>
      <c r="C101">
        <v>16</v>
      </c>
      <c r="D101" s="15">
        <v>0.8</v>
      </c>
      <c r="E101" s="3">
        <f>+D101*E$62</f>
        <v>44.291236229532366</v>
      </c>
      <c r="F101" s="15">
        <v>0.8</v>
      </c>
      <c r="G101" s="3">
        <f>+F101*G$62</f>
        <v>10.766309744843278</v>
      </c>
      <c r="H101" s="15">
        <v>0.8</v>
      </c>
      <c r="I101" s="3">
        <f>+H101*I$62</f>
        <v>6.2268855038500937E-2</v>
      </c>
      <c r="J101" s="15">
        <v>0.8</v>
      </c>
      <c r="K101" s="3">
        <f>+J101*K$62</f>
        <v>0.16647476463673438</v>
      </c>
      <c r="L101" s="15">
        <v>0.8</v>
      </c>
      <c r="M101" s="3">
        <f>+L101*M$62</f>
        <v>1.4558614689208758</v>
      </c>
      <c r="N101" s="15">
        <v>0.8</v>
      </c>
      <c r="O101" s="3">
        <f>+N101*O$62</f>
        <v>5.1182152235750404</v>
      </c>
      <c r="P101" s="15">
        <v>0.8</v>
      </c>
      <c r="Q101" s="3">
        <f>+P101*Q$62</f>
        <v>26.958118503464995</v>
      </c>
      <c r="R101" s="15">
        <v>0.2</v>
      </c>
      <c r="S101" s="3">
        <f>+R101*S$62</f>
        <v>0.24685934212528182</v>
      </c>
      <c r="T101" s="15">
        <v>0.8</v>
      </c>
      <c r="U101" s="3">
        <f>+T101*U$62</f>
        <v>0.45271266273254362</v>
      </c>
      <c r="V101" s="15">
        <v>0.8</v>
      </c>
      <c r="W101" s="3">
        <f>+V101*W$62</f>
        <v>13.276859438903337</v>
      </c>
      <c r="X101" s="3">
        <f>+W101+U101+S101+Q101+O101+M101+K101+I101+G101+E101</f>
        <v>102.79491623377295</v>
      </c>
      <c r="AA101" s="5" t="s">
        <v>152</v>
      </c>
      <c r="AB101" s="15">
        <f>+D101</f>
        <v>0.8</v>
      </c>
      <c r="AC101" s="15">
        <f>+F101</f>
        <v>0.8</v>
      </c>
      <c r="AD101" s="15">
        <f>+H101</f>
        <v>0.8</v>
      </c>
      <c r="AE101" s="15">
        <f>+J101</f>
        <v>0.8</v>
      </c>
      <c r="AF101" s="15">
        <f>+L101</f>
        <v>0.8</v>
      </c>
      <c r="AG101" s="15">
        <f>+N101</f>
        <v>0.8</v>
      </c>
      <c r="AH101" s="15">
        <f>+P101</f>
        <v>0.8</v>
      </c>
      <c r="AI101" s="15">
        <f>+R101</f>
        <v>0.2</v>
      </c>
      <c r="AJ101" s="15">
        <f>+T101</f>
        <v>0.8</v>
      </c>
      <c r="AK101" s="15">
        <f>+V101</f>
        <v>0.8</v>
      </c>
    </row>
    <row r="102" spans="1:51" ht="15.5" x14ac:dyDescent="0.35">
      <c r="A102" s="5" t="s">
        <v>153</v>
      </c>
      <c r="C102">
        <v>18</v>
      </c>
      <c r="D102" s="15">
        <v>0.2</v>
      </c>
      <c r="E102" s="3">
        <f>+D102*E$62</f>
        <v>11.072809057383092</v>
      </c>
      <c r="F102" s="15">
        <v>0.2</v>
      </c>
      <c r="G102" s="3">
        <f>+F102*G$62</f>
        <v>2.6915774362108196</v>
      </c>
      <c r="H102" s="15">
        <v>0.2</v>
      </c>
      <c r="I102" s="3">
        <f>+H102*I$62</f>
        <v>1.5567213759625234E-2</v>
      </c>
      <c r="J102" s="15">
        <v>0.2</v>
      </c>
      <c r="K102" s="3">
        <f>+J102*K$62</f>
        <v>4.1618691159183596E-2</v>
      </c>
      <c r="L102" s="15">
        <v>0.2</v>
      </c>
      <c r="M102" s="3">
        <f>+L102*M$62</f>
        <v>0.36396536723021894</v>
      </c>
      <c r="N102" s="15">
        <v>0.2</v>
      </c>
      <c r="O102" s="3">
        <f>+N102*O$62</f>
        <v>1.2795538058937601</v>
      </c>
      <c r="P102" s="15">
        <v>0.2</v>
      </c>
      <c r="Q102" s="3">
        <f>+P102*Q$62</f>
        <v>6.7395296258662487</v>
      </c>
      <c r="R102" s="15">
        <v>0.8</v>
      </c>
      <c r="S102" s="3">
        <f>+R102*S$62</f>
        <v>0.98743736850112729</v>
      </c>
      <c r="T102" s="15">
        <v>0.2</v>
      </c>
      <c r="U102" s="3">
        <f>+T102*U$62</f>
        <v>0.11317816568313591</v>
      </c>
      <c r="V102" s="15">
        <v>0.2</v>
      </c>
      <c r="W102" s="3">
        <f>+V102*W$62</f>
        <v>3.3192148597258342</v>
      </c>
      <c r="X102" s="3">
        <f>+W102+U102+S102+Q102+O102+M102+K102+I102+G102+E102</f>
        <v>26.624451591413045</v>
      </c>
      <c r="AA102" s="5" t="s">
        <v>153</v>
      </c>
      <c r="AB102" s="15">
        <f>+D102</f>
        <v>0.2</v>
      </c>
      <c r="AC102" s="15">
        <f>+F102</f>
        <v>0.2</v>
      </c>
      <c r="AD102" s="15">
        <f>+H102</f>
        <v>0.2</v>
      </c>
      <c r="AE102" s="15">
        <f>+J102</f>
        <v>0.2</v>
      </c>
      <c r="AF102" s="15">
        <f>+L102</f>
        <v>0.2</v>
      </c>
      <c r="AG102" s="15">
        <f>+N102</f>
        <v>0.2</v>
      </c>
      <c r="AH102" s="15">
        <f>+P102</f>
        <v>0.2</v>
      </c>
      <c r="AI102" s="15">
        <f>+R102</f>
        <v>0.8</v>
      </c>
      <c r="AJ102" s="15">
        <f>+T102</f>
        <v>0.2</v>
      </c>
      <c r="AK102" s="15">
        <f>+V102</f>
        <v>0.2</v>
      </c>
    </row>
    <row r="103" spans="1:51" ht="15.5" x14ac:dyDescent="0.35">
      <c r="A103" s="5" t="s">
        <v>10</v>
      </c>
      <c r="D103" s="15">
        <f t="shared" ref="D103:X103" si="100">SUM(D101:D102)</f>
        <v>1</v>
      </c>
      <c r="E103" s="3">
        <f t="shared" si="100"/>
        <v>55.364045286915456</v>
      </c>
      <c r="F103" s="15">
        <f t="shared" si="100"/>
        <v>1</v>
      </c>
      <c r="G103" s="3">
        <f t="shared" si="100"/>
        <v>13.457887181054097</v>
      </c>
      <c r="H103" s="15">
        <f t="shared" si="100"/>
        <v>1</v>
      </c>
      <c r="I103" s="3">
        <f t="shared" si="100"/>
        <v>7.7836068798126171E-2</v>
      </c>
      <c r="J103" s="15">
        <f t="shared" si="100"/>
        <v>1</v>
      </c>
      <c r="K103" s="3">
        <f t="shared" si="100"/>
        <v>0.20809345579591798</v>
      </c>
      <c r="L103" s="15">
        <f t="shared" si="100"/>
        <v>1</v>
      </c>
      <c r="M103" s="3">
        <f t="shared" si="100"/>
        <v>1.8198268361510948</v>
      </c>
      <c r="N103" s="15">
        <f t="shared" si="100"/>
        <v>1</v>
      </c>
      <c r="O103" s="3">
        <f t="shared" si="100"/>
        <v>6.397769029468801</v>
      </c>
      <c r="P103" s="15">
        <f t="shared" si="100"/>
        <v>1</v>
      </c>
      <c r="Q103" s="3">
        <f t="shared" si="100"/>
        <v>33.697648129331242</v>
      </c>
      <c r="R103" s="15">
        <f t="shared" ref="R103" si="101">SUM(R101:R102)</f>
        <v>1</v>
      </c>
      <c r="S103" s="3">
        <f t="shared" si="100"/>
        <v>1.2342967106264091</v>
      </c>
      <c r="T103" s="15">
        <f t="shared" ref="T103" si="102">SUM(T101:T102)</f>
        <v>1</v>
      </c>
      <c r="U103" s="3">
        <f t="shared" si="100"/>
        <v>0.5658908284156795</v>
      </c>
      <c r="V103" s="15">
        <f t="shared" ref="V103" si="103">SUM(V101:V102)</f>
        <v>1</v>
      </c>
      <c r="W103" s="3">
        <f t="shared" si="100"/>
        <v>16.596074298629169</v>
      </c>
      <c r="X103" s="3">
        <f t="shared" si="100"/>
        <v>129.41936782518599</v>
      </c>
      <c r="AA103" s="5" t="s">
        <v>10</v>
      </c>
      <c r="AB103" s="15">
        <f>+D103</f>
        <v>1</v>
      </c>
      <c r="AC103" s="15">
        <f>+F103</f>
        <v>1</v>
      </c>
      <c r="AD103" s="15">
        <f>+G103</f>
        <v>13.457887181054097</v>
      </c>
      <c r="AE103" s="15">
        <f>+H103</f>
        <v>1</v>
      </c>
      <c r="AF103" s="15">
        <f>+L103</f>
        <v>1</v>
      </c>
      <c r="AG103" s="15">
        <f>+N103</f>
        <v>1</v>
      </c>
      <c r="AH103" s="15">
        <f>+P103</f>
        <v>1</v>
      </c>
      <c r="AI103" s="15">
        <f>+R103</f>
        <v>1</v>
      </c>
      <c r="AJ103" s="15">
        <f>+T103</f>
        <v>1</v>
      </c>
      <c r="AK103" s="15">
        <f>+V103</f>
        <v>1</v>
      </c>
    </row>
    <row r="104" spans="1:51" ht="15.5" x14ac:dyDescent="0.35">
      <c r="A104" s="5"/>
      <c r="D104" s="15"/>
      <c r="E104" s="3"/>
      <c r="F104" s="15"/>
      <c r="G104" s="3"/>
      <c r="H104" s="15"/>
      <c r="I104" s="3"/>
      <c r="J104" s="15"/>
      <c r="K104" s="3"/>
      <c r="L104" s="15"/>
      <c r="M104" s="3"/>
      <c r="N104" s="15"/>
      <c r="O104" s="3"/>
      <c r="P104" s="15"/>
      <c r="Q104" s="3"/>
      <c r="R104" s="15"/>
      <c r="S104" s="3"/>
      <c r="T104" s="15"/>
      <c r="U104" s="3"/>
      <c r="V104" s="15"/>
      <c r="W104" s="3"/>
      <c r="X104" s="3"/>
      <c r="AA104" s="5"/>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162</v>
      </c>
      <c r="AB105" s="4" t="s">
        <v>0</v>
      </c>
      <c r="AC105" s="4" t="s">
        <v>1</v>
      </c>
      <c r="AD105" s="4" t="s">
        <v>2</v>
      </c>
      <c r="AE105" s="4" t="s">
        <v>3</v>
      </c>
      <c r="AF105" s="4" t="s">
        <v>4</v>
      </c>
      <c r="AG105" s="4" t="s">
        <v>5</v>
      </c>
      <c r="AH105" s="4" t="s">
        <v>6</v>
      </c>
      <c r="AI105" s="4" t="s">
        <v>80</v>
      </c>
      <c r="AJ105" s="4" t="s">
        <v>82</v>
      </c>
      <c r="AK105" s="4" t="s">
        <v>9</v>
      </c>
      <c r="AL105" t="s">
        <v>126</v>
      </c>
      <c r="AN105" s="4" t="s">
        <v>163</v>
      </c>
      <c r="AO105" s="4" t="s">
        <v>0</v>
      </c>
      <c r="AP105" s="4" t="s">
        <v>1</v>
      </c>
      <c r="AQ105" s="4" t="s">
        <v>2</v>
      </c>
      <c r="AR105" s="4" t="s">
        <v>3</v>
      </c>
      <c r="AS105" s="4" t="s">
        <v>4</v>
      </c>
      <c r="AT105" s="4" t="s">
        <v>5</v>
      </c>
      <c r="AU105" s="4" t="s">
        <v>6</v>
      </c>
      <c r="AV105" s="4" t="s">
        <v>80</v>
      </c>
      <c r="AW105" s="4" t="s">
        <v>82</v>
      </c>
      <c r="AX105" s="4" t="s">
        <v>9</v>
      </c>
      <c r="AY105" t="s">
        <v>126</v>
      </c>
    </row>
    <row r="106" spans="1:51" ht="15.5" x14ac:dyDescent="0.35">
      <c r="A106" s="5" t="s">
        <v>164</v>
      </c>
      <c r="B106" t="s">
        <v>165</v>
      </c>
      <c r="C106">
        <v>15</v>
      </c>
      <c r="D106" s="15">
        <v>0.25</v>
      </c>
      <c r="E106" s="3">
        <f>+D106*(E$40-E$103)</f>
        <v>199.09762439717673</v>
      </c>
      <c r="F106" s="15">
        <v>0.25</v>
      </c>
      <c r="G106" s="3">
        <f t="shared" ref="G106:G113" si="104">+F106*(G$40-G$103)</f>
        <v>48.396632747252234</v>
      </c>
      <c r="H106" s="15">
        <v>0.1</v>
      </c>
      <c r="I106" s="3">
        <f t="shared" ref="I106:I113" si="105">+H106*(I$40-I$103)</f>
        <v>0.11196419127115072</v>
      </c>
      <c r="J106" s="15">
        <v>0.1</v>
      </c>
      <c r="K106" s="3">
        <f t="shared" ref="K106:K113" si="106">+J106*(K$40-K$103)</f>
        <v>0.29933443256797432</v>
      </c>
      <c r="L106" s="15">
        <v>0.3</v>
      </c>
      <c r="M106" s="3">
        <f t="shared" ref="M106:M113" si="107">+L106*(M$40-M$103)</f>
        <v>7.8532527313904925</v>
      </c>
      <c r="N106" s="15">
        <v>0.05</v>
      </c>
      <c r="O106" s="3">
        <f t="shared" ref="O106:O113" si="108">+N106*(O$40-O$103)</f>
        <v>4.6014723404256364</v>
      </c>
      <c r="P106" s="15">
        <v>0.05</v>
      </c>
      <c r="Q106" s="3">
        <f t="shared" ref="Q106:Q113" si="109">+P106*(Q$40-Q$103)</f>
        <v>24.236385385326702</v>
      </c>
      <c r="R106" s="15">
        <v>0.05</v>
      </c>
      <c r="S106" s="3">
        <f t="shared" ref="S106:S113" si="110">+R106*(S$40-S$103)</f>
        <v>0.88774417264284033</v>
      </c>
      <c r="T106" s="15">
        <v>0</v>
      </c>
      <c r="U106" s="3">
        <f t="shared" ref="U106:U113" si="111">+T106*(U$40-U$103)</f>
        <v>0</v>
      </c>
      <c r="V106" s="15">
        <v>0</v>
      </c>
      <c r="W106" s="3">
        <f t="shared" ref="W106:W113" si="112">+V106*(W$40-W$103)</f>
        <v>0</v>
      </c>
      <c r="X106" s="3">
        <f>+W106+U106+S106+Q106+O106+M106+K106+I106+G106+E106</f>
        <v>285.4844103980538</v>
      </c>
      <c r="AA106" s="5" t="s">
        <v>164</v>
      </c>
      <c r="AB106" s="15">
        <f t="shared" ref="AB106:AB113" si="113">+D106</f>
        <v>0.25</v>
      </c>
      <c r="AC106" s="15">
        <f t="shared" ref="AC106:AC113" si="114">+F106</f>
        <v>0.25</v>
      </c>
      <c r="AD106" s="15">
        <f t="shared" ref="AD106:AD113" si="115">+H106</f>
        <v>0.1</v>
      </c>
      <c r="AE106" s="15">
        <f t="shared" ref="AE106:AE111" si="116">+J106</f>
        <v>0.1</v>
      </c>
      <c r="AF106" s="15">
        <f t="shared" ref="AF106:AF113" si="117">+L106</f>
        <v>0.3</v>
      </c>
      <c r="AG106" s="15">
        <f t="shared" ref="AG106:AG113" si="118">+N106</f>
        <v>0.05</v>
      </c>
      <c r="AH106" s="15">
        <f t="shared" ref="AH106:AH113" si="119">+P106</f>
        <v>0.05</v>
      </c>
      <c r="AI106" s="15">
        <f t="shared" ref="AI106:AI113" si="120">+R106</f>
        <v>0.05</v>
      </c>
      <c r="AJ106" s="15">
        <f t="shared" ref="AJ106:AJ113" si="121">+T106</f>
        <v>0</v>
      </c>
      <c r="AK106" s="15">
        <f t="shared" ref="AK106:AK113" si="122">+V106</f>
        <v>0</v>
      </c>
      <c r="AN106" s="5" t="s">
        <v>164</v>
      </c>
      <c r="AO106" s="3">
        <f t="shared" ref="AO106:AO113" si="123">+E106</f>
        <v>199.09762439717673</v>
      </c>
      <c r="AP106" s="3">
        <f t="shared" ref="AP106:AP113" si="124">+G106</f>
        <v>48.396632747252234</v>
      </c>
      <c r="AQ106" s="3">
        <f t="shared" ref="AQ106:AQ113" si="125">+I106</f>
        <v>0.11196419127115072</v>
      </c>
      <c r="AR106" s="3">
        <f t="shared" ref="AR106:AR113" si="126">+K106</f>
        <v>0.29933443256797432</v>
      </c>
      <c r="AS106" s="3">
        <f t="shared" ref="AS106:AS113" si="127">+M106</f>
        <v>7.8532527313904925</v>
      </c>
      <c r="AT106" s="3">
        <f t="shared" ref="AT106:AT113" si="128">+O106</f>
        <v>4.6014723404256364</v>
      </c>
      <c r="AU106" s="3">
        <f t="shared" ref="AU106:AU113" si="129">+Q106</f>
        <v>24.236385385326702</v>
      </c>
      <c r="AV106" s="3">
        <f t="shared" ref="AV106:AV113" si="130">+S106</f>
        <v>0.88774417264284033</v>
      </c>
      <c r="AW106" s="3">
        <f t="shared" ref="AW106:AW113" si="131">+U106</f>
        <v>0</v>
      </c>
      <c r="AX106" s="3">
        <f t="shared" ref="AX106:AX113" si="132">+W106</f>
        <v>0</v>
      </c>
      <c r="AY106" s="3">
        <f>SUM(AO106:AX106)</f>
        <v>285.48441039805374</v>
      </c>
    </row>
    <row r="107" spans="1:51" ht="15.5" x14ac:dyDescent="0.35">
      <c r="A107" s="5" t="s">
        <v>166</v>
      </c>
      <c r="B107" t="s">
        <v>167</v>
      </c>
      <c r="C107">
        <v>25</v>
      </c>
      <c r="D107" s="15">
        <v>0</v>
      </c>
      <c r="E107" s="3">
        <f t="shared" ref="E107:E113" si="133">+D107*(E$40-E$103)</f>
        <v>0</v>
      </c>
      <c r="F107" s="15">
        <v>0</v>
      </c>
      <c r="G107" s="3">
        <f t="shared" si="104"/>
        <v>0</v>
      </c>
      <c r="H107" s="15">
        <v>0.1</v>
      </c>
      <c r="I107" s="3">
        <f t="shared" si="105"/>
        <v>0.11196419127115072</v>
      </c>
      <c r="J107" s="15">
        <v>0.1</v>
      </c>
      <c r="K107" s="3">
        <f t="shared" si="106"/>
        <v>0.29933443256797432</v>
      </c>
      <c r="L107" s="15">
        <v>0</v>
      </c>
      <c r="M107" s="3">
        <f t="shared" si="107"/>
        <v>0</v>
      </c>
      <c r="N107" s="15">
        <v>0.05</v>
      </c>
      <c r="O107" s="3">
        <f t="shared" si="108"/>
        <v>4.6014723404256364</v>
      </c>
      <c r="P107" s="15">
        <v>0.05</v>
      </c>
      <c r="Q107" s="3">
        <f t="shared" si="109"/>
        <v>24.236385385326702</v>
      </c>
      <c r="R107" s="15">
        <v>0.01</v>
      </c>
      <c r="S107" s="3">
        <f t="shared" si="110"/>
        <v>0.17754883452856807</v>
      </c>
      <c r="T107" s="15">
        <v>0</v>
      </c>
      <c r="U107" s="3">
        <f t="shared" si="111"/>
        <v>0</v>
      </c>
      <c r="V107" s="15">
        <v>0</v>
      </c>
      <c r="W107" s="3">
        <f t="shared" si="112"/>
        <v>0</v>
      </c>
      <c r="X107" s="3">
        <f>+W107+U107+S107+Q107+O107+M107+K107+I107+G107+E107</f>
        <v>29.426705184120035</v>
      </c>
      <c r="Y107" s="3">
        <f>+X106+X107</f>
        <v>314.91111558217381</v>
      </c>
      <c r="Z107" s="23">
        <f>+Y107/(X$48-X$49-X77-X85)</f>
        <v>-0.15088825082529961</v>
      </c>
      <c r="AA107" s="5" t="s">
        <v>166</v>
      </c>
      <c r="AB107" s="15">
        <f t="shared" si="113"/>
        <v>0</v>
      </c>
      <c r="AC107" s="15">
        <f t="shared" si="114"/>
        <v>0</v>
      </c>
      <c r="AD107" s="15">
        <f t="shared" si="115"/>
        <v>0.1</v>
      </c>
      <c r="AE107" s="15">
        <f t="shared" si="116"/>
        <v>0.1</v>
      </c>
      <c r="AF107" s="15">
        <f t="shared" si="117"/>
        <v>0</v>
      </c>
      <c r="AG107" s="15">
        <f t="shared" si="118"/>
        <v>0.05</v>
      </c>
      <c r="AH107" s="15">
        <f t="shared" si="119"/>
        <v>0.05</v>
      </c>
      <c r="AI107" s="15">
        <f t="shared" si="120"/>
        <v>0.01</v>
      </c>
      <c r="AJ107" s="15">
        <f t="shared" si="121"/>
        <v>0</v>
      </c>
      <c r="AK107" s="15">
        <f t="shared" si="122"/>
        <v>0</v>
      </c>
      <c r="AN107" s="5" t="s">
        <v>166</v>
      </c>
      <c r="AO107" s="3">
        <f t="shared" si="123"/>
        <v>0</v>
      </c>
      <c r="AP107" s="3">
        <f t="shared" si="124"/>
        <v>0</v>
      </c>
      <c r="AQ107" s="3">
        <f t="shared" si="125"/>
        <v>0.11196419127115072</v>
      </c>
      <c r="AR107" s="3">
        <f t="shared" si="126"/>
        <v>0.29933443256797432</v>
      </c>
      <c r="AS107" s="3">
        <f t="shared" si="127"/>
        <v>0</v>
      </c>
      <c r="AT107" s="3">
        <f t="shared" si="128"/>
        <v>4.6014723404256364</v>
      </c>
      <c r="AU107" s="3">
        <f t="shared" si="129"/>
        <v>24.236385385326702</v>
      </c>
      <c r="AV107" s="3">
        <f t="shared" si="130"/>
        <v>0.17754883452856807</v>
      </c>
      <c r="AW107" s="3">
        <f t="shared" si="131"/>
        <v>0</v>
      </c>
      <c r="AX107" s="3">
        <f t="shared" si="132"/>
        <v>0</v>
      </c>
      <c r="AY107" s="3">
        <f t="shared" ref="AY107:AY113" si="134">SUM(AO107:AX107)</f>
        <v>29.426705184120031</v>
      </c>
    </row>
    <row r="108" spans="1:51" ht="15.5" x14ac:dyDescent="0.35">
      <c r="A108" s="5" t="s">
        <v>155</v>
      </c>
      <c r="B108" t="s">
        <v>143</v>
      </c>
      <c r="C108">
        <v>25</v>
      </c>
      <c r="D108" s="15">
        <v>0.05</v>
      </c>
      <c r="E108" s="3">
        <f t="shared" si="133"/>
        <v>39.819524879435349</v>
      </c>
      <c r="F108" s="15">
        <v>0.1</v>
      </c>
      <c r="G108" s="3">
        <f t="shared" si="104"/>
        <v>19.358653098900895</v>
      </c>
      <c r="H108" s="15">
        <v>0</v>
      </c>
      <c r="I108" s="3">
        <f t="shared" si="105"/>
        <v>0</v>
      </c>
      <c r="J108" s="15">
        <v>0</v>
      </c>
      <c r="K108" s="3">
        <f t="shared" si="106"/>
        <v>0</v>
      </c>
      <c r="L108" s="15">
        <v>0.1</v>
      </c>
      <c r="M108" s="3">
        <f t="shared" si="107"/>
        <v>2.6177509104634975</v>
      </c>
      <c r="N108" s="15">
        <v>0</v>
      </c>
      <c r="O108" s="3">
        <f t="shared" si="108"/>
        <v>0</v>
      </c>
      <c r="P108" s="15">
        <v>0.1</v>
      </c>
      <c r="Q108" s="3">
        <f t="shared" si="109"/>
        <v>48.472770770653405</v>
      </c>
      <c r="R108" s="15">
        <v>0.05</v>
      </c>
      <c r="S108" s="3">
        <f t="shared" si="110"/>
        <v>0.88774417264284033</v>
      </c>
      <c r="T108" s="15">
        <v>0.2</v>
      </c>
      <c r="U108" s="3">
        <f t="shared" si="111"/>
        <v>1.628024383288186</v>
      </c>
      <c r="V108" s="15">
        <v>0.2</v>
      </c>
      <c r="W108" s="3">
        <f t="shared" si="112"/>
        <v>47.745629136056223</v>
      </c>
      <c r="X108" s="3">
        <f>+W108+U108+S108+Q108+O108+M108+K108+I108+G108+E108</f>
        <v>160.53009735144042</v>
      </c>
      <c r="AA108" s="5" t="s">
        <v>155</v>
      </c>
      <c r="AB108" s="15">
        <f t="shared" si="113"/>
        <v>0.05</v>
      </c>
      <c r="AC108" s="15">
        <f t="shared" si="114"/>
        <v>0.1</v>
      </c>
      <c r="AD108" s="15">
        <f t="shared" si="115"/>
        <v>0</v>
      </c>
      <c r="AE108" s="15">
        <f t="shared" si="116"/>
        <v>0</v>
      </c>
      <c r="AF108" s="15">
        <f t="shared" si="117"/>
        <v>0.1</v>
      </c>
      <c r="AG108" s="15">
        <f t="shared" si="118"/>
        <v>0</v>
      </c>
      <c r="AH108" s="15">
        <f t="shared" si="119"/>
        <v>0.1</v>
      </c>
      <c r="AI108" s="15">
        <f t="shared" si="120"/>
        <v>0.05</v>
      </c>
      <c r="AJ108" s="15">
        <f t="shared" si="121"/>
        <v>0.2</v>
      </c>
      <c r="AK108" s="15">
        <f t="shared" si="122"/>
        <v>0.2</v>
      </c>
      <c r="AN108" s="5" t="s">
        <v>155</v>
      </c>
      <c r="AO108" s="3">
        <f t="shared" si="123"/>
        <v>39.819524879435349</v>
      </c>
      <c r="AP108" s="3">
        <f t="shared" si="124"/>
        <v>19.358653098900895</v>
      </c>
      <c r="AQ108" s="3">
        <f t="shared" si="125"/>
        <v>0</v>
      </c>
      <c r="AR108" s="3">
        <f t="shared" si="126"/>
        <v>0</v>
      </c>
      <c r="AS108" s="3">
        <f t="shared" si="127"/>
        <v>2.6177509104634975</v>
      </c>
      <c r="AT108" s="3">
        <f t="shared" si="128"/>
        <v>0</v>
      </c>
      <c r="AU108" s="3">
        <f t="shared" si="129"/>
        <v>48.472770770653405</v>
      </c>
      <c r="AV108" s="3">
        <f t="shared" si="130"/>
        <v>0.88774417264284033</v>
      </c>
      <c r="AW108" s="3">
        <f t="shared" si="131"/>
        <v>1.628024383288186</v>
      </c>
      <c r="AX108" s="3">
        <f t="shared" si="132"/>
        <v>47.745629136056223</v>
      </c>
      <c r="AY108" s="3">
        <f t="shared" si="134"/>
        <v>160.53009735144042</v>
      </c>
    </row>
    <row r="109" spans="1:51" ht="15.5" x14ac:dyDescent="0.35">
      <c r="A109" s="5" t="s">
        <v>168</v>
      </c>
      <c r="B109" t="s">
        <v>140</v>
      </c>
      <c r="C109">
        <v>25</v>
      </c>
      <c r="D109" s="15">
        <v>0.05</v>
      </c>
      <c r="E109" s="3">
        <f t="shared" si="133"/>
        <v>39.819524879435349</v>
      </c>
      <c r="F109" s="15">
        <v>0.05</v>
      </c>
      <c r="G109" s="3">
        <f t="shared" si="104"/>
        <v>9.6793265494504475</v>
      </c>
      <c r="H109" s="15">
        <v>0</v>
      </c>
      <c r="I109" s="3">
        <f t="shared" si="105"/>
        <v>0</v>
      </c>
      <c r="J109" s="15">
        <v>0</v>
      </c>
      <c r="K109" s="3">
        <f t="shared" si="106"/>
        <v>0</v>
      </c>
      <c r="L109" s="15">
        <v>0.1</v>
      </c>
      <c r="M109" s="3">
        <f t="shared" si="107"/>
        <v>2.6177509104634975</v>
      </c>
      <c r="N109" s="15">
        <v>0</v>
      </c>
      <c r="O109" s="3">
        <f t="shared" si="108"/>
        <v>0</v>
      </c>
      <c r="P109" s="15">
        <v>0.05</v>
      </c>
      <c r="Q109" s="3">
        <f t="shared" si="109"/>
        <v>24.236385385326702</v>
      </c>
      <c r="R109" s="15">
        <v>0.05</v>
      </c>
      <c r="S109" s="3">
        <f t="shared" si="110"/>
        <v>0.88774417264284033</v>
      </c>
      <c r="T109" s="15">
        <v>0.1</v>
      </c>
      <c r="U109" s="3">
        <f t="shared" si="111"/>
        <v>0.814012191644093</v>
      </c>
      <c r="V109" s="15">
        <v>0.1</v>
      </c>
      <c r="W109" s="3">
        <f t="shared" si="112"/>
        <v>23.872814568028112</v>
      </c>
      <c r="X109" s="3">
        <f t="shared" ref="X109:X113" si="135">+W109+U109+S109+Q109+O109+M109+K109+I109+G109+E109</f>
        <v>101.92755865699104</v>
      </c>
      <c r="AA109" s="5" t="s">
        <v>168</v>
      </c>
      <c r="AB109" s="15">
        <f t="shared" si="113"/>
        <v>0.05</v>
      </c>
      <c r="AC109" s="15">
        <f t="shared" si="114"/>
        <v>0.05</v>
      </c>
      <c r="AD109" s="15">
        <f t="shared" si="115"/>
        <v>0</v>
      </c>
      <c r="AE109" s="15">
        <f t="shared" si="116"/>
        <v>0</v>
      </c>
      <c r="AF109" s="15">
        <f t="shared" si="117"/>
        <v>0.1</v>
      </c>
      <c r="AG109" s="15">
        <f t="shared" si="118"/>
        <v>0</v>
      </c>
      <c r="AH109" s="15">
        <f t="shared" si="119"/>
        <v>0.05</v>
      </c>
      <c r="AI109" s="15">
        <f t="shared" si="120"/>
        <v>0.05</v>
      </c>
      <c r="AJ109" s="15">
        <f t="shared" si="121"/>
        <v>0.1</v>
      </c>
      <c r="AK109" s="15">
        <f t="shared" si="122"/>
        <v>0.1</v>
      </c>
      <c r="AN109" s="5" t="s">
        <v>168</v>
      </c>
      <c r="AO109" s="3">
        <f t="shared" si="123"/>
        <v>39.819524879435349</v>
      </c>
      <c r="AP109" s="3">
        <f t="shared" si="124"/>
        <v>9.6793265494504475</v>
      </c>
      <c r="AQ109" s="3">
        <f t="shared" si="125"/>
        <v>0</v>
      </c>
      <c r="AR109" s="3">
        <f t="shared" si="126"/>
        <v>0</v>
      </c>
      <c r="AS109" s="3">
        <f t="shared" si="127"/>
        <v>2.6177509104634975</v>
      </c>
      <c r="AT109" s="3">
        <f t="shared" si="128"/>
        <v>0</v>
      </c>
      <c r="AU109" s="3">
        <f t="shared" si="129"/>
        <v>24.236385385326702</v>
      </c>
      <c r="AV109" s="3">
        <f t="shared" si="130"/>
        <v>0.88774417264284033</v>
      </c>
      <c r="AW109" s="3">
        <f t="shared" si="131"/>
        <v>0.814012191644093</v>
      </c>
      <c r="AX109" s="3">
        <f t="shared" si="132"/>
        <v>23.872814568028112</v>
      </c>
      <c r="AY109" s="3">
        <f t="shared" si="134"/>
        <v>101.92755865699104</v>
      </c>
    </row>
    <row r="110" spans="1:51" ht="15.5" x14ac:dyDescent="0.35">
      <c r="A110" s="5" t="s">
        <v>157</v>
      </c>
      <c r="B110" t="s">
        <v>143</v>
      </c>
      <c r="C110">
        <v>25</v>
      </c>
      <c r="D110" s="15">
        <v>0</v>
      </c>
      <c r="E110" s="3">
        <f t="shared" si="133"/>
        <v>0</v>
      </c>
      <c r="F110" s="15">
        <v>0</v>
      </c>
      <c r="G110" s="3">
        <f t="shared" si="104"/>
        <v>0</v>
      </c>
      <c r="H110" s="15">
        <v>0</v>
      </c>
      <c r="I110" s="3">
        <f t="shared" si="105"/>
        <v>0</v>
      </c>
      <c r="J110" s="15">
        <v>0</v>
      </c>
      <c r="K110" s="3">
        <f t="shared" si="106"/>
        <v>0</v>
      </c>
      <c r="L110" s="15">
        <v>0.1</v>
      </c>
      <c r="M110" s="3">
        <f t="shared" si="107"/>
        <v>2.6177509104634975</v>
      </c>
      <c r="N110" s="15">
        <v>0</v>
      </c>
      <c r="O110" s="3">
        <f t="shared" si="108"/>
        <v>0</v>
      </c>
      <c r="P110" s="15">
        <v>0.05</v>
      </c>
      <c r="Q110" s="3">
        <f t="shared" si="109"/>
        <v>24.236385385326702</v>
      </c>
      <c r="R110" s="15">
        <v>0.1</v>
      </c>
      <c r="S110" s="3">
        <f t="shared" si="110"/>
        <v>1.7754883452856807</v>
      </c>
      <c r="T110" s="15">
        <v>0.1</v>
      </c>
      <c r="U110" s="3">
        <f t="shared" si="111"/>
        <v>0.814012191644093</v>
      </c>
      <c r="V110" s="15">
        <v>0.1</v>
      </c>
      <c r="W110" s="3">
        <f t="shared" si="112"/>
        <v>23.872814568028112</v>
      </c>
      <c r="X110" s="3">
        <f t="shared" si="135"/>
        <v>53.316451400748086</v>
      </c>
      <c r="AA110" s="5" t="s">
        <v>157</v>
      </c>
      <c r="AB110" s="15">
        <f t="shared" si="113"/>
        <v>0</v>
      </c>
      <c r="AC110" s="15">
        <f t="shared" si="114"/>
        <v>0</v>
      </c>
      <c r="AD110" s="15">
        <f t="shared" si="115"/>
        <v>0</v>
      </c>
      <c r="AE110" s="15">
        <f t="shared" si="116"/>
        <v>0</v>
      </c>
      <c r="AF110" s="15">
        <f t="shared" si="117"/>
        <v>0.1</v>
      </c>
      <c r="AG110" s="15">
        <f t="shared" si="118"/>
        <v>0</v>
      </c>
      <c r="AH110" s="15">
        <f t="shared" si="119"/>
        <v>0.05</v>
      </c>
      <c r="AI110" s="15">
        <f t="shared" si="120"/>
        <v>0.1</v>
      </c>
      <c r="AJ110" s="15">
        <f t="shared" si="121"/>
        <v>0.1</v>
      </c>
      <c r="AK110" s="15">
        <f t="shared" si="122"/>
        <v>0.1</v>
      </c>
      <c r="AN110" s="5" t="s">
        <v>157</v>
      </c>
      <c r="AO110" s="3">
        <f t="shared" si="123"/>
        <v>0</v>
      </c>
      <c r="AP110" s="3">
        <f t="shared" si="124"/>
        <v>0</v>
      </c>
      <c r="AQ110" s="3">
        <f t="shared" si="125"/>
        <v>0</v>
      </c>
      <c r="AR110" s="3">
        <f t="shared" si="126"/>
        <v>0</v>
      </c>
      <c r="AS110" s="3">
        <f t="shared" si="127"/>
        <v>2.6177509104634975</v>
      </c>
      <c r="AT110" s="3">
        <f t="shared" si="128"/>
        <v>0</v>
      </c>
      <c r="AU110" s="3">
        <f t="shared" si="129"/>
        <v>24.236385385326702</v>
      </c>
      <c r="AV110" s="3">
        <f t="shared" si="130"/>
        <v>1.7754883452856807</v>
      </c>
      <c r="AW110" s="3">
        <f t="shared" si="131"/>
        <v>0.814012191644093</v>
      </c>
      <c r="AX110" s="3">
        <f t="shared" si="132"/>
        <v>23.872814568028112</v>
      </c>
      <c r="AY110" s="3">
        <f t="shared" si="134"/>
        <v>53.316451400748079</v>
      </c>
    </row>
    <row r="111" spans="1:51" ht="15.5" x14ac:dyDescent="0.35">
      <c r="A111" s="5" t="s">
        <v>158</v>
      </c>
      <c r="B111" t="s">
        <v>143</v>
      </c>
      <c r="C111">
        <v>25</v>
      </c>
      <c r="D111" s="15">
        <v>0</v>
      </c>
      <c r="E111" s="3">
        <f t="shared" si="133"/>
        <v>0</v>
      </c>
      <c r="F111" s="15">
        <v>0</v>
      </c>
      <c r="G111" s="3">
        <f t="shared" si="104"/>
        <v>0</v>
      </c>
      <c r="H111" s="15">
        <v>0</v>
      </c>
      <c r="I111" s="3">
        <f t="shared" si="105"/>
        <v>0</v>
      </c>
      <c r="J111" s="15">
        <v>0</v>
      </c>
      <c r="K111" s="3">
        <f t="shared" si="106"/>
        <v>0</v>
      </c>
      <c r="L111" s="15">
        <v>0</v>
      </c>
      <c r="M111" s="3">
        <f t="shared" si="107"/>
        <v>0</v>
      </c>
      <c r="N111" s="15">
        <v>0</v>
      </c>
      <c r="O111" s="3">
        <f t="shared" si="108"/>
        <v>0</v>
      </c>
      <c r="P111" s="15">
        <v>0.05</v>
      </c>
      <c r="Q111" s="3">
        <f t="shared" si="109"/>
        <v>24.236385385326702</v>
      </c>
      <c r="R111" s="15">
        <v>0</v>
      </c>
      <c r="S111" s="3">
        <f t="shared" si="110"/>
        <v>0</v>
      </c>
      <c r="T111" s="15">
        <v>0</v>
      </c>
      <c r="U111" s="3">
        <f t="shared" si="111"/>
        <v>0</v>
      </c>
      <c r="V111" s="15">
        <v>0</v>
      </c>
      <c r="W111" s="3">
        <f t="shared" si="112"/>
        <v>0</v>
      </c>
      <c r="X111" s="3">
        <f t="shared" si="135"/>
        <v>24.236385385326702</v>
      </c>
      <c r="AA111" s="5" t="s">
        <v>158</v>
      </c>
      <c r="AB111" s="15">
        <f t="shared" si="113"/>
        <v>0</v>
      </c>
      <c r="AC111" s="15">
        <f t="shared" si="114"/>
        <v>0</v>
      </c>
      <c r="AD111" s="15">
        <f t="shared" si="115"/>
        <v>0</v>
      </c>
      <c r="AE111" s="15">
        <f t="shared" si="116"/>
        <v>0</v>
      </c>
      <c r="AF111" s="15">
        <f t="shared" si="117"/>
        <v>0</v>
      </c>
      <c r="AG111" s="15">
        <f t="shared" si="118"/>
        <v>0</v>
      </c>
      <c r="AH111" s="15">
        <f t="shared" si="119"/>
        <v>0.05</v>
      </c>
      <c r="AI111" s="15">
        <f t="shared" si="120"/>
        <v>0</v>
      </c>
      <c r="AJ111" s="15">
        <f t="shared" si="121"/>
        <v>0</v>
      </c>
      <c r="AK111" s="15">
        <f t="shared" si="122"/>
        <v>0</v>
      </c>
      <c r="AN111" s="5" t="s">
        <v>158</v>
      </c>
      <c r="AO111" s="3">
        <f t="shared" si="123"/>
        <v>0</v>
      </c>
      <c r="AP111" s="3">
        <f t="shared" si="124"/>
        <v>0</v>
      </c>
      <c r="AQ111" s="3">
        <f t="shared" si="125"/>
        <v>0</v>
      </c>
      <c r="AR111" s="3">
        <f t="shared" si="126"/>
        <v>0</v>
      </c>
      <c r="AS111" s="3">
        <f t="shared" si="127"/>
        <v>0</v>
      </c>
      <c r="AT111" s="3">
        <f t="shared" si="128"/>
        <v>0</v>
      </c>
      <c r="AU111" s="3">
        <f t="shared" si="129"/>
        <v>24.236385385326702</v>
      </c>
      <c r="AV111" s="3">
        <f t="shared" si="130"/>
        <v>0</v>
      </c>
      <c r="AW111" s="3">
        <f t="shared" si="131"/>
        <v>0</v>
      </c>
      <c r="AX111" s="3">
        <f t="shared" si="132"/>
        <v>0</v>
      </c>
      <c r="AY111" s="3">
        <f t="shared" si="134"/>
        <v>24.236385385326702</v>
      </c>
    </row>
    <row r="112" spans="1:51" ht="15.5" x14ac:dyDescent="0.35">
      <c r="A112" s="5" t="s">
        <v>148</v>
      </c>
      <c r="B112" t="s">
        <v>146</v>
      </c>
      <c r="C112">
        <v>35</v>
      </c>
      <c r="D112" s="15">
        <v>0.05</v>
      </c>
      <c r="E112" s="3">
        <f>+D112*(E$40-E$103)</f>
        <v>39.819524879435349</v>
      </c>
      <c r="F112" s="15">
        <v>0.05</v>
      </c>
      <c r="G112" s="3">
        <f t="shared" si="104"/>
        <v>9.6793265494504475</v>
      </c>
      <c r="H112" s="15">
        <v>0.1</v>
      </c>
      <c r="I112" s="3">
        <f t="shared" si="105"/>
        <v>0.11196419127115072</v>
      </c>
      <c r="J112" s="15">
        <v>0.1</v>
      </c>
      <c r="K112" s="3">
        <f t="shared" si="106"/>
        <v>0.29933443256797432</v>
      </c>
      <c r="L112" s="15">
        <v>0.05</v>
      </c>
      <c r="M112" s="3">
        <f t="shared" si="107"/>
        <v>1.3088754552317488</v>
      </c>
      <c r="N112" s="15">
        <v>0.1</v>
      </c>
      <c r="O112" s="3">
        <f t="shared" si="108"/>
        <v>9.2029446808512727</v>
      </c>
      <c r="P112" s="15">
        <v>0</v>
      </c>
      <c r="Q112" s="3">
        <f t="shared" si="109"/>
        <v>0</v>
      </c>
      <c r="R112" s="15">
        <v>0</v>
      </c>
      <c r="S112" s="3">
        <f t="shared" si="110"/>
        <v>0</v>
      </c>
      <c r="T112" s="15">
        <v>0</v>
      </c>
      <c r="U112" s="3">
        <f t="shared" si="111"/>
        <v>0</v>
      </c>
      <c r="V112" s="15">
        <v>0</v>
      </c>
      <c r="W112" s="3">
        <f t="shared" si="112"/>
        <v>0</v>
      </c>
      <c r="X112" s="3">
        <f>+W112+U112+S112+Q112+O112+M112+K112+I112+G112+E112</f>
        <v>60.42197018880794</v>
      </c>
      <c r="AA112" s="5" t="s">
        <v>148</v>
      </c>
      <c r="AB112" s="15">
        <f t="shared" si="113"/>
        <v>0.05</v>
      </c>
      <c r="AC112" s="15">
        <f t="shared" si="114"/>
        <v>0.05</v>
      </c>
      <c r="AD112" s="15">
        <f t="shared" si="115"/>
        <v>0.1</v>
      </c>
      <c r="AE112" s="15">
        <f>+H112</f>
        <v>0.1</v>
      </c>
      <c r="AF112" s="15">
        <f t="shared" si="117"/>
        <v>0.05</v>
      </c>
      <c r="AG112" s="15">
        <f t="shared" si="118"/>
        <v>0.1</v>
      </c>
      <c r="AH112" s="15">
        <f t="shared" si="119"/>
        <v>0</v>
      </c>
      <c r="AI112" s="15">
        <f t="shared" si="120"/>
        <v>0</v>
      </c>
      <c r="AJ112" s="15">
        <f t="shared" si="121"/>
        <v>0</v>
      </c>
      <c r="AK112" s="15">
        <f t="shared" si="122"/>
        <v>0</v>
      </c>
      <c r="AN112" s="5" t="s">
        <v>148</v>
      </c>
      <c r="AO112" s="3">
        <f t="shared" si="123"/>
        <v>39.819524879435349</v>
      </c>
      <c r="AP112" s="3">
        <f t="shared" si="124"/>
        <v>9.6793265494504475</v>
      </c>
      <c r="AQ112" s="3">
        <f t="shared" si="125"/>
        <v>0.11196419127115072</v>
      </c>
      <c r="AR112" s="3">
        <f t="shared" si="126"/>
        <v>0.29933443256797432</v>
      </c>
      <c r="AS112" s="3">
        <f t="shared" si="127"/>
        <v>1.3088754552317488</v>
      </c>
      <c r="AT112" s="3">
        <f t="shared" si="128"/>
        <v>9.2029446808512727</v>
      </c>
      <c r="AU112" s="3">
        <f t="shared" si="129"/>
        <v>0</v>
      </c>
      <c r="AV112" s="3">
        <f t="shared" si="130"/>
        <v>0</v>
      </c>
      <c r="AW112" s="3">
        <f t="shared" si="131"/>
        <v>0</v>
      </c>
      <c r="AX112" s="3">
        <f t="shared" si="132"/>
        <v>0</v>
      </c>
      <c r="AY112" s="3">
        <f t="shared" si="134"/>
        <v>60.421970188807947</v>
      </c>
    </row>
    <row r="113" spans="1:53" ht="15.5" x14ac:dyDescent="0.35">
      <c r="A113" s="5" t="s">
        <v>149</v>
      </c>
      <c r="B113" t="s">
        <v>143</v>
      </c>
      <c r="C113">
        <v>25</v>
      </c>
      <c r="D113" s="15">
        <v>0.5</v>
      </c>
      <c r="E113" s="3">
        <f t="shared" si="133"/>
        <v>398.19524879435346</v>
      </c>
      <c r="F113" s="15">
        <v>0.5</v>
      </c>
      <c r="G113" s="3">
        <f t="shared" si="104"/>
        <v>96.793265494504467</v>
      </c>
      <c r="H113" s="15">
        <v>0.7</v>
      </c>
      <c r="I113" s="3">
        <f t="shared" si="105"/>
        <v>0.78374933889805498</v>
      </c>
      <c r="J113" s="15">
        <v>0.7</v>
      </c>
      <c r="K113" s="3">
        <f t="shared" si="106"/>
        <v>2.0953410279758202</v>
      </c>
      <c r="L113" s="15">
        <v>0.35</v>
      </c>
      <c r="M113" s="3">
        <f t="shared" si="107"/>
        <v>9.1621281866222404</v>
      </c>
      <c r="N113" s="15">
        <v>0.8</v>
      </c>
      <c r="O113" s="3">
        <f t="shared" si="108"/>
        <v>73.623557446810182</v>
      </c>
      <c r="P113" s="15">
        <v>0.65</v>
      </c>
      <c r="Q113" s="3">
        <f t="shared" si="109"/>
        <v>315.07301000924713</v>
      </c>
      <c r="R113" s="15">
        <v>0.74</v>
      </c>
      <c r="S113" s="3">
        <f t="shared" si="110"/>
        <v>13.138613755114037</v>
      </c>
      <c r="T113" s="15">
        <v>0.6</v>
      </c>
      <c r="U113" s="3">
        <f t="shared" si="111"/>
        <v>4.8840731498645571</v>
      </c>
      <c r="V113" s="15">
        <v>0.6</v>
      </c>
      <c r="W113" s="3">
        <f t="shared" si="112"/>
        <v>143.23688740816866</v>
      </c>
      <c r="X113" s="3">
        <f t="shared" si="135"/>
        <v>1056.9858746115585</v>
      </c>
      <c r="AA113" s="5" t="s">
        <v>149</v>
      </c>
      <c r="AB113" s="15">
        <f t="shared" si="113"/>
        <v>0.5</v>
      </c>
      <c r="AC113" s="15">
        <f t="shared" si="114"/>
        <v>0.5</v>
      </c>
      <c r="AD113" s="15">
        <f t="shared" si="115"/>
        <v>0.7</v>
      </c>
      <c r="AE113" s="15">
        <f>+H113</f>
        <v>0.7</v>
      </c>
      <c r="AF113" s="15">
        <f t="shared" si="117"/>
        <v>0.35</v>
      </c>
      <c r="AG113" s="15">
        <f t="shared" si="118"/>
        <v>0.8</v>
      </c>
      <c r="AH113" s="15">
        <f t="shared" si="119"/>
        <v>0.65</v>
      </c>
      <c r="AI113" s="15">
        <f t="shared" si="120"/>
        <v>0.74</v>
      </c>
      <c r="AJ113" s="15">
        <f t="shared" si="121"/>
        <v>0.6</v>
      </c>
      <c r="AK113" s="15">
        <f t="shared" si="122"/>
        <v>0.6</v>
      </c>
      <c r="AN113" s="5" t="s">
        <v>149</v>
      </c>
      <c r="AO113" s="3">
        <f t="shared" si="123"/>
        <v>398.19524879435346</v>
      </c>
      <c r="AP113" s="3">
        <f t="shared" si="124"/>
        <v>96.793265494504467</v>
      </c>
      <c r="AQ113" s="3">
        <f t="shared" si="125"/>
        <v>0.78374933889805498</v>
      </c>
      <c r="AR113" s="3">
        <f t="shared" si="126"/>
        <v>2.0953410279758202</v>
      </c>
      <c r="AS113" s="3">
        <f t="shared" si="127"/>
        <v>9.1621281866222404</v>
      </c>
      <c r="AT113" s="3">
        <f t="shared" si="128"/>
        <v>73.623557446810182</v>
      </c>
      <c r="AU113" s="3">
        <f t="shared" si="129"/>
        <v>315.07301000924713</v>
      </c>
      <c r="AV113" s="3">
        <f t="shared" si="130"/>
        <v>13.138613755114037</v>
      </c>
      <c r="AW113" s="3">
        <f t="shared" si="131"/>
        <v>4.8840731498645571</v>
      </c>
      <c r="AX113" s="3">
        <f t="shared" si="132"/>
        <v>143.23688740816866</v>
      </c>
      <c r="AY113" s="3">
        <f t="shared" si="134"/>
        <v>1056.9858746115588</v>
      </c>
    </row>
    <row r="114" spans="1:53" ht="15.5" x14ac:dyDescent="0.35">
      <c r="A114" s="5" t="s">
        <v>10</v>
      </c>
      <c r="D114" s="15">
        <f>SUM(D106:D113)</f>
        <v>0.89999999999999991</v>
      </c>
      <c r="E114" s="29">
        <f t="shared" ref="E114:W114" si="136">SUM(E106:E113)</f>
        <v>716.75144782983625</v>
      </c>
      <c r="F114" s="15">
        <f t="shared" si="136"/>
        <v>0.95</v>
      </c>
      <c r="G114" s="29">
        <f t="shared" si="136"/>
        <v>183.90720443955848</v>
      </c>
      <c r="H114" s="15">
        <f t="shared" si="136"/>
        <v>1</v>
      </c>
      <c r="I114" s="29">
        <f t="shared" si="136"/>
        <v>1.1196419127115071</v>
      </c>
      <c r="J114" s="15">
        <f t="shared" si="136"/>
        <v>1</v>
      </c>
      <c r="K114" s="29">
        <f t="shared" si="136"/>
        <v>2.9933443256797432</v>
      </c>
      <c r="L114" s="15">
        <f t="shared" si="136"/>
        <v>1</v>
      </c>
      <c r="M114" s="29">
        <f t="shared" si="136"/>
        <v>26.177509104634975</v>
      </c>
      <c r="N114" s="15">
        <f t="shared" si="136"/>
        <v>1</v>
      </c>
      <c r="O114" s="29">
        <f t="shared" si="136"/>
        <v>92.029446808512731</v>
      </c>
      <c r="P114" s="15">
        <f t="shared" si="136"/>
        <v>1</v>
      </c>
      <c r="Q114" s="29">
        <f t="shared" si="136"/>
        <v>484.72770770653403</v>
      </c>
      <c r="R114" s="15">
        <f t="shared" si="136"/>
        <v>1</v>
      </c>
      <c r="S114" s="29">
        <f t="shared" si="136"/>
        <v>17.754883452856806</v>
      </c>
      <c r="T114" s="15">
        <f t="shared" si="136"/>
        <v>1</v>
      </c>
      <c r="U114" s="29">
        <f t="shared" si="136"/>
        <v>8.1401219164409291</v>
      </c>
      <c r="V114" s="15">
        <f t="shared" si="136"/>
        <v>1</v>
      </c>
      <c r="W114" s="29">
        <f t="shared" si="136"/>
        <v>238.7281456802811</v>
      </c>
      <c r="X114" s="3">
        <f>SUM(X106:X113)</f>
        <v>1772.3294531770466</v>
      </c>
      <c r="Y114" s="3">
        <f>+X103+X114</f>
        <v>1901.7488210022325</v>
      </c>
      <c r="Z114" s="3">
        <f>+E114+G114+I114+K114+M114+O114+Q114+S114+U114+W114</f>
        <v>1772.3294531770464</v>
      </c>
      <c r="AA114" s="5" t="s">
        <v>10</v>
      </c>
      <c r="AB114" s="15">
        <f>SUM(AB106:AB113)</f>
        <v>0.89999999999999991</v>
      </c>
      <c r="AC114" s="15">
        <f t="shared" ref="AC114:AK114" si="137">SUM(AC106:AC113)</f>
        <v>0.95</v>
      </c>
      <c r="AD114" s="15">
        <f t="shared" si="137"/>
        <v>1</v>
      </c>
      <c r="AE114" s="15">
        <f t="shared" si="137"/>
        <v>1</v>
      </c>
      <c r="AF114" s="15">
        <f t="shared" si="137"/>
        <v>1</v>
      </c>
      <c r="AG114" s="15">
        <f t="shared" si="137"/>
        <v>1</v>
      </c>
      <c r="AH114" s="15">
        <f t="shared" si="137"/>
        <v>1</v>
      </c>
      <c r="AI114" s="15">
        <f t="shared" si="137"/>
        <v>1</v>
      </c>
      <c r="AJ114" s="15">
        <f t="shared" si="137"/>
        <v>1</v>
      </c>
      <c r="AK114" s="15">
        <f t="shared" si="137"/>
        <v>1</v>
      </c>
      <c r="AN114" s="5" t="s">
        <v>10</v>
      </c>
      <c r="AO114" s="3">
        <f>SUM(AO106:AO113)</f>
        <v>716.75144782983625</v>
      </c>
      <c r="AP114" s="3">
        <f t="shared" ref="AP114:AX114" si="138">SUM(AP106:AP113)</f>
        <v>183.90720443955848</v>
      </c>
      <c r="AQ114" s="3">
        <f t="shared" si="138"/>
        <v>1.1196419127115071</v>
      </c>
      <c r="AR114" s="3">
        <f t="shared" si="138"/>
        <v>2.9933443256797432</v>
      </c>
      <c r="AS114" s="3">
        <f t="shared" si="138"/>
        <v>26.177509104634975</v>
      </c>
      <c r="AT114" s="3">
        <f t="shared" si="138"/>
        <v>92.029446808512731</v>
      </c>
      <c r="AU114" s="3">
        <f t="shared" si="138"/>
        <v>484.72770770653403</v>
      </c>
      <c r="AV114" s="3">
        <f t="shared" si="138"/>
        <v>17.754883452856806</v>
      </c>
      <c r="AW114" s="3">
        <f t="shared" si="138"/>
        <v>8.1401219164409291</v>
      </c>
      <c r="AX114" s="3">
        <f t="shared" si="138"/>
        <v>238.7281456802811</v>
      </c>
      <c r="AY114" s="3">
        <f>SUM(AY106:AY113)</f>
        <v>1772.3294531770466</v>
      </c>
      <c r="BA114" s="3">
        <f>+AY106+AY107+AY108+AY109+AY110+AY111+AY112+AY113</f>
        <v>1772.3294531770466</v>
      </c>
    </row>
    <row r="115" spans="1:53" ht="15.5" x14ac:dyDescent="0.35">
      <c r="A115" s="4" t="s">
        <v>183</v>
      </c>
      <c r="D115" s="15"/>
      <c r="E115" s="29"/>
      <c r="F115" s="15"/>
      <c r="G115" s="29"/>
      <c r="H115" s="15"/>
      <c r="I115" s="29"/>
      <c r="J115" s="15"/>
      <c r="K115" s="29"/>
      <c r="L115" s="15"/>
      <c r="M115" s="29"/>
      <c r="N115" s="15"/>
      <c r="O115" s="29"/>
      <c r="P115" s="15"/>
      <c r="Q115" s="29"/>
      <c r="R115" s="15"/>
      <c r="S115" s="29"/>
      <c r="T115" s="15"/>
      <c r="U115" s="29"/>
      <c r="V115" s="15"/>
      <c r="W115" s="29"/>
      <c r="X115" s="3"/>
      <c r="Y115" s="3"/>
    </row>
    <row r="116" spans="1:53" ht="15.5" x14ac:dyDescent="0.35">
      <c r="A116" s="4" t="s">
        <v>193</v>
      </c>
      <c r="D116" s="15"/>
      <c r="E116" s="29"/>
      <c r="F116" s="15"/>
      <c r="G116" s="29"/>
      <c r="H116" s="15"/>
      <c r="I116" s="29"/>
      <c r="J116" s="15"/>
      <c r="K116" s="29"/>
      <c r="L116" s="15"/>
      <c r="M116" s="29"/>
      <c r="N116" s="15"/>
      <c r="O116" s="29"/>
      <c r="P116" s="15"/>
      <c r="Q116" s="29"/>
      <c r="R116" s="15"/>
      <c r="S116" s="29"/>
      <c r="T116" s="15"/>
      <c r="U116" s="29"/>
      <c r="V116" s="15"/>
      <c r="W116" s="29"/>
      <c r="X116" s="3"/>
      <c r="Y116" s="3"/>
    </row>
    <row r="117" spans="1:53" ht="15.5" x14ac:dyDescent="0.35">
      <c r="A117" s="5" t="s">
        <v>152</v>
      </c>
      <c r="C117">
        <v>16</v>
      </c>
      <c r="D117" s="15">
        <v>0.2</v>
      </c>
      <c r="E117" s="3">
        <f>+D117*E$63</f>
        <v>13.90208346229849</v>
      </c>
      <c r="F117" s="15">
        <v>0.2</v>
      </c>
      <c r="G117" s="3">
        <f>+F117*G$63</f>
        <v>3.5719733946561862</v>
      </c>
      <c r="H117" s="15">
        <v>0.2</v>
      </c>
      <c r="I117" s="3">
        <f>+H117*I$63</f>
        <v>7.3919950657510558E-2</v>
      </c>
      <c r="J117" s="15">
        <v>0.2</v>
      </c>
      <c r="K117" s="3">
        <f>+J117*K$63</f>
        <v>4.021459147657247E-2</v>
      </c>
      <c r="L117" s="15">
        <v>0.2</v>
      </c>
      <c r="M117" s="3">
        <f>+L117*M$63</f>
        <v>0.2958324415185879</v>
      </c>
      <c r="N117" s="15">
        <v>0.2</v>
      </c>
      <c r="O117" s="3">
        <f>+N117*O$63</f>
        <v>3.1435891214220373</v>
      </c>
      <c r="P117" s="15">
        <v>0.2</v>
      </c>
      <c r="Q117" s="3">
        <f>+P117*Q$63</f>
        <v>8.6915516223726659</v>
      </c>
      <c r="R117" s="15">
        <v>0.8</v>
      </c>
      <c r="S117" s="3">
        <f>+R117*S$63</f>
        <v>1.2880158205539576</v>
      </c>
      <c r="T117" s="15">
        <v>0.2</v>
      </c>
      <c r="U117" s="3">
        <f>+T117*U$63</f>
        <v>8.1261341067628015E-2</v>
      </c>
      <c r="V117" s="15">
        <v>0.2</v>
      </c>
      <c r="W117" s="3">
        <f>+V117*W$63</f>
        <v>2.4634290828318957</v>
      </c>
      <c r="X117" s="3">
        <f>+W117+U117+S117+Q117+O117+M117+K117+I117+G117+E117</f>
        <v>33.551870828855535</v>
      </c>
      <c r="Y117" s="3"/>
    </row>
    <row r="118" spans="1:53" ht="15.5" x14ac:dyDescent="0.35">
      <c r="A118" s="5" t="s">
        <v>153</v>
      </c>
      <c r="C118">
        <v>18</v>
      </c>
      <c r="D118" s="15">
        <v>0.8</v>
      </c>
      <c r="E118" s="29">
        <f>+D118*E$63</f>
        <v>55.608333849193961</v>
      </c>
      <c r="F118" s="15">
        <v>0.8</v>
      </c>
      <c r="G118" s="29">
        <f>+F118*G$63</f>
        <v>14.287893578624745</v>
      </c>
      <c r="H118" s="15">
        <v>0.8</v>
      </c>
      <c r="I118" s="29">
        <f>+H118*I$63</f>
        <v>0.29567980263004223</v>
      </c>
      <c r="J118" s="15">
        <v>0.8</v>
      </c>
      <c r="K118" s="29">
        <f>+J118*K$63</f>
        <v>0.16085836590628988</v>
      </c>
      <c r="L118" s="15">
        <v>0.8</v>
      </c>
      <c r="M118" s="29">
        <f>+L118*M$63</f>
        <v>1.1833297660743516</v>
      </c>
      <c r="N118" s="15">
        <v>0.8</v>
      </c>
      <c r="O118" s="29">
        <f>+N118*O$63</f>
        <v>12.574356485688149</v>
      </c>
      <c r="P118" s="15">
        <v>0.8</v>
      </c>
      <c r="Q118" s="29">
        <f>+P118*Q$63</f>
        <v>34.766206489490664</v>
      </c>
      <c r="R118" s="15">
        <v>0.2</v>
      </c>
      <c r="S118" s="29">
        <f>+R118*S$63</f>
        <v>0.32200395513848939</v>
      </c>
      <c r="T118" s="15">
        <v>0.8</v>
      </c>
      <c r="U118" s="29">
        <f>+T118*U$63</f>
        <v>0.32504536427051206</v>
      </c>
      <c r="V118" s="15">
        <v>0.8</v>
      </c>
      <c r="W118" s="29">
        <f>+V118*W$63</f>
        <v>9.8537163313275826</v>
      </c>
      <c r="X118" s="3">
        <f>+W118+U118+S118+Q118+O118+M118+K118+I118+G118+E118</f>
        <v>129.37742398834479</v>
      </c>
      <c r="Y118" s="3"/>
    </row>
    <row r="119" spans="1:53" ht="15.5" x14ac:dyDescent="0.35">
      <c r="A119" s="5" t="s">
        <v>10</v>
      </c>
      <c r="D119" s="15">
        <f t="shared" ref="D119:V119" si="139">SUM(D117:D118)</f>
        <v>1</v>
      </c>
      <c r="E119" s="29">
        <f>SUM(E117:E118)</f>
        <v>69.510417311492446</v>
      </c>
      <c r="F119" s="15">
        <f t="shared" si="139"/>
        <v>1</v>
      </c>
      <c r="G119" s="29">
        <f>SUM(G117:G118)</f>
        <v>17.85986697328093</v>
      </c>
      <c r="H119" s="15">
        <f t="shared" si="139"/>
        <v>1</v>
      </c>
      <c r="I119" s="29">
        <f>SUM(I117:I118)</f>
        <v>0.36959975328755279</v>
      </c>
      <c r="J119" s="15">
        <f t="shared" si="139"/>
        <v>1</v>
      </c>
      <c r="K119" s="29">
        <f>SUM(K117:K118)</f>
        <v>0.20107295738286235</v>
      </c>
      <c r="L119" s="15">
        <f t="shared" si="139"/>
        <v>1</v>
      </c>
      <c r="M119" s="29">
        <f>SUM(M117:M118)</f>
        <v>1.4791622075929394</v>
      </c>
      <c r="N119" s="15">
        <f t="shared" si="139"/>
        <v>1</v>
      </c>
      <c r="O119" s="29">
        <f>SUM(O117:O118)</f>
        <v>15.717945607110186</v>
      </c>
      <c r="P119" s="15">
        <f t="shared" si="139"/>
        <v>1</v>
      </c>
      <c r="Q119" s="29">
        <f>SUM(Q117:Q118)</f>
        <v>43.457758111863328</v>
      </c>
      <c r="R119" s="15">
        <f t="shared" si="139"/>
        <v>1</v>
      </c>
      <c r="S119" s="29">
        <f>SUM(S117:S118)</f>
        <v>1.610019775692447</v>
      </c>
      <c r="T119" s="15">
        <f t="shared" si="139"/>
        <v>1</v>
      </c>
      <c r="U119" s="29">
        <f>SUM(U117:U118)</f>
        <v>0.40630670533814006</v>
      </c>
      <c r="V119" s="15">
        <f t="shared" si="139"/>
        <v>1</v>
      </c>
      <c r="W119" s="29">
        <f>SUM(W117:W118)</f>
        <v>12.317145414159478</v>
      </c>
      <c r="X119" s="3">
        <f t="shared" ref="X119" si="140">SUM(X117:X118)</f>
        <v>162.92929481720032</v>
      </c>
      <c r="Y119" s="3"/>
    </row>
    <row r="120" spans="1:53" ht="15.5" x14ac:dyDescent="0.35">
      <c r="A120" s="4" t="s">
        <v>169</v>
      </c>
      <c r="D120" s="15"/>
      <c r="E120" s="29"/>
      <c r="F120" s="15"/>
      <c r="G120" s="29"/>
      <c r="H120" s="15"/>
      <c r="I120" s="29"/>
      <c r="J120" s="15"/>
      <c r="K120" s="29"/>
      <c r="L120" s="15"/>
      <c r="M120" s="29"/>
      <c r="N120" s="15"/>
      <c r="O120" s="29"/>
      <c r="P120" s="15"/>
      <c r="Q120" s="29"/>
      <c r="R120" s="15"/>
      <c r="S120" s="29"/>
      <c r="T120" s="15"/>
      <c r="U120" s="29"/>
      <c r="V120" s="15"/>
      <c r="W120" s="29"/>
      <c r="X120" s="3"/>
      <c r="Y120" s="3"/>
      <c r="AA120" s="4" t="s">
        <v>177</v>
      </c>
      <c r="AB120" s="4" t="s">
        <v>0</v>
      </c>
      <c r="AC120" s="4" t="s">
        <v>1</v>
      </c>
      <c r="AD120" s="4" t="s">
        <v>2</v>
      </c>
      <c r="AE120" s="4" t="s">
        <v>3</v>
      </c>
      <c r="AF120" s="4" t="s">
        <v>4</v>
      </c>
      <c r="AG120" s="4" t="s">
        <v>5</v>
      </c>
      <c r="AH120" s="4" t="s">
        <v>6</v>
      </c>
      <c r="AI120" s="4" t="s">
        <v>7</v>
      </c>
      <c r="AJ120" s="4" t="s">
        <v>8</v>
      </c>
      <c r="AK120" s="4" t="s">
        <v>9</v>
      </c>
      <c r="AL120" s="4" t="s">
        <v>10</v>
      </c>
      <c r="AN120" s="4" t="s">
        <v>170</v>
      </c>
      <c r="AO120" s="4" t="s">
        <v>0</v>
      </c>
      <c r="AP120" s="4" t="s">
        <v>1</v>
      </c>
      <c r="AQ120" s="4" t="s">
        <v>2</v>
      </c>
      <c r="AR120" s="4" t="s">
        <v>3</v>
      </c>
      <c r="AS120" s="4" t="s">
        <v>4</v>
      </c>
      <c r="AT120" s="4" t="s">
        <v>5</v>
      </c>
      <c r="AU120" s="4" t="s">
        <v>6</v>
      </c>
      <c r="AV120" s="4" t="s">
        <v>7</v>
      </c>
      <c r="AW120" s="4" t="s">
        <v>8</v>
      </c>
      <c r="AX120" s="4" t="s">
        <v>9</v>
      </c>
      <c r="AY120" s="4" t="s">
        <v>10</v>
      </c>
    </row>
    <row r="121" spans="1:53" ht="15.5" x14ac:dyDescent="0.35">
      <c r="A121" s="5" t="s">
        <v>155</v>
      </c>
      <c r="B121" t="s">
        <v>143</v>
      </c>
      <c r="C121">
        <v>25</v>
      </c>
      <c r="D121" s="15">
        <v>0.1</v>
      </c>
      <c r="E121" s="3">
        <f t="shared" ref="E121:E127" si="141">+D121*(E$39-E$118)</f>
        <v>101.37827017122284</v>
      </c>
      <c r="F121" s="15">
        <v>0.1</v>
      </c>
      <c r="G121" s="3">
        <f t="shared" ref="G121:G127" si="142">+F121*(G$39-G$118)</f>
        <v>26.047929062569729</v>
      </c>
      <c r="H121" s="15">
        <v>0</v>
      </c>
      <c r="I121" s="3">
        <f>+H121*(I$39-I$118)</f>
        <v>0</v>
      </c>
      <c r="J121" s="15">
        <v>0</v>
      </c>
      <c r="K121" s="3">
        <f>+J121*(K$39-K$118)</f>
        <v>0</v>
      </c>
      <c r="L121" s="15">
        <v>0.1</v>
      </c>
      <c r="M121" s="3">
        <f>+L121*(M$39-M$118)</f>
        <v>2.1573011889201639</v>
      </c>
      <c r="N121" s="15">
        <v>0</v>
      </c>
      <c r="O121" s="3">
        <f>+N121*(O$39-O$118)</f>
        <v>0</v>
      </c>
      <c r="P121" s="15">
        <v>0</v>
      </c>
      <c r="Q121" s="3">
        <f>+P121*(Q$39-Q$118)</f>
        <v>0</v>
      </c>
      <c r="R121" s="15">
        <v>0</v>
      </c>
      <c r="S121" s="3">
        <f>+R121*(S$39-S$118)</f>
        <v>0</v>
      </c>
      <c r="T121" s="15">
        <v>0</v>
      </c>
      <c r="U121" s="3">
        <f>+T121*(U$39-U$118)</f>
        <v>0</v>
      </c>
      <c r="V121" s="15">
        <v>0</v>
      </c>
      <c r="W121" s="3">
        <f>+V121*(W$39-W$118)</f>
        <v>0</v>
      </c>
      <c r="X121" s="3">
        <f>+W121+U121+S121+Q121+O121+M121+K121+I121+G121+E121</f>
        <v>129.58350042271275</v>
      </c>
      <c r="Y121" s="3"/>
      <c r="AA121" s="5" t="s">
        <v>155</v>
      </c>
      <c r="AB121" s="15">
        <f t="shared" ref="AB121:AB126" si="143">+D121</f>
        <v>0.1</v>
      </c>
      <c r="AC121" s="15">
        <f t="shared" ref="AC121:AC126" si="144">+F121</f>
        <v>0.1</v>
      </c>
      <c r="AD121" s="15">
        <f t="shared" ref="AD121:AD126" si="145">+H121</f>
        <v>0</v>
      </c>
      <c r="AE121" s="15">
        <f t="shared" ref="AE121:AE126" si="146">+J121</f>
        <v>0</v>
      </c>
      <c r="AF121" s="15">
        <f t="shared" ref="AF121:AF126" si="147">+L121</f>
        <v>0.1</v>
      </c>
      <c r="AG121" s="15">
        <f t="shared" ref="AG121:AG126" si="148">+N121</f>
        <v>0</v>
      </c>
      <c r="AH121" s="15">
        <f t="shared" ref="AH121:AH126" si="149">+P121</f>
        <v>0</v>
      </c>
      <c r="AI121" s="15">
        <f t="shared" ref="AI121:AI126" si="150">+R121</f>
        <v>0</v>
      </c>
      <c r="AJ121" s="15">
        <f t="shared" ref="AJ121:AJ126" si="151">+T121</f>
        <v>0</v>
      </c>
      <c r="AK121" s="15">
        <f t="shared" ref="AK121:AK126" si="152">+V121</f>
        <v>0</v>
      </c>
      <c r="AN121" s="5" t="s">
        <v>155</v>
      </c>
      <c r="AO121" s="3">
        <f t="shared" ref="AO121:AO126" si="153">+E121</f>
        <v>101.37827017122284</v>
      </c>
      <c r="AP121" s="3">
        <f t="shared" ref="AP121:AP126" si="154">+G121</f>
        <v>26.047929062569729</v>
      </c>
      <c r="AQ121" s="3">
        <f t="shared" ref="AQ121:AQ126" si="155">+I121</f>
        <v>0</v>
      </c>
      <c r="AR121" s="3">
        <f t="shared" ref="AR121:AR126" si="156">+K121</f>
        <v>0</v>
      </c>
      <c r="AS121" s="3">
        <f t="shared" ref="AS121:AS126" si="157">+M121</f>
        <v>2.1573011889201639</v>
      </c>
      <c r="AT121" s="3">
        <f t="shared" ref="AT121:AT126" si="158">+O121</f>
        <v>0</v>
      </c>
      <c r="AU121" s="3">
        <f t="shared" ref="AU121:AU126" si="159">+Q121</f>
        <v>0</v>
      </c>
      <c r="AV121" s="3">
        <f t="shared" ref="AV121:AV126" si="160">+S121</f>
        <v>0</v>
      </c>
      <c r="AW121" s="3">
        <f t="shared" ref="AW121:AW126" si="161">+U121</f>
        <v>0</v>
      </c>
      <c r="AX121" s="3">
        <f t="shared" ref="AX121:AX126" si="162">+W121</f>
        <v>0</v>
      </c>
      <c r="AY121" s="3">
        <f>SUM(AO121:AX121)</f>
        <v>129.58350042271275</v>
      </c>
    </row>
    <row r="122" spans="1:53" ht="15.5" x14ac:dyDescent="0.35">
      <c r="A122" s="5" t="s">
        <v>168</v>
      </c>
      <c r="B122" t="s">
        <v>140</v>
      </c>
      <c r="C122">
        <v>25</v>
      </c>
      <c r="D122" s="15">
        <v>0.1</v>
      </c>
      <c r="E122" s="3">
        <f t="shared" si="141"/>
        <v>101.37827017122284</v>
      </c>
      <c r="F122" s="15">
        <v>0.1</v>
      </c>
      <c r="G122" s="3">
        <f t="shared" si="142"/>
        <v>26.047929062569729</v>
      </c>
      <c r="H122" s="15">
        <v>0.1</v>
      </c>
      <c r="I122" s="3">
        <f t="shared" ref="I122:I127" si="163">+H122*(I$39-I$118)</f>
        <v>0.53904702479476929</v>
      </c>
      <c r="J122" s="15">
        <v>0.1</v>
      </c>
      <c r="K122" s="3">
        <f t="shared" ref="K122:K127" si="164">+J122*(K$39-K$118)</f>
        <v>0.29325717476762081</v>
      </c>
      <c r="L122" s="15">
        <v>0.1</v>
      </c>
      <c r="M122" s="3">
        <f t="shared" ref="M122:M127" si="165">+L122*(M$39-M$118)</f>
        <v>2.1573011889201639</v>
      </c>
      <c r="N122" s="15">
        <v>0.1</v>
      </c>
      <c r="O122" s="3">
        <f t="shared" ref="O122:O127" si="166">+N122*(O$39-O$118)</f>
        <v>22.924019131600701</v>
      </c>
      <c r="P122" s="15">
        <v>0.1</v>
      </c>
      <c r="Q122" s="3">
        <f t="shared" ref="Q122:Q127" si="167">+P122*(Q$39-Q$118)</f>
        <v>63.381468753917595</v>
      </c>
      <c r="R122" s="15">
        <v>0.1</v>
      </c>
      <c r="S122" s="3">
        <f t="shared" ref="S122:S127" si="168">+R122*(S$39-S$118)</f>
        <v>2.4447531055514542</v>
      </c>
      <c r="T122" s="15">
        <v>0.1</v>
      </c>
      <c r="U122" s="3">
        <f t="shared" ref="U122:U127" si="169">+T122*(U$39-U$118)</f>
        <v>0.5925827025547028</v>
      </c>
      <c r="V122" s="15">
        <v>0.1</v>
      </c>
      <c r="W122" s="3">
        <f t="shared" ref="W122:W127" si="170">+V122*(W$39-W$118)</f>
        <v>17.964082850189513</v>
      </c>
      <c r="X122" s="3">
        <f t="shared" ref="X122:X126" si="171">+W122+U122+S122+Q122+O122+M122+K122+I122+G122+E122</f>
        <v>237.72271116608908</v>
      </c>
      <c r="Y122" s="3"/>
      <c r="AA122" s="5" t="s">
        <v>168</v>
      </c>
      <c r="AB122" s="15">
        <f t="shared" si="143"/>
        <v>0.1</v>
      </c>
      <c r="AC122" s="15">
        <f t="shared" si="144"/>
        <v>0.1</v>
      </c>
      <c r="AD122" s="15">
        <f t="shared" si="145"/>
        <v>0.1</v>
      </c>
      <c r="AE122" s="15">
        <f t="shared" si="146"/>
        <v>0.1</v>
      </c>
      <c r="AF122" s="15">
        <f t="shared" si="147"/>
        <v>0.1</v>
      </c>
      <c r="AG122" s="15">
        <f t="shared" si="148"/>
        <v>0.1</v>
      </c>
      <c r="AH122" s="15">
        <f t="shared" si="149"/>
        <v>0.1</v>
      </c>
      <c r="AI122" s="15">
        <f t="shared" si="150"/>
        <v>0.1</v>
      </c>
      <c r="AJ122" s="15">
        <f t="shared" si="151"/>
        <v>0.1</v>
      </c>
      <c r="AK122" s="15">
        <f t="shared" si="152"/>
        <v>0.1</v>
      </c>
      <c r="AN122" s="5" t="s">
        <v>168</v>
      </c>
      <c r="AO122" s="3">
        <f t="shared" si="153"/>
        <v>101.37827017122284</v>
      </c>
      <c r="AP122" s="3">
        <f t="shared" si="154"/>
        <v>26.047929062569729</v>
      </c>
      <c r="AQ122" s="3">
        <f t="shared" si="155"/>
        <v>0.53904702479476929</v>
      </c>
      <c r="AR122" s="3">
        <f t="shared" si="156"/>
        <v>0.29325717476762081</v>
      </c>
      <c r="AS122" s="3">
        <f t="shared" si="157"/>
        <v>2.1573011889201639</v>
      </c>
      <c r="AT122" s="3">
        <f t="shared" si="158"/>
        <v>22.924019131600701</v>
      </c>
      <c r="AU122" s="3">
        <f t="shared" si="159"/>
        <v>63.381468753917595</v>
      </c>
      <c r="AV122" s="3">
        <f t="shared" si="160"/>
        <v>2.4447531055514542</v>
      </c>
      <c r="AW122" s="3">
        <f t="shared" si="161"/>
        <v>0.5925827025547028</v>
      </c>
      <c r="AX122" s="3">
        <f t="shared" si="162"/>
        <v>17.964082850189513</v>
      </c>
      <c r="AY122" s="3">
        <f t="shared" ref="AY122:AY126" si="172">SUM(AO122:AX122)</f>
        <v>237.72271116608914</v>
      </c>
    </row>
    <row r="123" spans="1:53" ht="15.5" x14ac:dyDescent="0.35">
      <c r="A123" s="5" t="s">
        <v>157</v>
      </c>
      <c r="B123" t="s">
        <v>143</v>
      </c>
      <c r="C123">
        <v>25</v>
      </c>
      <c r="D123" s="15">
        <v>0.1</v>
      </c>
      <c r="E123" s="3">
        <f t="shared" si="141"/>
        <v>101.37827017122284</v>
      </c>
      <c r="F123" s="15">
        <v>0.1</v>
      </c>
      <c r="G123" s="3">
        <f t="shared" si="142"/>
        <v>26.047929062569729</v>
      </c>
      <c r="H123" s="15">
        <v>0</v>
      </c>
      <c r="I123" s="3">
        <f t="shared" si="163"/>
        <v>0</v>
      </c>
      <c r="J123" s="15">
        <v>0.1</v>
      </c>
      <c r="K123" s="3">
        <f t="shared" si="164"/>
        <v>0.29325717476762081</v>
      </c>
      <c r="L123" s="15">
        <v>0.1</v>
      </c>
      <c r="M123" s="3">
        <f t="shared" si="165"/>
        <v>2.1573011889201639</v>
      </c>
      <c r="N123" s="15">
        <v>0.1</v>
      </c>
      <c r="O123" s="3">
        <f t="shared" si="166"/>
        <v>22.924019131600701</v>
      </c>
      <c r="P123" s="15">
        <v>0.1</v>
      </c>
      <c r="Q123" s="3">
        <f t="shared" si="167"/>
        <v>63.381468753917595</v>
      </c>
      <c r="R123" s="15">
        <v>0.1</v>
      </c>
      <c r="S123" s="3">
        <f t="shared" si="168"/>
        <v>2.4447531055514542</v>
      </c>
      <c r="T123" s="15">
        <v>0.1</v>
      </c>
      <c r="U123" s="3">
        <f t="shared" si="169"/>
        <v>0.5925827025547028</v>
      </c>
      <c r="V123" s="15">
        <v>0.1</v>
      </c>
      <c r="W123" s="3">
        <f t="shared" si="170"/>
        <v>17.964082850189513</v>
      </c>
      <c r="X123" s="3">
        <f t="shared" si="171"/>
        <v>237.18366414129429</v>
      </c>
      <c r="Y123" s="3"/>
      <c r="AA123" s="5" t="s">
        <v>157</v>
      </c>
      <c r="AB123" s="15">
        <f t="shared" si="143"/>
        <v>0.1</v>
      </c>
      <c r="AC123" s="15">
        <f t="shared" si="144"/>
        <v>0.1</v>
      </c>
      <c r="AD123" s="15">
        <f t="shared" si="145"/>
        <v>0</v>
      </c>
      <c r="AE123" s="15">
        <f t="shared" si="146"/>
        <v>0.1</v>
      </c>
      <c r="AF123" s="15">
        <f t="shared" si="147"/>
        <v>0.1</v>
      </c>
      <c r="AG123" s="15">
        <f t="shared" si="148"/>
        <v>0.1</v>
      </c>
      <c r="AH123" s="15">
        <f t="shared" si="149"/>
        <v>0.1</v>
      </c>
      <c r="AI123" s="15">
        <f t="shared" si="150"/>
        <v>0.1</v>
      </c>
      <c r="AJ123" s="15">
        <f t="shared" si="151"/>
        <v>0.1</v>
      </c>
      <c r="AK123" s="15">
        <f t="shared" si="152"/>
        <v>0.1</v>
      </c>
      <c r="AN123" s="5" t="s">
        <v>157</v>
      </c>
      <c r="AO123" s="3">
        <f t="shared" si="153"/>
        <v>101.37827017122284</v>
      </c>
      <c r="AP123" s="3">
        <f t="shared" si="154"/>
        <v>26.047929062569729</v>
      </c>
      <c r="AQ123" s="3">
        <f t="shared" si="155"/>
        <v>0</v>
      </c>
      <c r="AR123" s="3">
        <f t="shared" si="156"/>
        <v>0.29325717476762081</v>
      </c>
      <c r="AS123" s="3">
        <f t="shared" si="157"/>
        <v>2.1573011889201639</v>
      </c>
      <c r="AT123" s="3">
        <f t="shared" si="158"/>
        <v>22.924019131600701</v>
      </c>
      <c r="AU123" s="3">
        <f t="shared" si="159"/>
        <v>63.381468753917595</v>
      </c>
      <c r="AV123" s="3">
        <f t="shared" si="160"/>
        <v>2.4447531055514542</v>
      </c>
      <c r="AW123" s="3">
        <f t="shared" si="161"/>
        <v>0.5925827025547028</v>
      </c>
      <c r="AX123" s="3">
        <f t="shared" si="162"/>
        <v>17.964082850189513</v>
      </c>
      <c r="AY123" s="3">
        <f t="shared" si="172"/>
        <v>237.18366414129434</v>
      </c>
    </row>
    <row r="124" spans="1:53" ht="15.5" x14ac:dyDescent="0.35">
      <c r="A124" s="5" t="s">
        <v>158</v>
      </c>
      <c r="B124" t="s">
        <v>143</v>
      </c>
      <c r="C124">
        <v>25</v>
      </c>
      <c r="D124" s="15">
        <v>0.02</v>
      </c>
      <c r="E124" s="3">
        <f t="shared" si="141"/>
        <v>20.275654034244567</v>
      </c>
      <c r="F124" s="15">
        <v>0.02</v>
      </c>
      <c r="G124" s="3">
        <f t="shared" si="142"/>
        <v>5.2095858125139456</v>
      </c>
      <c r="H124" s="15">
        <v>0</v>
      </c>
      <c r="I124" s="3">
        <f t="shared" si="163"/>
        <v>0</v>
      </c>
      <c r="J124" s="15">
        <v>0</v>
      </c>
      <c r="K124" s="3">
        <f t="shared" si="164"/>
        <v>0</v>
      </c>
      <c r="L124" s="15">
        <v>0.02</v>
      </c>
      <c r="M124" s="3">
        <f t="shared" si="165"/>
        <v>0.43146023778403275</v>
      </c>
      <c r="N124" s="15">
        <v>0.02</v>
      </c>
      <c r="O124" s="3">
        <f t="shared" si="166"/>
        <v>4.5848038263201403</v>
      </c>
      <c r="P124" s="15">
        <v>0</v>
      </c>
      <c r="Q124" s="3">
        <f t="shared" si="167"/>
        <v>0</v>
      </c>
      <c r="R124" s="15">
        <v>0</v>
      </c>
      <c r="S124" s="3">
        <f t="shared" si="168"/>
        <v>0</v>
      </c>
      <c r="T124" s="15">
        <v>0</v>
      </c>
      <c r="U124" s="3">
        <f t="shared" si="169"/>
        <v>0</v>
      </c>
      <c r="V124" s="15">
        <v>0</v>
      </c>
      <c r="W124" s="3">
        <f t="shared" si="170"/>
        <v>0</v>
      </c>
      <c r="X124" s="3">
        <f t="shared" si="171"/>
        <v>30.501503910862688</v>
      </c>
      <c r="Y124" s="3"/>
      <c r="AA124" s="5" t="s">
        <v>158</v>
      </c>
      <c r="AB124" s="15">
        <f t="shared" si="143"/>
        <v>0.02</v>
      </c>
      <c r="AC124" s="15">
        <f t="shared" si="144"/>
        <v>0.02</v>
      </c>
      <c r="AD124" s="15">
        <f t="shared" si="145"/>
        <v>0</v>
      </c>
      <c r="AE124" s="15">
        <f t="shared" si="146"/>
        <v>0</v>
      </c>
      <c r="AF124" s="15">
        <f t="shared" si="147"/>
        <v>0.02</v>
      </c>
      <c r="AG124" s="15">
        <f t="shared" si="148"/>
        <v>0.02</v>
      </c>
      <c r="AH124" s="15">
        <f t="shared" si="149"/>
        <v>0</v>
      </c>
      <c r="AI124" s="15">
        <f t="shared" si="150"/>
        <v>0</v>
      </c>
      <c r="AJ124" s="15">
        <f t="shared" si="151"/>
        <v>0</v>
      </c>
      <c r="AK124" s="15">
        <f t="shared" si="152"/>
        <v>0</v>
      </c>
      <c r="AN124" s="5" t="s">
        <v>158</v>
      </c>
      <c r="AO124" s="3">
        <f t="shared" si="153"/>
        <v>20.275654034244567</v>
      </c>
      <c r="AP124" s="3">
        <f t="shared" si="154"/>
        <v>5.2095858125139456</v>
      </c>
      <c r="AQ124" s="3">
        <f t="shared" si="155"/>
        <v>0</v>
      </c>
      <c r="AR124" s="3">
        <f t="shared" si="156"/>
        <v>0</v>
      </c>
      <c r="AS124" s="3">
        <f t="shared" si="157"/>
        <v>0.43146023778403275</v>
      </c>
      <c r="AT124" s="3">
        <f t="shared" si="158"/>
        <v>4.5848038263201403</v>
      </c>
      <c r="AU124" s="3">
        <f t="shared" si="159"/>
        <v>0</v>
      </c>
      <c r="AV124" s="3">
        <f t="shared" si="160"/>
        <v>0</v>
      </c>
      <c r="AW124" s="3">
        <f t="shared" si="161"/>
        <v>0</v>
      </c>
      <c r="AX124" s="3">
        <f t="shared" si="162"/>
        <v>0</v>
      </c>
      <c r="AY124" s="3">
        <f t="shared" si="172"/>
        <v>30.501503910862688</v>
      </c>
    </row>
    <row r="125" spans="1:53" ht="15.5" x14ac:dyDescent="0.35">
      <c r="A125" s="5" t="s">
        <v>148</v>
      </c>
      <c r="B125" t="s">
        <v>146</v>
      </c>
      <c r="C125">
        <v>35</v>
      </c>
      <c r="D125" s="15">
        <v>0.15</v>
      </c>
      <c r="E125" s="3">
        <f t="shared" si="141"/>
        <v>152.06740525683423</v>
      </c>
      <c r="F125" s="15">
        <v>0.05</v>
      </c>
      <c r="G125" s="3">
        <f t="shared" si="142"/>
        <v>13.023964531284864</v>
      </c>
      <c r="H125" s="15">
        <v>0.1</v>
      </c>
      <c r="I125" s="3">
        <f t="shared" si="163"/>
        <v>0.53904702479476929</v>
      </c>
      <c r="J125" s="15">
        <v>0.1</v>
      </c>
      <c r="K125" s="3">
        <f t="shared" si="164"/>
        <v>0.29325717476762081</v>
      </c>
      <c r="L125" s="15">
        <v>0</v>
      </c>
      <c r="M125" s="3">
        <f t="shared" si="165"/>
        <v>0</v>
      </c>
      <c r="N125" s="15">
        <v>0.01</v>
      </c>
      <c r="O125" s="3">
        <f t="shared" si="166"/>
        <v>2.2924019131600701</v>
      </c>
      <c r="P125" s="15">
        <v>0</v>
      </c>
      <c r="Q125" s="3">
        <f t="shared" si="167"/>
        <v>0</v>
      </c>
      <c r="R125" s="15">
        <v>0</v>
      </c>
      <c r="S125" s="3">
        <f t="shared" si="168"/>
        <v>0</v>
      </c>
      <c r="T125" s="15">
        <v>0</v>
      </c>
      <c r="U125" s="3">
        <f t="shared" si="169"/>
        <v>0</v>
      </c>
      <c r="V125" s="15">
        <v>0</v>
      </c>
      <c r="W125" s="3">
        <f t="shared" si="170"/>
        <v>0</v>
      </c>
      <c r="X125" s="3">
        <f t="shared" si="171"/>
        <v>168.21607590084156</v>
      </c>
      <c r="Y125" s="3"/>
      <c r="AA125" s="5" t="s">
        <v>148</v>
      </c>
      <c r="AB125" s="15">
        <f t="shared" si="143"/>
        <v>0.15</v>
      </c>
      <c r="AC125" s="15">
        <f t="shared" si="144"/>
        <v>0.05</v>
      </c>
      <c r="AD125" s="15">
        <f t="shared" si="145"/>
        <v>0.1</v>
      </c>
      <c r="AE125" s="15">
        <f t="shared" si="146"/>
        <v>0.1</v>
      </c>
      <c r="AF125" s="15">
        <f t="shared" si="147"/>
        <v>0</v>
      </c>
      <c r="AG125" s="15">
        <f t="shared" si="148"/>
        <v>0.01</v>
      </c>
      <c r="AH125" s="15">
        <f t="shared" si="149"/>
        <v>0</v>
      </c>
      <c r="AI125" s="15">
        <f t="shared" si="150"/>
        <v>0</v>
      </c>
      <c r="AJ125" s="15">
        <f t="shared" si="151"/>
        <v>0</v>
      </c>
      <c r="AK125" s="15">
        <f t="shared" si="152"/>
        <v>0</v>
      </c>
      <c r="AN125" s="5" t="s">
        <v>148</v>
      </c>
      <c r="AO125" s="3">
        <f t="shared" si="153"/>
        <v>152.06740525683423</v>
      </c>
      <c r="AP125" s="3">
        <f t="shared" si="154"/>
        <v>13.023964531284864</v>
      </c>
      <c r="AQ125" s="3">
        <f t="shared" si="155"/>
        <v>0.53904702479476929</v>
      </c>
      <c r="AR125" s="3">
        <f t="shared" si="156"/>
        <v>0.29325717476762081</v>
      </c>
      <c r="AS125" s="3">
        <f t="shared" si="157"/>
        <v>0</v>
      </c>
      <c r="AT125" s="3">
        <f t="shared" si="158"/>
        <v>2.2924019131600701</v>
      </c>
      <c r="AU125" s="3">
        <f t="shared" si="159"/>
        <v>0</v>
      </c>
      <c r="AV125" s="3">
        <f t="shared" si="160"/>
        <v>0</v>
      </c>
      <c r="AW125" s="3">
        <f t="shared" si="161"/>
        <v>0</v>
      </c>
      <c r="AX125" s="3">
        <f t="shared" si="162"/>
        <v>0</v>
      </c>
      <c r="AY125" s="3">
        <f t="shared" si="172"/>
        <v>168.21607590084156</v>
      </c>
    </row>
    <row r="126" spans="1:53" ht="15.5" x14ac:dyDescent="0.35">
      <c r="A126" s="5" t="s">
        <v>149</v>
      </c>
      <c r="B126" t="s">
        <v>143</v>
      </c>
      <c r="C126">
        <v>25</v>
      </c>
      <c r="D126" s="15">
        <v>0.63</v>
      </c>
      <c r="E126" s="3">
        <f t="shared" si="141"/>
        <v>638.68310207870388</v>
      </c>
      <c r="F126" s="15">
        <v>0.63</v>
      </c>
      <c r="G126" s="3">
        <f t="shared" si="142"/>
        <v>164.1019530941893</v>
      </c>
      <c r="H126" s="15">
        <v>0.6</v>
      </c>
      <c r="I126" s="3">
        <f t="shared" si="163"/>
        <v>3.234282148768616</v>
      </c>
      <c r="J126" s="15">
        <v>0.7</v>
      </c>
      <c r="K126" s="3">
        <f t="shared" si="164"/>
        <v>2.0528002233733456</v>
      </c>
      <c r="L126" s="15">
        <v>0.68</v>
      </c>
      <c r="M126" s="3">
        <f t="shared" si="165"/>
        <v>14.669648084657116</v>
      </c>
      <c r="N126" s="15">
        <v>0.77</v>
      </c>
      <c r="O126" s="3">
        <f t="shared" si="166"/>
        <v>176.51494731332539</v>
      </c>
      <c r="P126" s="15">
        <v>0.8</v>
      </c>
      <c r="Q126" s="3">
        <f t="shared" si="167"/>
        <v>507.05175003134076</v>
      </c>
      <c r="R126" s="15">
        <v>0.8</v>
      </c>
      <c r="S126" s="3">
        <f t="shared" si="168"/>
        <v>19.558024844411634</v>
      </c>
      <c r="T126" s="15">
        <v>0.8</v>
      </c>
      <c r="U126" s="3">
        <f t="shared" si="169"/>
        <v>4.7406616204376224</v>
      </c>
      <c r="V126" s="15">
        <v>0.8</v>
      </c>
      <c r="W126" s="3">
        <f t="shared" si="170"/>
        <v>143.7126628015161</v>
      </c>
      <c r="X126" s="3">
        <f t="shared" si="171"/>
        <v>1674.3198322407238</v>
      </c>
      <c r="Y126" s="3"/>
      <c r="AA126" s="5" t="s">
        <v>149</v>
      </c>
      <c r="AB126" s="15">
        <f t="shared" si="143"/>
        <v>0.63</v>
      </c>
      <c r="AC126" s="15">
        <f t="shared" si="144"/>
        <v>0.63</v>
      </c>
      <c r="AD126" s="15">
        <f t="shared" si="145"/>
        <v>0.6</v>
      </c>
      <c r="AE126" s="15">
        <f t="shared" si="146"/>
        <v>0.7</v>
      </c>
      <c r="AF126" s="15">
        <f t="shared" si="147"/>
        <v>0.68</v>
      </c>
      <c r="AG126" s="15">
        <f t="shared" si="148"/>
        <v>0.77</v>
      </c>
      <c r="AH126" s="15">
        <f t="shared" si="149"/>
        <v>0.8</v>
      </c>
      <c r="AI126" s="15">
        <f t="shared" si="150"/>
        <v>0.8</v>
      </c>
      <c r="AJ126" s="15">
        <f t="shared" si="151"/>
        <v>0.8</v>
      </c>
      <c r="AK126" s="15">
        <f t="shared" si="152"/>
        <v>0.8</v>
      </c>
      <c r="AN126" s="5" t="s">
        <v>149</v>
      </c>
      <c r="AO126" s="3">
        <f t="shared" si="153"/>
        <v>638.68310207870388</v>
      </c>
      <c r="AP126" s="3">
        <f t="shared" si="154"/>
        <v>164.1019530941893</v>
      </c>
      <c r="AQ126" s="3">
        <f t="shared" si="155"/>
        <v>3.234282148768616</v>
      </c>
      <c r="AR126" s="3">
        <f t="shared" si="156"/>
        <v>2.0528002233733456</v>
      </c>
      <c r="AS126" s="3">
        <f t="shared" si="157"/>
        <v>14.669648084657116</v>
      </c>
      <c r="AT126" s="3">
        <f t="shared" si="158"/>
        <v>176.51494731332539</v>
      </c>
      <c r="AU126" s="3">
        <f t="shared" si="159"/>
        <v>507.05175003134076</v>
      </c>
      <c r="AV126" s="3">
        <f t="shared" si="160"/>
        <v>19.558024844411634</v>
      </c>
      <c r="AW126" s="3">
        <f t="shared" si="161"/>
        <v>4.7406616204376224</v>
      </c>
      <c r="AX126" s="3">
        <f t="shared" si="162"/>
        <v>143.7126628015161</v>
      </c>
      <c r="AY126" s="3">
        <f t="shared" si="172"/>
        <v>1674.3198322407238</v>
      </c>
    </row>
    <row r="127" spans="1:53" ht="15.5" x14ac:dyDescent="0.35">
      <c r="A127" s="5" t="s">
        <v>10</v>
      </c>
      <c r="D127" s="15">
        <f t="shared" ref="D127:F127" si="173">SUM(D121:D126)</f>
        <v>1.1000000000000001</v>
      </c>
      <c r="E127" s="3">
        <f t="shared" si="141"/>
        <v>1115.1609718834513</v>
      </c>
      <c r="F127" s="15">
        <f t="shared" si="173"/>
        <v>1</v>
      </c>
      <c r="G127" s="3">
        <f t="shared" si="142"/>
        <v>260.47929062569727</v>
      </c>
      <c r="H127" s="15">
        <f t="shared" ref="H127" si="174">SUM(H121:H126)</f>
        <v>0.8</v>
      </c>
      <c r="I127" s="3">
        <f t="shared" si="163"/>
        <v>4.3123761983581543</v>
      </c>
      <c r="J127" s="15">
        <f t="shared" ref="J127" si="175">SUM(J121:J126)</f>
        <v>1</v>
      </c>
      <c r="K127" s="3">
        <f t="shared" si="164"/>
        <v>2.9325717476762079</v>
      </c>
      <c r="L127" s="15">
        <f t="shared" ref="L127" si="176">SUM(L121:L126)</f>
        <v>1</v>
      </c>
      <c r="M127" s="3">
        <f t="shared" si="165"/>
        <v>21.573011889201638</v>
      </c>
      <c r="N127" s="15">
        <f t="shared" ref="N127" si="177">SUM(N121:N126)</f>
        <v>1</v>
      </c>
      <c r="O127" s="3">
        <f t="shared" si="166"/>
        <v>229.24019131600701</v>
      </c>
      <c r="P127" s="15">
        <f t="shared" ref="P127" si="178">SUM(P121:P126)</f>
        <v>1</v>
      </c>
      <c r="Q127" s="3">
        <f t="shared" si="167"/>
        <v>633.81468753917591</v>
      </c>
      <c r="R127" s="15">
        <f t="shared" ref="R127" si="179">SUM(R121:R126)</f>
        <v>1</v>
      </c>
      <c r="S127" s="3">
        <f t="shared" si="168"/>
        <v>24.447531055514538</v>
      </c>
      <c r="T127" s="15">
        <f t="shared" ref="T127" si="180">SUM(T121:T126)</f>
        <v>1</v>
      </c>
      <c r="U127" s="3">
        <f t="shared" si="169"/>
        <v>5.9258270255470276</v>
      </c>
      <c r="V127" s="15">
        <f t="shared" ref="V127" si="181">SUM(V121:V126)</f>
        <v>1</v>
      </c>
      <c r="W127" s="3">
        <f t="shared" si="170"/>
        <v>179.64082850189513</v>
      </c>
      <c r="X127" s="3">
        <f t="shared" ref="X127" si="182">SUM(X121:X126)</f>
        <v>2477.5272877825241</v>
      </c>
      <c r="Y127" s="3"/>
      <c r="AA127" s="5" t="s">
        <v>10</v>
      </c>
      <c r="AB127" s="15">
        <f>SUM(AB121:AB126)</f>
        <v>1.1000000000000001</v>
      </c>
      <c r="AC127" s="15">
        <f t="shared" ref="AC127:AK127" si="183">SUM(AC121:AC126)</f>
        <v>1</v>
      </c>
      <c r="AD127" s="15">
        <f t="shared" si="183"/>
        <v>0.8</v>
      </c>
      <c r="AE127" s="15">
        <f t="shared" si="183"/>
        <v>1</v>
      </c>
      <c r="AF127" s="15">
        <f t="shared" si="183"/>
        <v>1</v>
      </c>
      <c r="AG127" s="15">
        <f t="shared" si="183"/>
        <v>1</v>
      </c>
      <c r="AH127" s="15">
        <f t="shared" si="183"/>
        <v>1</v>
      </c>
      <c r="AI127" s="15">
        <f t="shared" si="183"/>
        <v>1</v>
      </c>
      <c r="AJ127" s="15">
        <f t="shared" si="183"/>
        <v>1</v>
      </c>
      <c r="AK127" s="15">
        <f t="shared" si="183"/>
        <v>1</v>
      </c>
      <c r="AN127" s="5" t="s">
        <v>10</v>
      </c>
      <c r="AO127" s="3">
        <f>SUM(AO121:AO126)</f>
        <v>1115.1609718834511</v>
      </c>
      <c r="AP127" s="3">
        <f t="shared" ref="AP127:AY127" si="184">SUM(AP121:AP126)</f>
        <v>260.47929062569733</v>
      </c>
      <c r="AQ127" s="3">
        <f t="shared" si="184"/>
        <v>4.3123761983581543</v>
      </c>
      <c r="AR127" s="3">
        <f t="shared" si="184"/>
        <v>2.9325717476762079</v>
      </c>
      <c r="AS127" s="3">
        <f t="shared" si="184"/>
        <v>21.573011889201641</v>
      </c>
      <c r="AT127" s="3">
        <f t="shared" si="184"/>
        <v>229.24019131600701</v>
      </c>
      <c r="AU127" s="3">
        <f t="shared" si="184"/>
        <v>633.81468753917591</v>
      </c>
      <c r="AV127" s="3">
        <f t="shared" si="184"/>
        <v>24.447531055514542</v>
      </c>
      <c r="AW127" s="3">
        <f t="shared" si="184"/>
        <v>5.9258270255470276</v>
      </c>
      <c r="AX127" s="3">
        <f t="shared" si="184"/>
        <v>179.64082850189513</v>
      </c>
      <c r="AY127" s="3">
        <f t="shared" si="184"/>
        <v>2477.5272877825241</v>
      </c>
    </row>
    <row r="128" spans="1:53" ht="15.5" x14ac:dyDescent="0.35">
      <c r="A128" s="4" t="s">
        <v>171</v>
      </c>
      <c r="E128" s="4" t="s">
        <v>73</v>
      </c>
      <c r="F128" s="4"/>
      <c r="G128" s="4" t="s">
        <v>74</v>
      </c>
      <c r="H128" s="4"/>
      <c r="I128" s="4" t="s">
        <v>81</v>
      </c>
      <c r="J128" s="4"/>
      <c r="K128" s="4" t="s">
        <v>76</v>
      </c>
      <c r="L128" s="4"/>
      <c r="M128" s="4" t="s">
        <v>77</v>
      </c>
      <c r="N128" s="4"/>
      <c r="O128" s="4" t="s">
        <v>78</v>
      </c>
      <c r="P128" s="4"/>
      <c r="Q128" s="4" t="s">
        <v>79</v>
      </c>
      <c r="R128" s="4"/>
      <c r="S128" s="4" t="s">
        <v>80</v>
      </c>
      <c r="T128" s="4"/>
      <c r="U128" s="4" t="s">
        <v>82</v>
      </c>
      <c r="V128" s="4"/>
      <c r="W128" s="4" t="s">
        <v>9</v>
      </c>
      <c r="X128" s="4" t="s">
        <v>126</v>
      </c>
      <c r="AB128" s="4" t="s">
        <v>0</v>
      </c>
      <c r="AC128" s="4" t="s">
        <v>1</v>
      </c>
      <c r="AD128" s="4" t="s">
        <v>2</v>
      </c>
      <c r="AE128" s="4" t="s">
        <v>3</v>
      </c>
      <c r="AF128" s="4" t="s">
        <v>4</v>
      </c>
      <c r="AG128" s="4" t="s">
        <v>5</v>
      </c>
      <c r="AH128" s="4" t="s">
        <v>6</v>
      </c>
      <c r="AI128" s="4" t="s">
        <v>7</v>
      </c>
      <c r="AJ128" s="4" t="s">
        <v>8</v>
      </c>
      <c r="AK128" s="4" t="s">
        <v>9</v>
      </c>
      <c r="AL128" s="4" t="s">
        <v>10</v>
      </c>
      <c r="AM128" s="4" t="s">
        <v>50</v>
      </c>
      <c r="AN128" s="4"/>
    </row>
    <row r="129" spans="1:40" ht="15.5" x14ac:dyDescent="0.35">
      <c r="A129" s="5" t="s">
        <v>30</v>
      </c>
      <c r="E129" s="12">
        <f>+E36</f>
        <v>12059.490393361084</v>
      </c>
      <c r="F129" s="11"/>
      <c r="G129" s="12">
        <f>+G36</f>
        <v>3382.4134852777347</v>
      </c>
      <c r="H129" s="11"/>
      <c r="I129" s="12">
        <f>+I36</f>
        <v>33.774977666339794</v>
      </c>
      <c r="J129" s="11"/>
      <c r="K129" s="12">
        <f>+K36</f>
        <v>47.78880252650702</v>
      </c>
      <c r="L129" s="11"/>
      <c r="M129" s="12">
        <f>+M36</f>
        <v>492.61017202363223</v>
      </c>
      <c r="N129" s="11"/>
      <c r="O129" s="12">
        <f>+O36</f>
        <v>1464.9771062141838</v>
      </c>
      <c r="P129" s="11"/>
      <c r="Q129" s="12">
        <f>+Q36</f>
        <v>7889.0064202955982</v>
      </c>
      <c r="R129" s="11"/>
      <c r="S129" s="12">
        <f>+S36</f>
        <v>379.27455521712932</v>
      </c>
      <c r="T129" s="11"/>
      <c r="U129" s="12">
        <f>+U36</f>
        <v>218.79306326176138</v>
      </c>
      <c r="V129" s="11"/>
      <c r="W129" s="12">
        <f>+W36</f>
        <v>3730.1342064309979</v>
      </c>
      <c r="X129" s="12">
        <f>+X36</f>
        <v>29698.263182274968</v>
      </c>
      <c r="AA129" s="5" t="s">
        <v>30</v>
      </c>
      <c r="AB129" s="12">
        <f>+E129</f>
        <v>12059.490393361084</v>
      </c>
      <c r="AC129" s="12">
        <f>+G129</f>
        <v>3382.4134852777347</v>
      </c>
      <c r="AD129" s="12">
        <f>+I129</f>
        <v>33.774977666339794</v>
      </c>
      <c r="AE129" s="12">
        <f>+K129</f>
        <v>47.78880252650702</v>
      </c>
      <c r="AF129" s="12">
        <f>+M129</f>
        <v>492.61017202363223</v>
      </c>
      <c r="AG129" s="12">
        <f>+O129</f>
        <v>1464.9771062141838</v>
      </c>
      <c r="AH129" s="12">
        <f>+Q129</f>
        <v>7889.0064202955982</v>
      </c>
      <c r="AI129" s="12">
        <f>+S129</f>
        <v>379.27455521712932</v>
      </c>
      <c r="AJ129" s="12">
        <f>+U129</f>
        <v>218.79306326176138</v>
      </c>
      <c r="AK129" s="12">
        <f>+W129</f>
        <v>3730.1342064309979</v>
      </c>
      <c r="AL129" s="12">
        <f>+X129</f>
        <v>29698.263182274968</v>
      </c>
      <c r="AM129" s="5"/>
      <c r="AN129" s="5"/>
    </row>
    <row r="130" spans="1:40" ht="15.5" x14ac:dyDescent="0.35">
      <c r="A130" s="5" t="s">
        <v>64</v>
      </c>
      <c r="E130" s="12">
        <f>+E127*$N$2</f>
        <v>0</v>
      </c>
      <c r="F130" s="11"/>
      <c r="G130" s="12">
        <f>+G127*$N$2</f>
        <v>0</v>
      </c>
      <c r="H130" s="11"/>
      <c r="I130" s="12">
        <f>+I127*$N$2</f>
        <v>0</v>
      </c>
      <c r="J130" s="11"/>
      <c r="K130" s="12">
        <f>+K127*$N$2</f>
        <v>0</v>
      </c>
      <c r="L130" s="11"/>
      <c r="M130" s="12">
        <f>+M127*$N$2</f>
        <v>0</v>
      </c>
      <c r="N130" s="11"/>
      <c r="O130" s="12">
        <f>+O127*$N$2</f>
        <v>0</v>
      </c>
      <c r="P130" s="11"/>
      <c r="Q130" s="12">
        <f>+Q127*$N$2</f>
        <v>0</v>
      </c>
      <c r="R130" s="11"/>
      <c r="S130" s="12">
        <f>+S127*$N$2</f>
        <v>0</v>
      </c>
      <c r="T130" s="11"/>
      <c r="U130" s="12">
        <f>+U127*$N$2</f>
        <v>0</v>
      </c>
      <c r="V130" s="11"/>
      <c r="W130" s="12">
        <f>+W127*$N$2</f>
        <v>0</v>
      </c>
      <c r="X130" s="12">
        <f>+X127*$N$2</f>
        <v>0</v>
      </c>
      <c r="AA130" s="5" t="s">
        <v>64</v>
      </c>
      <c r="AB130" s="12">
        <f t="shared" ref="AB130:AB146" si="185">+E130</f>
        <v>0</v>
      </c>
      <c r="AC130" s="12">
        <f t="shared" ref="AC130:AC146" si="186">+G130</f>
        <v>0</v>
      </c>
      <c r="AD130" s="12">
        <f t="shared" ref="AD130:AD146" si="187">+I130</f>
        <v>0</v>
      </c>
      <c r="AE130" s="12">
        <f t="shared" ref="AE130:AE146" si="188">+K130</f>
        <v>0</v>
      </c>
      <c r="AF130" s="12">
        <f t="shared" ref="AF130:AF146" si="189">+M130</f>
        <v>0</v>
      </c>
      <c r="AG130" s="12">
        <f t="shared" ref="AG130:AG146" si="190">+O130</f>
        <v>0</v>
      </c>
      <c r="AH130" s="12">
        <f t="shared" ref="AH130:AH146" si="191">+Q130</f>
        <v>0</v>
      </c>
      <c r="AI130" s="12">
        <f t="shared" ref="AI130:AI146" si="192">+S130</f>
        <v>0</v>
      </c>
      <c r="AJ130" s="12">
        <f t="shared" ref="AJ130:AJ145" si="193">+U130</f>
        <v>0</v>
      </c>
      <c r="AK130" s="12">
        <f t="shared" ref="AK130:AL145" si="194">+W130</f>
        <v>0</v>
      </c>
      <c r="AL130" s="12">
        <f t="shared" si="194"/>
        <v>0</v>
      </c>
      <c r="AM130" s="5"/>
      <c r="AN130" s="5"/>
    </row>
    <row r="131" spans="1:40" ht="15.5" x14ac:dyDescent="0.35">
      <c r="A131" s="5" t="s">
        <v>61</v>
      </c>
      <c r="E131" s="12">
        <f>+E114</f>
        <v>716.75144782983625</v>
      </c>
      <c r="F131" s="11"/>
      <c r="G131" s="12">
        <f>+G114</f>
        <v>183.90720443955848</v>
      </c>
      <c r="H131" s="11"/>
      <c r="I131" s="12">
        <f>+I114</f>
        <v>1.1196419127115071</v>
      </c>
      <c r="J131" s="11"/>
      <c r="K131" s="12">
        <f>+K114</f>
        <v>2.9933443256797432</v>
      </c>
      <c r="L131" s="11"/>
      <c r="M131" s="12">
        <f>+M114</f>
        <v>26.177509104634975</v>
      </c>
      <c r="N131" s="11"/>
      <c r="O131" s="12">
        <f>+O114</f>
        <v>92.029446808512731</v>
      </c>
      <c r="P131" s="11"/>
      <c r="Q131" s="12">
        <f>+Q114</f>
        <v>484.72770770653403</v>
      </c>
      <c r="R131" s="11"/>
      <c r="S131" s="12">
        <f>+S114</f>
        <v>17.754883452856806</v>
      </c>
      <c r="T131" s="11"/>
      <c r="U131" s="12">
        <f>+U114</f>
        <v>8.1401219164409291</v>
      </c>
      <c r="V131" s="11"/>
      <c r="W131" s="12">
        <f>+W114</f>
        <v>238.7281456802811</v>
      </c>
      <c r="X131" s="12">
        <f>+X114</f>
        <v>1772.3294531770466</v>
      </c>
      <c r="AA131" s="5" t="s">
        <v>61</v>
      </c>
      <c r="AB131" s="12">
        <f t="shared" si="185"/>
        <v>716.75144782983625</v>
      </c>
      <c r="AC131" s="12">
        <f t="shared" si="186"/>
        <v>183.90720443955848</v>
      </c>
      <c r="AD131" s="12">
        <f t="shared" si="187"/>
        <v>1.1196419127115071</v>
      </c>
      <c r="AE131" s="12">
        <f t="shared" si="188"/>
        <v>2.9933443256797432</v>
      </c>
      <c r="AF131" s="12">
        <f t="shared" si="189"/>
        <v>26.177509104634975</v>
      </c>
      <c r="AG131" s="12">
        <f t="shared" si="190"/>
        <v>92.029446808512731</v>
      </c>
      <c r="AH131" s="12">
        <f t="shared" si="191"/>
        <v>484.72770770653403</v>
      </c>
      <c r="AI131" s="12">
        <f t="shared" si="192"/>
        <v>17.754883452856806</v>
      </c>
      <c r="AJ131" s="12">
        <f t="shared" si="193"/>
        <v>8.1401219164409291</v>
      </c>
      <c r="AK131" s="12">
        <f t="shared" si="194"/>
        <v>238.7281456802811</v>
      </c>
      <c r="AL131" s="12">
        <f t="shared" si="194"/>
        <v>1772.3294531770466</v>
      </c>
      <c r="AM131" s="5"/>
      <c r="AN131" s="5"/>
    </row>
    <row r="132" spans="1:40" ht="15.5" x14ac:dyDescent="0.35">
      <c r="A132" s="5" t="s">
        <v>62</v>
      </c>
      <c r="E132" s="12">
        <f>+E98+E85</f>
        <v>3269.3546945909065</v>
      </c>
      <c r="F132" s="11"/>
      <c r="G132" s="12">
        <f>+G98+G85</f>
        <v>729.79133157109504</v>
      </c>
      <c r="H132" s="11"/>
      <c r="I132" s="12">
        <f>+I98+I85</f>
        <v>1.4630179706147239</v>
      </c>
      <c r="J132" s="11"/>
      <c r="K132" s="12">
        <f>+K98+K85</f>
        <v>7.494099268454649</v>
      </c>
      <c r="L132" s="11"/>
      <c r="M132" s="12">
        <f>+M98+M85</f>
        <v>113.8151135101613</v>
      </c>
      <c r="N132" s="11"/>
      <c r="O132" s="12">
        <f>+O98+O85</f>
        <v>260.57254681638096</v>
      </c>
      <c r="P132" s="11"/>
      <c r="Q132" s="12">
        <f>+Q98+Q85</f>
        <v>1890.6806633547944</v>
      </c>
      <c r="R132" s="11"/>
      <c r="S132" s="12">
        <f>+S98+S85</f>
        <v>57.909234859689633</v>
      </c>
      <c r="T132" s="11"/>
      <c r="U132" s="12">
        <f>+U98+U85</f>
        <v>53.023732822934235</v>
      </c>
      <c r="V132" s="11"/>
      <c r="W132" s="12">
        <f>+W98+W85</f>
        <v>947.86734397163571</v>
      </c>
      <c r="X132" s="12">
        <f>+X98+X85</f>
        <v>7331.9717787366662</v>
      </c>
      <c r="AA132" s="5" t="s">
        <v>62</v>
      </c>
      <c r="AB132" s="12">
        <f t="shared" si="185"/>
        <v>3269.3546945909065</v>
      </c>
      <c r="AC132" s="12">
        <f t="shared" si="186"/>
        <v>729.79133157109504</v>
      </c>
      <c r="AD132" s="12">
        <f t="shared" si="187"/>
        <v>1.4630179706147239</v>
      </c>
      <c r="AE132" s="12">
        <f t="shared" si="188"/>
        <v>7.494099268454649</v>
      </c>
      <c r="AF132" s="12">
        <f t="shared" si="189"/>
        <v>113.8151135101613</v>
      </c>
      <c r="AG132" s="12">
        <f t="shared" si="190"/>
        <v>260.57254681638096</v>
      </c>
      <c r="AH132" s="12">
        <f t="shared" si="191"/>
        <v>1890.6806633547944</v>
      </c>
      <c r="AI132" s="12">
        <f t="shared" si="192"/>
        <v>57.909234859689633</v>
      </c>
      <c r="AJ132" s="12">
        <f t="shared" si="193"/>
        <v>53.023732822934235</v>
      </c>
      <c r="AK132" s="12">
        <f t="shared" si="194"/>
        <v>947.86734397163571</v>
      </c>
      <c r="AL132" s="12">
        <f t="shared" si="194"/>
        <v>7331.9717787366662</v>
      </c>
      <c r="AM132" s="5"/>
      <c r="AN132" s="5"/>
    </row>
    <row r="133" spans="1:40" ht="15.5" x14ac:dyDescent="0.35">
      <c r="A133" s="5" t="s">
        <v>63</v>
      </c>
      <c r="E133" s="12">
        <f>+E130+E131+E132</f>
        <v>3986.1061424207428</v>
      </c>
      <c r="F133" s="11"/>
      <c r="G133" s="12">
        <f>+G130+G131+G132</f>
        <v>913.69853601065347</v>
      </c>
      <c r="H133" s="11"/>
      <c r="I133" s="12">
        <f>+I130+I131+I132</f>
        <v>2.5826598833262313</v>
      </c>
      <c r="J133" s="11"/>
      <c r="K133" s="12">
        <f>+K130+K131+K132</f>
        <v>10.487443594134392</v>
      </c>
      <c r="L133" s="11"/>
      <c r="M133" s="12">
        <f>+M130+M131+M132</f>
        <v>139.99262261479626</v>
      </c>
      <c r="N133" s="11"/>
      <c r="O133" s="12">
        <f>+O130+O131+O132</f>
        <v>352.60199362489368</v>
      </c>
      <c r="P133" s="11"/>
      <c r="Q133" s="12">
        <f>+Q130+Q131+Q132</f>
        <v>2375.4083710613286</v>
      </c>
      <c r="R133" s="11"/>
      <c r="S133" s="12">
        <f>+S130+S131+S132</f>
        <v>75.664118312546435</v>
      </c>
      <c r="T133" s="11"/>
      <c r="U133" s="12">
        <f>+U130+U131+U132</f>
        <v>61.163854739375168</v>
      </c>
      <c r="V133" s="11"/>
      <c r="W133" s="12">
        <f>+W130+W131+W132</f>
        <v>1186.5954896519168</v>
      </c>
      <c r="X133" s="12">
        <f>+X130+X131+X132</f>
        <v>9104.3012319137124</v>
      </c>
      <c r="AA133" s="5" t="s">
        <v>63</v>
      </c>
      <c r="AB133" s="12">
        <f t="shared" si="185"/>
        <v>3986.1061424207428</v>
      </c>
      <c r="AC133" s="12">
        <f t="shared" si="186"/>
        <v>913.69853601065347</v>
      </c>
      <c r="AD133" s="12">
        <f t="shared" si="187"/>
        <v>2.5826598833262313</v>
      </c>
      <c r="AE133" s="12">
        <f t="shared" si="188"/>
        <v>10.487443594134392</v>
      </c>
      <c r="AF133" s="12">
        <f t="shared" si="189"/>
        <v>139.99262261479626</v>
      </c>
      <c r="AG133" s="12">
        <f t="shared" si="190"/>
        <v>352.60199362489368</v>
      </c>
      <c r="AH133" s="12">
        <f t="shared" si="191"/>
        <v>2375.4083710613286</v>
      </c>
      <c r="AI133" s="12">
        <f t="shared" si="192"/>
        <v>75.664118312546435</v>
      </c>
      <c r="AJ133" s="12">
        <f t="shared" si="193"/>
        <v>61.163854739375168</v>
      </c>
      <c r="AK133" s="12">
        <f t="shared" si="194"/>
        <v>1186.5954896519168</v>
      </c>
      <c r="AL133" s="12">
        <f t="shared" si="194"/>
        <v>9104.3012319137124</v>
      </c>
      <c r="AM133" s="5"/>
      <c r="AN133" s="5"/>
    </row>
    <row r="134" spans="1:40" ht="15.5" x14ac:dyDescent="0.35">
      <c r="A134" s="5" t="s">
        <v>12</v>
      </c>
      <c r="E134" s="12">
        <f>+E73+E79</f>
        <v>713.19421552433084</v>
      </c>
      <c r="F134" s="4"/>
      <c r="G134" s="12">
        <f>+G73+G79</f>
        <v>141.71226991485065</v>
      </c>
      <c r="H134" s="4"/>
      <c r="I134" s="12">
        <f>+I73+I79</f>
        <v>0</v>
      </c>
      <c r="J134" s="4"/>
      <c r="K134" s="12">
        <f>+K73+K79</f>
        <v>0.47468062213380879</v>
      </c>
      <c r="L134" s="4"/>
      <c r="M134" s="12">
        <f>+M73+M79</f>
        <v>21.024681326609567</v>
      </c>
      <c r="N134" s="4"/>
      <c r="O134" s="12">
        <f>+O73+O79</f>
        <v>29.316505375965228</v>
      </c>
      <c r="P134" s="4"/>
      <c r="Q134" s="12">
        <f>+Q73+Q79</f>
        <v>290.65827969659779</v>
      </c>
      <c r="R134" s="4"/>
      <c r="S134" s="12">
        <f>+S73+S79</f>
        <v>20.703596194839005</v>
      </c>
      <c r="T134" s="4"/>
      <c r="U134" s="12">
        <f>+U73+U79</f>
        <v>0</v>
      </c>
      <c r="V134" s="4"/>
      <c r="W134" s="12">
        <f>+W73+W79</f>
        <v>193.75291008476927</v>
      </c>
      <c r="X134" s="12">
        <f>SUM(E134:W134)</f>
        <v>1410.8371387400962</v>
      </c>
      <c r="AA134" s="5" t="s">
        <v>12</v>
      </c>
      <c r="AB134" s="12">
        <f t="shared" si="185"/>
        <v>713.19421552433084</v>
      </c>
      <c r="AC134" s="12">
        <f t="shared" si="186"/>
        <v>141.71226991485065</v>
      </c>
      <c r="AD134" s="12">
        <f t="shared" si="187"/>
        <v>0</v>
      </c>
      <c r="AE134" s="12">
        <f t="shared" si="188"/>
        <v>0.47468062213380879</v>
      </c>
      <c r="AF134" s="12">
        <f t="shared" si="189"/>
        <v>21.024681326609567</v>
      </c>
      <c r="AG134" s="12">
        <f t="shared" si="190"/>
        <v>29.316505375965228</v>
      </c>
      <c r="AH134" s="12">
        <f t="shared" si="191"/>
        <v>290.65827969659779</v>
      </c>
      <c r="AI134" s="12">
        <f t="shared" si="192"/>
        <v>20.703596194839005</v>
      </c>
      <c r="AJ134" s="12">
        <f t="shared" si="193"/>
        <v>0</v>
      </c>
      <c r="AK134" s="12">
        <f t="shared" si="194"/>
        <v>193.75291008476927</v>
      </c>
      <c r="AL134" s="12">
        <f t="shared" si="194"/>
        <v>1410.8371387400962</v>
      </c>
      <c r="AM134" s="5"/>
      <c r="AN134" s="5"/>
    </row>
    <row r="135" spans="1:40" ht="15.5" x14ac:dyDescent="0.35">
      <c r="A135" s="5" t="s">
        <v>13</v>
      </c>
      <c r="E135" s="12">
        <f>+E80+E81+E106+E107</f>
        <v>574.78021116633136</v>
      </c>
      <c r="F135" s="4"/>
      <c r="G135" s="12">
        <f>+G80+G81+G106+G107</f>
        <v>123.0450678854975</v>
      </c>
      <c r="H135" s="4"/>
      <c r="I135" s="12">
        <f>+I80+I81+I106+I107</f>
        <v>0.22392838254230144</v>
      </c>
      <c r="J135" s="4"/>
      <c r="K135" s="12">
        <f>+K80+K81+K106+K107</f>
        <v>1.4792767653246612</v>
      </c>
      <c r="L135" s="4"/>
      <c r="M135" s="12">
        <f>+M80+M81+M106+M107</f>
        <v>36.301989403430937</v>
      </c>
      <c r="N135" s="4"/>
      <c r="O135" s="12">
        <f>+O80+O81+O106+O107</f>
        <v>63.589715566818512</v>
      </c>
      <c r="P135" s="4"/>
      <c r="Q135" s="12">
        <f>+Q80+Q81+Q106+Q107</f>
        <v>205.78998727792924</v>
      </c>
      <c r="R135" s="4"/>
      <c r="S135" s="12">
        <f>+S80+S81+S106+S107</f>
        <v>12.271002090919293</v>
      </c>
      <c r="T135" s="4"/>
      <c r="U135" s="12">
        <f>+U80+U81+U106+U107</f>
        <v>0</v>
      </c>
      <c r="V135" s="4"/>
      <c r="W135" s="12">
        <f>+W80+W81+W106+W107</f>
        <v>104.86771110232085</v>
      </c>
      <c r="X135" s="12">
        <f>SUM(E135:W135)</f>
        <v>1122.3488896411147</v>
      </c>
      <c r="Y135" s="3">
        <f>+X134+X135</f>
        <v>2533.1860283812111</v>
      </c>
      <c r="AA135" s="5" t="s">
        <v>13</v>
      </c>
      <c r="AB135" s="12">
        <f t="shared" si="185"/>
        <v>574.78021116633136</v>
      </c>
      <c r="AC135" s="12">
        <f t="shared" si="186"/>
        <v>123.0450678854975</v>
      </c>
      <c r="AD135" s="12">
        <f t="shared" si="187"/>
        <v>0.22392838254230144</v>
      </c>
      <c r="AE135" s="12">
        <f t="shared" si="188"/>
        <v>1.4792767653246612</v>
      </c>
      <c r="AF135" s="12">
        <f t="shared" si="189"/>
        <v>36.301989403430937</v>
      </c>
      <c r="AG135" s="12">
        <f t="shared" si="190"/>
        <v>63.589715566818512</v>
      </c>
      <c r="AH135" s="12">
        <f t="shared" si="191"/>
        <v>205.78998727792924</v>
      </c>
      <c r="AI135" s="12">
        <f t="shared" si="192"/>
        <v>12.271002090919293</v>
      </c>
      <c r="AJ135" s="12">
        <f t="shared" si="193"/>
        <v>0</v>
      </c>
      <c r="AK135" s="12">
        <f t="shared" si="194"/>
        <v>104.86771110232085</v>
      </c>
      <c r="AL135" s="12">
        <f t="shared" si="194"/>
        <v>1122.3488896411147</v>
      </c>
      <c r="AM135" s="6">
        <f>10*AL135/1000</f>
        <v>11.223488896411148</v>
      </c>
      <c r="AN135" s="6">
        <f>5*AL135/1000</f>
        <v>5.6117444482055738</v>
      </c>
    </row>
    <row r="136" spans="1:40" ht="15.5" x14ac:dyDescent="0.35">
      <c r="A136" s="5" t="s">
        <v>14</v>
      </c>
      <c r="E136" s="12">
        <f>+E92+E93+E108+E109+E121+E122</f>
        <v>685.81147117339469</v>
      </c>
      <c r="F136" s="4"/>
      <c r="G136" s="12">
        <f>+G92+G93+G108+G109+G121+G122</f>
        <v>177.32648066221296</v>
      </c>
      <c r="H136" s="4"/>
      <c r="I136" s="12">
        <f>+I92+I93+I108+I109+I121+I122</f>
        <v>0.75849972038697788</v>
      </c>
      <c r="J136" s="4"/>
      <c r="K136" s="12">
        <f>+K92+K93+K108+K109+K121+K122</f>
        <v>1.1531896949792044</v>
      </c>
      <c r="L136" s="4"/>
      <c r="M136" s="12">
        <f>+M92+M93+M108+M109+M121+M122</f>
        <v>20.93363223198341</v>
      </c>
      <c r="N136" s="4"/>
      <c r="O136" s="12">
        <f>+O92+O93+O108+O109+O121+O122</f>
        <v>68.463720644934654</v>
      </c>
      <c r="P136" s="4"/>
      <c r="Q136" s="12">
        <f>+Q92+Q93+Q108+Q109+Q121+Q122</f>
        <v>467.31899915542238</v>
      </c>
      <c r="R136" s="4"/>
      <c r="S136" s="12">
        <f>+S92+S93+S108+S109+S121+S122</f>
        <v>4.6904138110746878</v>
      </c>
      <c r="T136" s="4"/>
      <c r="U136" s="12">
        <f>+U92+U93+U108+U109+U121+U122</f>
        <v>16.290552483220541</v>
      </c>
      <c r="V136" s="4"/>
      <c r="W136" s="12">
        <f>+W92+W93+W108+W109+W121+W122</f>
        <v>195.46472366928174</v>
      </c>
      <c r="X136" s="12">
        <f>SUM(E136:W136)</f>
        <v>1638.2116832468914</v>
      </c>
      <c r="AA136" s="5" t="s">
        <v>14</v>
      </c>
      <c r="AB136" s="12">
        <f t="shared" si="185"/>
        <v>685.81147117339469</v>
      </c>
      <c r="AC136" s="12">
        <f t="shared" si="186"/>
        <v>177.32648066221296</v>
      </c>
      <c r="AD136" s="12">
        <f t="shared" si="187"/>
        <v>0.75849972038697788</v>
      </c>
      <c r="AE136" s="12">
        <f t="shared" si="188"/>
        <v>1.1531896949792044</v>
      </c>
      <c r="AF136" s="12">
        <f t="shared" si="189"/>
        <v>20.93363223198341</v>
      </c>
      <c r="AG136" s="12">
        <f t="shared" si="190"/>
        <v>68.463720644934654</v>
      </c>
      <c r="AH136" s="12">
        <f t="shared" si="191"/>
        <v>467.31899915542238</v>
      </c>
      <c r="AI136" s="12">
        <f t="shared" si="192"/>
        <v>4.6904138110746878</v>
      </c>
      <c r="AJ136" s="12">
        <f t="shared" si="193"/>
        <v>16.290552483220541</v>
      </c>
      <c r="AK136" s="12">
        <f t="shared" si="194"/>
        <v>195.46472366928174</v>
      </c>
      <c r="AL136" s="12">
        <f t="shared" si="194"/>
        <v>1638.2116832468914</v>
      </c>
      <c r="AM136" s="6"/>
      <c r="AN136" s="6"/>
    </row>
    <row r="137" spans="1:40" ht="15.5" x14ac:dyDescent="0.35">
      <c r="A137" s="5" t="s">
        <v>172</v>
      </c>
      <c r="E137" s="3">
        <f>+E77+E79+E82+E90+E93+E103+E109+E119+E122</f>
        <v>1321.199185205078</v>
      </c>
      <c r="F137" s="3"/>
      <c r="G137" s="3">
        <f>+G77+G79+G82+G90+G93+G103+G109+G119+G122</f>
        <v>290.28954651469496</v>
      </c>
      <c r="H137" s="3"/>
      <c r="I137" s="3">
        <f>+I77+I79+I82+I90+I93+I103+I109+I119+I122</f>
        <v>1.3076426741196698</v>
      </c>
      <c r="J137" s="3"/>
      <c r="K137" s="3">
        <f>+K77+K79+K82+K90+K93+K103+K109+K119+K122</f>
        <v>2.4355794312811194</v>
      </c>
      <c r="L137" s="3"/>
      <c r="M137" s="3">
        <f>+M77+M79+M82+M90+M93+M103+M109+M119+M122</f>
        <v>38.747327781313466</v>
      </c>
      <c r="N137" s="3"/>
      <c r="O137" s="3">
        <f>+O77+O79+O82+O90+O93+O103+O109+O119+O122</f>
        <v>130.44881266591631</v>
      </c>
      <c r="P137" s="3"/>
      <c r="Q137" s="3">
        <f>+Q77+Q79+Q82+Q90+Q93+Q103+Q109+Q119+Q122</f>
        <v>863.41515256127468</v>
      </c>
      <c r="R137" s="3"/>
      <c r="S137" s="3">
        <f>+S77+S79+S82+S90+S93+S103+S109+S119+S122</f>
        <v>27.481325435805495</v>
      </c>
      <c r="T137" s="3"/>
      <c r="U137" s="3">
        <f>+U77+U79+U82+U90+U93+U103+U109+U119+U122</f>
        <v>19.32086748768695</v>
      </c>
      <c r="V137" s="3"/>
      <c r="W137" s="3">
        <f>+W77+W79+W82+W90+W93+W103+W109+W119+W122</f>
        <v>399.8284021381653</v>
      </c>
      <c r="X137" s="3">
        <f>SUM(E137:W137)</f>
        <v>3094.4738418953366</v>
      </c>
      <c r="Y137" s="1">
        <f>+X137/(X137+X138)</f>
        <v>0.10419713176163897</v>
      </c>
      <c r="Z137" s="1">
        <f>+X137/80415</f>
        <v>3.8481301273336273E-2</v>
      </c>
      <c r="AA137" s="5" t="s">
        <v>15</v>
      </c>
      <c r="AB137" s="12">
        <f t="shared" si="185"/>
        <v>1321.199185205078</v>
      </c>
      <c r="AC137" s="12">
        <f t="shared" si="186"/>
        <v>290.28954651469496</v>
      </c>
      <c r="AD137" s="12">
        <f t="shared" si="187"/>
        <v>1.3076426741196698</v>
      </c>
      <c r="AE137" s="12">
        <f t="shared" si="188"/>
        <v>2.4355794312811194</v>
      </c>
      <c r="AF137" s="12">
        <f t="shared" si="189"/>
        <v>38.747327781313466</v>
      </c>
      <c r="AG137" s="12">
        <f t="shared" si="190"/>
        <v>130.44881266591631</v>
      </c>
      <c r="AH137" s="12">
        <f t="shared" si="191"/>
        <v>863.41515256127468</v>
      </c>
      <c r="AI137" s="12">
        <f t="shared" si="192"/>
        <v>27.481325435805495</v>
      </c>
      <c r="AJ137" s="12">
        <f t="shared" si="193"/>
        <v>19.32086748768695</v>
      </c>
      <c r="AK137" s="12">
        <f t="shared" si="194"/>
        <v>399.8284021381653</v>
      </c>
      <c r="AL137" s="12">
        <f t="shared" si="194"/>
        <v>3094.4738418953366</v>
      </c>
      <c r="AM137" s="6"/>
      <c r="AN137" s="6"/>
    </row>
    <row r="138" spans="1:40" ht="15.5" x14ac:dyDescent="0.35">
      <c r="A138" s="5" t="s">
        <v>16</v>
      </c>
      <c r="E138" s="3">
        <f>+E36-E137</f>
        <v>10738.291208156006</v>
      </c>
      <c r="F138" s="3"/>
      <c r="G138" s="3">
        <f>+G36-G137</f>
        <v>3092.1239387630399</v>
      </c>
      <c r="H138" s="3"/>
      <c r="I138" s="3">
        <f>+I36-I137</f>
        <v>32.467334992220124</v>
      </c>
      <c r="J138" s="3"/>
      <c r="K138" s="3">
        <f>+K36-K137</f>
        <v>45.3532230952259</v>
      </c>
      <c r="L138" s="3"/>
      <c r="M138" s="3">
        <f>+M36-M137</f>
        <v>453.86284424231877</v>
      </c>
      <c r="N138" s="3"/>
      <c r="O138" s="3">
        <f>+O36-O137</f>
        <v>1334.5282935482674</v>
      </c>
      <c r="P138" s="3"/>
      <c r="Q138" s="3">
        <f>+Q36-Q137</f>
        <v>7025.591267734324</v>
      </c>
      <c r="R138" s="3"/>
      <c r="S138" s="3">
        <f>+S36-S137</f>
        <v>351.79322978132382</v>
      </c>
      <c r="T138" s="3"/>
      <c r="U138" s="3">
        <f>+U36-U137</f>
        <v>199.47219577407444</v>
      </c>
      <c r="V138" s="3"/>
      <c r="W138" s="3">
        <f t="shared" ref="W138" si="195">+W36-W137</f>
        <v>3330.3058042928324</v>
      </c>
      <c r="X138" s="3">
        <f>SUM(E138:W138)</f>
        <v>26603.78934037963</v>
      </c>
      <c r="AA138" s="5" t="s">
        <v>16</v>
      </c>
      <c r="AB138" s="12">
        <f t="shared" si="185"/>
        <v>10738.291208156006</v>
      </c>
      <c r="AC138" s="12">
        <f t="shared" si="186"/>
        <v>3092.1239387630399</v>
      </c>
      <c r="AD138" s="12">
        <f t="shared" si="187"/>
        <v>32.467334992220124</v>
      </c>
      <c r="AE138" s="12">
        <f t="shared" si="188"/>
        <v>45.3532230952259</v>
      </c>
      <c r="AF138" s="12">
        <f t="shared" si="189"/>
        <v>453.86284424231877</v>
      </c>
      <c r="AG138" s="12">
        <f t="shared" si="190"/>
        <v>1334.5282935482674</v>
      </c>
      <c r="AH138" s="12">
        <f t="shared" si="191"/>
        <v>7025.591267734324</v>
      </c>
      <c r="AI138" s="12">
        <f t="shared" si="192"/>
        <v>351.79322978132382</v>
      </c>
      <c r="AJ138" s="12">
        <f t="shared" si="193"/>
        <v>199.47219577407444</v>
      </c>
      <c r="AK138" s="12">
        <f t="shared" si="194"/>
        <v>3330.3058042928324</v>
      </c>
      <c r="AL138" s="12">
        <f t="shared" si="194"/>
        <v>26603.78934037963</v>
      </c>
      <c r="AM138" s="6"/>
      <c r="AN138" s="6"/>
    </row>
    <row r="139" spans="1:40" ht="15.5" x14ac:dyDescent="0.35">
      <c r="A139" s="5" t="s">
        <v>17</v>
      </c>
      <c r="E139" s="7">
        <f>-E137/E129</f>
        <v>-0.10955680066982071</v>
      </c>
      <c r="F139" s="7"/>
      <c r="G139" s="7">
        <f>-G137/G129</f>
        <v>-8.5823199256450128E-2</v>
      </c>
      <c r="H139" s="7"/>
      <c r="I139" s="7">
        <f>-I137/I129</f>
        <v>-3.8716314990279596E-2</v>
      </c>
      <c r="J139" s="7"/>
      <c r="K139" s="7">
        <f>-K137/K129</f>
        <v>-5.0965483596919513E-2</v>
      </c>
      <c r="L139" s="7"/>
      <c r="M139" s="7">
        <f>-M137/M129</f>
        <v>-7.865718164556014E-2</v>
      </c>
      <c r="N139" s="7"/>
      <c r="O139" s="7">
        <f>-O137/O129</f>
        <v>-8.9044949653188862E-2</v>
      </c>
      <c r="P139" s="7"/>
      <c r="Q139" s="7">
        <f>-Q137/Q129</f>
        <v>-0.10944536061474303</v>
      </c>
      <c r="R139" s="7"/>
      <c r="S139" s="7">
        <f>-S137/S129</f>
        <v>-7.2457603753757815E-2</v>
      </c>
      <c r="T139" s="7"/>
      <c r="U139" s="7">
        <f>-U137/U129</f>
        <v>-8.8306581569140966E-2</v>
      </c>
      <c r="V139" s="7"/>
      <c r="W139" s="7">
        <f>-W137/W129</f>
        <v>-0.10718874442877543</v>
      </c>
      <c r="X139" s="7">
        <f>-X137/X129</f>
        <v>-0.10419713176163897</v>
      </c>
      <c r="AA139" s="5" t="s">
        <v>17</v>
      </c>
      <c r="AB139" s="35">
        <f t="shared" si="185"/>
        <v>-0.10955680066982071</v>
      </c>
      <c r="AC139" s="35">
        <f t="shared" si="186"/>
        <v>-8.5823199256450128E-2</v>
      </c>
      <c r="AD139" s="35">
        <f t="shared" si="187"/>
        <v>-3.8716314990279596E-2</v>
      </c>
      <c r="AE139" s="35">
        <f t="shared" si="188"/>
        <v>-5.0965483596919513E-2</v>
      </c>
      <c r="AF139" s="35">
        <f t="shared" si="189"/>
        <v>-7.865718164556014E-2</v>
      </c>
      <c r="AG139" s="35">
        <f t="shared" si="190"/>
        <v>-8.9044949653188862E-2</v>
      </c>
      <c r="AH139" s="35">
        <f t="shared" si="191"/>
        <v>-0.10944536061474303</v>
      </c>
      <c r="AI139" s="35">
        <f t="shared" si="192"/>
        <v>-7.2457603753757815E-2</v>
      </c>
      <c r="AJ139" s="35">
        <f t="shared" si="193"/>
        <v>-8.8306581569140966E-2</v>
      </c>
      <c r="AK139" s="35">
        <f t="shared" si="194"/>
        <v>-0.10718874442877543</v>
      </c>
      <c r="AL139" s="35">
        <f t="shared" si="194"/>
        <v>-0.10419713176163897</v>
      </c>
      <c r="AM139" s="6"/>
      <c r="AN139" s="6"/>
    </row>
    <row r="140" spans="1:40" ht="15.5" x14ac:dyDescent="0.35">
      <c r="A140" s="5" t="s">
        <v>18</v>
      </c>
      <c r="E140" s="1">
        <f>+E35</f>
        <v>0.7771306825004235</v>
      </c>
      <c r="F140" s="3"/>
      <c r="G140" s="1">
        <f>+G35</f>
        <v>0.7796208273996611</v>
      </c>
      <c r="H140" s="3"/>
      <c r="I140" s="1">
        <f>+I35</f>
        <v>1.9185800991536939</v>
      </c>
      <c r="J140" s="3"/>
      <c r="K140" s="1">
        <f>+K35</f>
        <v>3.3935983206535845</v>
      </c>
      <c r="L140" s="3"/>
      <c r="M140" s="1">
        <f>+M35</f>
        <v>0.64271916817992769</v>
      </c>
      <c r="N140" s="3"/>
      <c r="O140" s="1">
        <f>+O35</f>
        <v>7.8021697073052426E-2</v>
      </c>
      <c r="P140" s="3"/>
      <c r="Q140" s="1">
        <f>+Q35</f>
        <v>2.9889695538004732E-2</v>
      </c>
      <c r="R140" s="3"/>
      <c r="S140" s="1">
        <f>+S35</f>
        <v>0.19247270610655262</v>
      </c>
      <c r="T140" s="3"/>
      <c r="U140" s="1">
        <f>+U35</f>
        <v>0</v>
      </c>
      <c r="V140" s="3"/>
      <c r="W140" s="1">
        <f>+W35</f>
        <v>0</v>
      </c>
      <c r="X140" s="1">
        <f>+X35</f>
        <v>0</v>
      </c>
      <c r="AA140" s="5" t="s">
        <v>18</v>
      </c>
      <c r="AB140" s="33">
        <f t="shared" si="185"/>
        <v>0.7771306825004235</v>
      </c>
      <c r="AC140" s="33">
        <f t="shared" si="186"/>
        <v>0.7796208273996611</v>
      </c>
      <c r="AD140" s="33">
        <f t="shared" si="187"/>
        <v>1.9185800991536939</v>
      </c>
      <c r="AE140" s="33">
        <f t="shared" si="188"/>
        <v>3.3935983206535845</v>
      </c>
      <c r="AF140" s="33">
        <f t="shared" si="189"/>
        <v>0.64271916817992769</v>
      </c>
      <c r="AG140" s="33">
        <f t="shared" si="190"/>
        <v>7.8021697073052426E-2</v>
      </c>
      <c r="AH140" s="33">
        <f t="shared" si="191"/>
        <v>2.9889695538004732E-2</v>
      </c>
      <c r="AI140" s="33">
        <f t="shared" si="192"/>
        <v>0.19247270610655262</v>
      </c>
      <c r="AJ140" s="33">
        <f t="shared" si="193"/>
        <v>0</v>
      </c>
      <c r="AK140" s="12">
        <f t="shared" si="194"/>
        <v>0</v>
      </c>
      <c r="AL140" s="12"/>
      <c r="AM140" s="6"/>
      <c r="AN140" s="6"/>
    </row>
    <row r="141" spans="1:40" ht="15.5" x14ac:dyDescent="0.35">
      <c r="A141" s="5" t="s">
        <v>19</v>
      </c>
      <c r="E141" s="1">
        <f>+E34/E138</f>
        <v>0.87274593492881603</v>
      </c>
      <c r="F141" s="1"/>
      <c r="G141" s="1">
        <f>+G34/G138</f>
        <v>0.85281187048889551</v>
      </c>
      <c r="H141" s="1"/>
      <c r="I141" s="1">
        <f>+I34/I138</f>
        <v>1.9958521392509574</v>
      </c>
      <c r="J141" s="1"/>
      <c r="K141" s="1">
        <f>+K34/K138</f>
        <v>3.5758428824228683</v>
      </c>
      <c r="L141" s="1"/>
      <c r="M141" s="1">
        <f>+M34/M138</f>
        <v>0.69758960006640458</v>
      </c>
      <c r="N141" s="1"/>
      <c r="O141" s="1">
        <f>+O34/O138</f>
        <v>8.5648240320253644E-2</v>
      </c>
      <c r="P141" s="1"/>
      <c r="Q141" s="1">
        <f>+Q34/Q138</f>
        <v>3.3563011426943276E-2</v>
      </c>
      <c r="R141" s="1"/>
      <c r="S141" s="1">
        <f>+S34/S138</f>
        <v>0.20750825718100691</v>
      </c>
      <c r="T141" s="1"/>
      <c r="U141" s="1">
        <f>+U34/U138</f>
        <v>0</v>
      </c>
      <c r="V141" s="1"/>
      <c r="W141" s="1">
        <f>+W34/W138</f>
        <v>0</v>
      </c>
      <c r="X141" s="1">
        <f>+X34/X138</f>
        <v>0.48773074519521964</v>
      </c>
      <c r="AA141" s="5" t="s">
        <v>19</v>
      </c>
      <c r="AB141" s="33">
        <f t="shared" si="185"/>
        <v>0.87274593492881603</v>
      </c>
      <c r="AC141" s="33">
        <f t="shared" si="186"/>
        <v>0.85281187048889551</v>
      </c>
      <c r="AD141" s="33">
        <f t="shared" si="187"/>
        <v>1.9958521392509574</v>
      </c>
      <c r="AE141" s="33">
        <f t="shared" si="188"/>
        <v>3.5758428824228683</v>
      </c>
      <c r="AF141" s="33">
        <f t="shared" si="189"/>
        <v>0.69758960006640458</v>
      </c>
      <c r="AG141" s="33">
        <f t="shared" si="190"/>
        <v>8.5648240320253644E-2</v>
      </c>
      <c r="AH141" s="33">
        <f t="shared" si="191"/>
        <v>3.3563011426943276E-2</v>
      </c>
      <c r="AI141" s="33">
        <f t="shared" si="192"/>
        <v>0.20750825718100691</v>
      </c>
      <c r="AJ141" s="33">
        <f t="shared" si="193"/>
        <v>0</v>
      </c>
      <c r="AK141" s="12">
        <f t="shared" si="194"/>
        <v>0</v>
      </c>
      <c r="AL141" s="12"/>
      <c r="AM141" s="6"/>
      <c r="AN141" s="6"/>
    </row>
    <row r="142" spans="1:40" ht="15.5" x14ac:dyDescent="0.35">
      <c r="A142" s="5" t="s">
        <v>173</v>
      </c>
      <c r="E142" s="1">
        <f>+E141-E35</f>
        <v>9.5615252428392528E-2</v>
      </c>
      <c r="F142" s="1"/>
      <c r="G142" s="1">
        <f>+G141-G35</f>
        <v>7.3191043089234409E-2</v>
      </c>
      <c r="H142" s="1"/>
      <c r="I142" s="1">
        <f>+I141-I35</f>
        <v>7.7272040097263517E-2</v>
      </c>
      <c r="J142" s="1"/>
      <c r="K142" s="1">
        <f>+K141-K35</f>
        <v>0.18224456176928383</v>
      </c>
      <c r="L142" s="1"/>
      <c r="M142" s="1">
        <f>+M141-M35</f>
        <v>5.4870431886476889E-2</v>
      </c>
      <c r="N142" s="1"/>
      <c r="O142" s="1">
        <f>+O141-O35</f>
        <v>7.6265432472012173E-3</v>
      </c>
      <c r="P142" s="1"/>
      <c r="Q142" s="1">
        <f>+Q141-Q35</f>
        <v>3.6733158889385442E-3</v>
      </c>
      <c r="R142" s="1"/>
      <c r="S142" s="1">
        <f>+S141-S35</f>
        <v>1.5035551074454284E-2</v>
      </c>
      <c r="T142" s="1"/>
      <c r="U142" s="1">
        <f>+U141-U35</f>
        <v>0</v>
      </c>
      <c r="V142" s="1"/>
      <c r="W142" s="1">
        <f>+W141-W35</f>
        <v>0</v>
      </c>
      <c r="X142" s="1">
        <f>+X141-X35</f>
        <v>0.48773074519521964</v>
      </c>
      <c r="AA142" s="5" t="s">
        <v>20</v>
      </c>
      <c r="AB142" s="33">
        <f t="shared" si="185"/>
        <v>9.5615252428392528E-2</v>
      </c>
      <c r="AC142" s="33">
        <f t="shared" si="186"/>
        <v>7.3191043089234409E-2</v>
      </c>
      <c r="AD142" s="33">
        <f t="shared" si="187"/>
        <v>7.7272040097263517E-2</v>
      </c>
      <c r="AE142" s="33">
        <f t="shared" si="188"/>
        <v>0.18224456176928383</v>
      </c>
      <c r="AF142" s="33">
        <f t="shared" si="189"/>
        <v>5.4870431886476889E-2</v>
      </c>
      <c r="AG142" s="33">
        <f t="shared" si="190"/>
        <v>7.6265432472012173E-3</v>
      </c>
      <c r="AH142" s="33">
        <f t="shared" si="191"/>
        <v>3.6733158889385442E-3</v>
      </c>
      <c r="AI142" s="33">
        <f t="shared" si="192"/>
        <v>1.5035551074454284E-2</v>
      </c>
      <c r="AJ142" s="33">
        <f t="shared" si="193"/>
        <v>0</v>
      </c>
      <c r="AK142" s="12">
        <f t="shared" si="194"/>
        <v>0</v>
      </c>
      <c r="AL142" s="12"/>
      <c r="AM142" s="6"/>
      <c r="AN142" s="6"/>
    </row>
    <row r="143" spans="1:40" ht="15.5" x14ac:dyDescent="0.35">
      <c r="A143" s="5" t="s">
        <v>21</v>
      </c>
      <c r="E143" s="3">
        <f>+E43</f>
        <v>613.97748916322405</v>
      </c>
      <c r="F143" s="1"/>
      <c r="G143" s="3">
        <f>+G43</f>
        <v>73.397151201891816</v>
      </c>
      <c r="H143" s="1"/>
      <c r="I143" s="3">
        <f>+I43</f>
        <v>1.8460108384071765</v>
      </c>
      <c r="J143" s="1"/>
      <c r="K143" s="3">
        <f>+K43</f>
        <v>3.6760860869379304</v>
      </c>
      <c r="L143" s="1"/>
      <c r="M143" s="3">
        <f>+M43</f>
        <v>10.08024504680124</v>
      </c>
      <c r="N143" s="1"/>
      <c r="O143" s="3">
        <f>+O43</f>
        <v>123.1133113580198</v>
      </c>
      <c r="P143" s="1"/>
      <c r="Q143" s="3">
        <f>+Q43</f>
        <v>152.38286289090945</v>
      </c>
      <c r="R143" s="1"/>
      <c r="S143" s="3">
        <f>+S43</f>
        <v>0.27055450220727911</v>
      </c>
      <c r="T143" s="1"/>
      <c r="U143" s="3">
        <f>+U43</f>
        <v>0</v>
      </c>
      <c r="V143" s="1"/>
      <c r="W143" s="3">
        <f>+W43</f>
        <v>0</v>
      </c>
      <c r="X143" s="3">
        <f>+X43</f>
        <v>978.74371108839864</v>
      </c>
      <c r="Y143" s="3">
        <f>SUM(E143:W143)</f>
        <v>978.74371108839875</v>
      </c>
      <c r="AA143" s="5" t="s">
        <v>21</v>
      </c>
      <c r="AB143" s="12">
        <f t="shared" si="185"/>
        <v>613.97748916322405</v>
      </c>
      <c r="AC143" s="12">
        <f t="shared" si="186"/>
        <v>73.397151201891816</v>
      </c>
      <c r="AD143" s="12">
        <f t="shared" si="187"/>
        <v>1.8460108384071765</v>
      </c>
      <c r="AE143" s="12">
        <f t="shared" si="188"/>
        <v>3.6760860869379304</v>
      </c>
      <c r="AF143" s="12">
        <f t="shared" si="189"/>
        <v>10.08024504680124</v>
      </c>
      <c r="AG143" s="12">
        <f t="shared" si="190"/>
        <v>123.1133113580198</v>
      </c>
      <c r="AH143" s="12">
        <f t="shared" si="191"/>
        <v>152.38286289090945</v>
      </c>
      <c r="AI143" s="12">
        <f t="shared" si="192"/>
        <v>0.27055450220727911</v>
      </c>
      <c r="AJ143" s="12">
        <f t="shared" si="193"/>
        <v>0</v>
      </c>
      <c r="AK143" s="12">
        <f t="shared" si="194"/>
        <v>0</v>
      </c>
      <c r="AL143" s="12">
        <f t="shared" si="194"/>
        <v>978.74371108839864</v>
      </c>
      <c r="AM143" s="6"/>
      <c r="AN143" s="6"/>
    </row>
    <row r="144" spans="1:40" ht="15.5" x14ac:dyDescent="0.35">
      <c r="A144" s="5" t="s">
        <v>22</v>
      </c>
      <c r="E144" s="3">
        <f>+E112+E96+E83+E125+E107</f>
        <v>393.59487067230873</v>
      </c>
      <c r="G144" s="3">
        <f>+G112+G96+G83+G125+G107</f>
        <v>46.751451802915852</v>
      </c>
      <c r="I144" s="3">
        <f>+I112+I96+I83+I125+I107</f>
        <v>1.4944843926444327</v>
      </c>
      <c r="K144" s="3">
        <f>+K112+K96+K83+K125+K107</f>
        <v>3.4492617971910731</v>
      </c>
      <c r="M144" s="3">
        <f>+M112+M96+M83+M125+M107</f>
        <v>7.00063947183979</v>
      </c>
      <c r="O144" s="3">
        <f>+O112+O96+O83+O125+O107</f>
        <v>83.391228802157826</v>
      </c>
      <c r="Q144" s="3">
        <f>+Q112+Q96+Q83+Q125+Q107</f>
        <v>118.77041855306643</v>
      </c>
      <c r="S144" s="3">
        <f>+S112+S96+S83+S125+S107</f>
        <v>0.17754883452856807</v>
      </c>
      <c r="U144" s="3">
        <f>+U112+U96+U83+U125+U107</f>
        <v>0</v>
      </c>
      <c r="W144" s="3">
        <f>+W112+W96+W83+W125+W107</f>
        <v>52.433855551160427</v>
      </c>
      <c r="X144" s="3">
        <f>+X112+X96+X83+X125+X107</f>
        <v>707.06375987781314</v>
      </c>
      <c r="AA144" s="5" t="s">
        <v>22</v>
      </c>
      <c r="AB144" s="12">
        <f t="shared" si="185"/>
        <v>393.59487067230873</v>
      </c>
      <c r="AC144" s="12">
        <f t="shared" si="186"/>
        <v>46.751451802915852</v>
      </c>
      <c r="AD144" s="12">
        <f t="shared" si="187"/>
        <v>1.4944843926444327</v>
      </c>
      <c r="AE144" s="12">
        <f t="shared" si="188"/>
        <v>3.4492617971910731</v>
      </c>
      <c r="AF144" s="12">
        <f t="shared" si="189"/>
        <v>7.00063947183979</v>
      </c>
      <c r="AG144" s="12">
        <f t="shared" si="190"/>
        <v>83.391228802157826</v>
      </c>
      <c r="AH144" s="12">
        <f t="shared" si="191"/>
        <v>118.77041855306643</v>
      </c>
      <c r="AI144" s="12">
        <f t="shared" si="192"/>
        <v>0.17754883452856807</v>
      </c>
      <c r="AJ144" s="12">
        <f t="shared" si="193"/>
        <v>0</v>
      </c>
      <c r="AK144" s="12">
        <f t="shared" si="194"/>
        <v>52.433855551160427</v>
      </c>
      <c r="AL144" s="12">
        <f t="shared" si="194"/>
        <v>707.06375987781314</v>
      </c>
      <c r="AM144" s="6"/>
      <c r="AN144" s="6"/>
    </row>
    <row r="145" spans="1:41" ht="15.5" x14ac:dyDescent="0.35">
      <c r="A145" s="5" t="s">
        <v>23</v>
      </c>
      <c r="E145" s="3">
        <f>+E43-E144</f>
        <v>220.38261849091532</v>
      </c>
      <c r="G145" s="3">
        <f>+G43-G144</f>
        <v>26.645699398975964</v>
      </c>
      <c r="I145" s="3">
        <f>+I43-I144</f>
        <v>0.35152644576274383</v>
      </c>
      <c r="K145" s="3">
        <f>+K43-K144</f>
        <v>0.22682428974685731</v>
      </c>
      <c r="M145" s="3">
        <f>+M43-M144</f>
        <v>3.0796055749614499</v>
      </c>
      <c r="O145" s="3">
        <f>+O43-O144</f>
        <v>39.722082555861974</v>
      </c>
      <c r="Q145" s="3">
        <f>+Q43-Q144</f>
        <v>33.612444337843016</v>
      </c>
      <c r="S145" s="3">
        <f>+S43-S144</f>
        <v>9.3005667678711046E-2</v>
      </c>
      <c r="U145" s="3">
        <f>+U43-U144</f>
        <v>0</v>
      </c>
      <c r="W145" s="3">
        <f>+W43-W144</f>
        <v>-52.433855551160427</v>
      </c>
      <c r="X145" s="3">
        <f>+X43-X144</f>
        <v>271.6799512105855</v>
      </c>
      <c r="AA145" s="5" t="s">
        <v>23</v>
      </c>
      <c r="AB145" s="12">
        <f t="shared" si="185"/>
        <v>220.38261849091532</v>
      </c>
      <c r="AC145" s="12">
        <f t="shared" si="186"/>
        <v>26.645699398975964</v>
      </c>
      <c r="AD145" s="12">
        <f t="shared" si="187"/>
        <v>0.35152644576274383</v>
      </c>
      <c r="AE145" s="12">
        <f t="shared" si="188"/>
        <v>0.22682428974685731</v>
      </c>
      <c r="AF145" s="12">
        <f t="shared" si="189"/>
        <v>3.0796055749614499</v>
      </c>
      <c r="AG145" s="12">
        <f t="shared" si="190"/>
        <v>39.722082555861974</v>
      </c>
      <c r="AH145" s="12">
        <f t="shared" si="191"/>
        <v>33.612444337843016</v>
      </c>
      <c r="AI145" s="12">
        <f t="shared" si="192"/>
        <v>9.3005667678711046E-2</v>
      </c>
      <c r="AJ145" s="12">
        <f t="shared" si="193"/>
        <v>0</v>
      </c>
      <c r="AK145" s="12">
        <f t="shared" si="194"/>
        <v>-52.433855551160427</v>
      </c>
      <c r="AL145" s="12">
        <f t="shared" si="194"/>
        <v>271.6799512105855</v>
      </c>
      <c r="AM145" s="6">
        <f>10*AL145/1000</f>
        <v>2.7167995121058546</v>
      </c>
      <c r="AN145" s="6">
        <f>5*AL145/1000</f>
        <v>1.3583997560529273</v>
      </c>
    </row>
    <row r="146" spans="1:41" ht="15.5" x14ac:dyDescent="0.35">
      <c r="A146" s="5" t="s">
        <v>174</v>
      </c>
      <c r="E146" s="15">
        <f>-E145/E143</f>
        <v>-0.35894250584214377</v>
      </c>
      <c r="G146" s="15">
        <f>-G145/G143</f>
        <v>-0.36303451786135765</v>
      </c>
      <c r="I146" s="15">
        <f>-I145/I143</f>
        <v>-0.19042490891660047</v>
      </c>
      <c r="K146" s="15">
        <f>-K145/K143</f>
        <v>-6.1702659943906578E-2</v>
      </c>
      <c r="M146" s="15">
        <f>-M145/M143</f>
        <v>-0.30550899910302282</v>
      </c>
      <c r="O146" s="15">
        <f>-O145/O143</f>
        <v>-0.32264652877663347</v>
      </c>
      <c r="Q146" s="15">
        <f>-Q145/Q143</f>
        <v>-0.2205789004102521</v>
      </c>
      <c r="S146" s="15">
        <f>-S145/S143</f>
        <v>-0.34375945297504934</v>
      </c>
      <c r="U146" s="15" t="e">
        <f>-U145/U143</f>
        <v>#DIV/0!</v>
      </c>
      <c r="W146" s="15"/>
      <c r="X146" s="15">
        <f>-X145/X143</f>
        <v>-0.27758027779148386</v>
      </c>
      <c r="AA146" s="5" t="s">
        <v>24</v>
      </c>
      <c r="AB146" s="32">
        <f t="shared" si="185"/>
        <v>-0.35894250584214377</v>
      </c>
      <c r="AC146" s="32">
        <f t="shared" si="186"/>
        <v>-0.36303451786135765</v>
      </c>
      <c r="AD146" s="32">
        <f t="shared" si="187"/>
        <v>-0.19042490891660047</v>
      </c>
      <c r="AE146" s="32">
        <f t="shared" si="188"/>
        <v>-6.1702659943906578E-2</v>
      </c>
      <c r="AF146" s="32">
        <f t="shared" si="189"/>
        <v>-0.30550899910302282</v>
      </c>
      <c r="AG146" s="32">
        <f t="shared" si="190"/>
        <v>-0.32264652877663347</v>
      </c>
      <c r="AH146" s="32">
        <f t="shared" si="191"/>
        <v>-0.2205789004102521</v>
      </c>
      <c r="AI146" s="32">
        <f t="shared" si="192"/>
        <v>-0.34375945297504934</v>
      </c>
      <c r="AJ146" s="12">
        <f>+V146</f>
        <v>0</v>
      </c>
      <c r="AK146" s="12">
        <f t="shared" ref="AK146" si="196">+W146</f>
        <v>0</v>
      </c>
      <c r="AL146" s="32">
        <f>+X146</f>
        <v>-0.27758027779148386</v>
      </c>
      <c r="AM146" s="6"/>
      <c r="AN146" s="6"/>
    </row>
    <row r="147" spans="1:41" ht="15.5" x14ac:dyDescent="0.35">
      <c r="AB147" s="5"/>
      <c r="AM147" s="2">
        <f>+AM135+AM145</f>
        <v>13.940288408517002</v>
      </c>
      <c r="AN147" s="2">
        <f>+AN135+AN145</f>
        <v>6.9701442042585011</v>
      </c>
      <c r="AO147" s="2">
        <f>+AM147-AN147</f>
        <v>6.9701442042585011</v>
      </c>
    </row>
    <row r="148" spans="1:41" ht="15.5" x14ac:dyDescent="0.35">
      <c r="E148" s="4" t="s">
        <v>73</v>
      </c>
      <c r="F148" s="4"/>
      <c r="G148" s="4" t="s">
        <v>74</v>
      </c>
      <c r="H148" s="4"/>
      <c r="I148" s="4" t="s">
        <v>81</v>
      </c>
      <c r="J148" s="4"/>
      <c r="K148" s="4" t="s">
        <v>76</v>
      </c>
      <c r="L148" s="4"/>
      <c r="M148" s="4" t="s">
        <v>77</v>
      </c>
      <c r="N148" s="4"/>
      <c r="O148" s="4" t="s">
        <v>78</v>
      </c>
      <c r="P148" s="4"/>
      <c r="Q148" s="4" t="s">
        <v>79</v>
      </c>
      <c r="R148" s="4"/>
      <c r="S148" s="4" t="s">
        <v>80</v>
      </c>
      <c r="T148" s="4"/>
      <c r="U148" s="4" t="s">
        <v>82</v>
      </c>
      <c r="V148" s="4"/>
      <c r="W148" s="4" t="s">
        <v>9</v>
      </c>
      <c r="X148" s="4" t="s">
        <v>10</v>
      </c>
      <c r="AB148" s="4" t="s">
        <v>0</v>
      </c>
      <c r="AC148" s="4" t="s">
        <v>1</v>
      </c>
      <c r="AD148" s="4" t="s">
        <v>2</v>
      </c>
      <c r="AE148" s="4" t="s">
        <v>3</v>
      </c>
      <c r="AF148" s="4" t="s">
        <v>4</v>
      </c>
      <c r="AG148" s="4" t="s">
        <v>5</v>
      </c>
      <c r="AH148" s="4" t="s">
        <v>6</v>
      </c>
      <c r="AI148" s="4" t="s">
        <v>7</v>
      </c>
      <c r="AJ148" s="4" t="s">
        <v>8</v>
      </c>
      <c r="AK148" s="4" t="s">
        <v>9</v>
      </c>
      <c r="AL148" s="4" t="s">
        <v>10</v>
      </c>
      <c r="AM148" s="4" t="s">
        <v>52</v>
      </c>
      <c r="AN148" s="4" t="s">
        <v>53</v>
      </c>
    </row>
    <row r="149" spans="1:41" ht="15.5" x14ac:dyDescent="0.35">
      <c r="A149" t="s">
        <v>25</v>
      </c>
      <c r="E149" s="6">
        <f>+E54</f>
        <v>114.84953938841333</v>
      </c>
      <c r="F149" s="6"/>
      <c r="G149" s="6">
        <f>+G54</f>
        <v>25.423219174053784</v>
      </c>
      <c r="H149" s="6"/>
      <c r="I149" s="6">
        <f>+I54</f>
        <v>8.7515185478356003E-2</v>
      </c>
      <c r="J149" s="6"/>
      <c r="K149" s="6">
        <f>+K54</f>
        <v>0.31717379119382832</v>
      </c>
      <c r="L149" s="6"/>
      <c r="M149" s="6">
        <f>+M54</f>
        <v>3.8439207022005331</v>
      </c>
      <c r="N149" s="6"/>
      <c r="O149" s="6">
        <f>+O54</f>
        <v>10.658993905689655</v>
      </c>
      <c r="P149" s="6"/>
      <c r="Q149" s="6">
        <f>+Q54</f>
        <v>65.037421438035523</v>
      </c>
      <c r="R149" s="6"/>
      <c r="S149" s="6">
        <f>+S54</f>
        <v>2.0258103127372182</v>
      </c>
      <c r="T149" s="6"/>
      <c r="U149" s="6">
        <f>+U54</f>
        <v>1.6353971855447904</v>
      </c>
      <c r="V149" s="6"/>
      <c r="W149" s="6">
        <f>+W54</f>
        <v>31.727152129730392</v>
      </c>
      <c r="X149" s="6">
        <f>+X54</f>
        <v>255.60614321307742</v>
      </c>
      <c r="AA149" t="s">
        <v>25</v>
      </c>
      <c r="AB149" s="12">
        <f>+E149</f>
        <v>114.84953938841333</v>
      </c>
      <c r="AC149" s="12">
        <f>+G149</f>
        <v>25.423219174053784</v>
      </c>
      <c r="AD149" s="12">
        <f>+I149</f>
        <v>8.7515185478356003E-2</v>
      </c>
      <c r="AE149" s="12">
        <f>+K149</f>
        <v>0.31717379119382832</v>
      </c>
      <c r="AF149" s="12">
        <f>+M149</f>
        <v>3.8439207022005331</v>
      </c>
      <c r="AG149" s="12">
        <f>+O149</f>
        <v>10.658993905689655</v>
      </c>
      <c r="AH149" s="12">
        <f>+Q149</f>
        <v>65.037421438035523</v>
      </c>
      <c r="AI149" s="12">
        <f>+S149</f>
        <v>2.0258103127372182</v>
      </c>
      <c r="AJ149" s="12">
        <f>+U149</f>
        <v>1.6353971855447904</v>
      </c>
      <c r="AK149" s="12">
        <f>+W149</f>
        <v>31.727152129730392</v>
      </c>
      <c r="AL149" s="12">
        <f>+X149</f>
        <v>255.60614321307742</v>
      </c>
      <c r="AM149" s="2">
        <f>+AL149</f>
        <v>255.60614321307742</v>
      </c>
      <c r="AN149" s="3">
        <f>+AL149</f>
        <v>255.60614321307742</v>
      </c>
    </row>
    <row r="150" spans="1:41" ht="15.5" x14ac:dyDescent="0.35">
      <c r="A150" t="s">
        <v>26</v>
      </c>
      <c r="E150" s="2">
        <f>0.001*($C73*E73+$C74*E74+$C75*E75+$C76*E76+$C79*E79+$C80*E80+$C81*E81+$C82*E82+$C83*E83+$C84*E84+$C88*E88+$C89*E89+$C92*E92+$C93*E93+$C94*E94+$C95*E95+$C96*E96+$C97*E97+$C101*E101+$C102*E102+$C106*E106+$C107*E107+$C108*E108+$C109*E109+$C110*E110+$C111*E111+$C112*E112+$C113*E113+$N$2*($C117*E117+$C118*E118+$C121*E121+$C122*E122+$C123*E123+$C124*E124+$C125*E125+$C126*E126))</f>
        <v>86.013924229435489</v>
      </c>
      <c r="F150" s="2"/>
      <c r="G150" s="2">
        <f>0.001*($C73*G73+$C74*G74+$C75*G75+$C76*G76+$C79*G79+$C80*G80+$C81*G81+$C82*G82+$C83*G83+$C84*G84+$C88*G88+$C89*G89+$C92*G92+$C93*G93+$C94*G94+$C95*G95+$C96*G96+$C97*G97+$C101*G101+$C102*G102+$C106*G106+$C107*G107+$C108*G108+$C109*G109+$C110*G110+$C111*G111+$C112*G112+$C113*G113+$N$2*($C117*G117+$C118*G118+$C121*G121+$C122*G122+$C123*G123+$C124*G124+$C125*G125+$C126*G126))</f>
        <v>20.033131793929662</v>
      </c>
      <c r="H150" s="2"/>
      <c r="I150" s="2">
        <f>0.001*($C73*I73+$C74*I74+$C75*I75+$C76*I76+$C79*I79+$C80*I80+$C81*I81+$C82*I82+$C83*I83+$C84*I84+$C88*I88+$C89*I89+$C92*I92+$C93*I93+$C94*I94+$C95*I95+$C96*I96+$C97*I97+$C101*I101+$C102*I102+$C106*I106+$C107*I107+$C108*I108+$C109*I109+$C110*I110+$C111*I111+$C112*I112+$C113*I113+$N$2*($C117*I117+$C118*I118+$C121*I121+$C122*I122+$C123*I123+$C124*I124+$C125*I125+$C126*I126))</f>
        <v>7.4826095423529665E-2</v>
      </c>
      <c r="J150" s="2"/>
      <c r="K150" s="2">
        <f>0.001*($C73*K73+$C74*K74+$C75*K75+$C76*K76+$C79*K79+$C80*K80+$C81*K81+$C82*K82+$C83*K83+$C84*K84+$C88*K88+$C89*K89+$C92*K92+$C93*K93+$C94*K94+$C95*K95+$C96*K96+$C97*K97+$C101*K101+$C102*K102+$C106*K106+$C107*K107+$C108*K108+$C109*K109+$C110*K110+$C111*K111+$C112*K112+$C113*K113+$N$2*($C117*K117+$C118*K118+$C121*K121+$C122*K122+$C123*K123+$C124*K124+$C125*K125+$C126*K126))</f>
        <v>0.2859232037610836</v>
      </c>
      <c r="L150" s="2"/>
      <c r="M150" s="2">
        <f>0.001*($C73*M73+$C74*M74+$C75*M75+$C76*M76+$C79*M79+$C80*M80+$C81*M81+$C82*M82+$C83*M83+$C84*M84+$C88*M88+$C89*M89+$C92*M92+$C93*M93+$C94*M94+$C95*M95+$C96*M96+$C97*M97+$C101*M101+$C102*M102+$C106*M106+$C107*M107+$C108*M108+$C109*M109+$C110*M110+$C111*M111+$C112*M112+$C113*M113+$N$2*($C117*M117+$C118*M118+$C121*M121+$C122*M122+$C123*M123+$C124*M124+$C125*M125+$C126*M126))</f>
        <v>2.9378824173035727</v>
      </c>
      <c r="N150" s="2"/>
      <c r="O150" s="2">
        <f>0.001*($C73*O73+$C74*O74+$C75*O75+$C76*O76+$C79*O79+$C80*O80+$C81*O81+$C82*O82+$C83*O83+$C84*O84+$C88*O88+$C89*O89+$C92*O92+$C93*O93+$C94*O94+$C95*O95+$C96*O96+$C97*O97+$C101*O101+$C102*O102+$C106*O106+$C107*O107+$C108*O108+$C109*O109+$C110*O110+$C111*O111+$C112*O112+$C113*O113+$N$2*($C117*O117+$C118*O118+$C121*O121+$C122*O122+$C123*O123+$C124*O124+$C125*O125+$C126*O126))</f>
        <v>9.0841471285638562</v>
      </c>
      <c r="P150" s="2"/>
      <c r="Q150" s="2">
        <f>0.001*($C73*Q73+$C74*Q74+$C75*Q75+$C76*Q76+$C79*Q79+$C80*Q80+$C81*Q81+$C82*Q82+$C83*Q83+$C84*Q84+$C88*Q88+$C89*Q89+$C92*Q92+$C93*Q93+$C94*Q94+$C95*Q95+$C96*Q96+$C97*Q97+$C101*Q101+$C102*Q102+$C106*Q106+$C107*Q107+$C108*Q108+$C109*Q109+$C110*Q110+$C111*Q111+$C112*Q112+$C113*Q113+$N$2*($C117*Q117+$C118*Q118+$C121*Q121+$C122*Q122+$C123*Q123+$C124*Q124+$C125*Q125+$C126*Q126))</f>
        <v>56.085606228323854</v>
      </c>
      <c r="R150" s="2"/>
      <c r="S150" s="2">
        <f>0.001*($C73*S73+$C74*S74+$C75*S75+$C76*S76+$C79*S79+$C80*S80+$C81*S81+$C82*S82+$C83*S83+$C84*S84+$C88*S88+$C89*S89+$C92*S92+$C93*S93+$C94*S94+$C95*S95+$C96*S96+$C97*S97+$C101*S101+$C102*S102+$C106*S106+$C107*S107+$C108*S108+$C109*S109+$C110*S110+$C111*S111+$C112*S112+$C113*S113+$N$2*($C117*S117+$C118*S118+$C121*S121+$C122*S122+$C123*S123+$C124*S124+$C125*S125+$C126*S126))</f>
        <v>1.4924614778254284</v>
      </c>
      <c r="T150" s="2"/>
      <c r="U150" s="2">
        <f>0.001*($C73*U73+$C74*U74+$C75*U75+$C76*U76+$C79*U79+$C80*U80+$C81*U81+$C82*U82+$C83*U83+$C84*U84+$C88*U88+$C89*U89+$C92*U92+$C93*U93+$C94*U94+$C95*U95+$C96*U96+$C97*U97+$C101*U101+$C102*U102+$C106*U106+$C107*U107+$C108*U108+$C109*U109+$C110*U110+$C111*U111+$C112*U112+$C113*U113+$N$2*($C117*U117+$C118*U118+$C121*U121+$C122*U122+$C123*U123+$C124*U124+$C125*U125+$C126*U126))</f>
        <v>1.5988297044760094</v>
      </c>
      <c r="V150" s="2"/>
      <c r="W150" s="2">
        <f>0.001*($C73*W73+$C74*W74+$C75*W75+$C76*W76+$C79*W79+$C80*W80+$C81*W81+$C82*W82+$C83*W83+$C84*W84+$C88*W88+$C89*W89+$C92*W92+$C93*W93+$C94*W94+$C95*W95+$C96*W96+$C97*W97+$C101*W101+$C102*W102+$C106*W106+$C107*W107+$C108*W108+$C109*W109+$C110*W110+$C111*W111+$C112*W112+$C113*W113+$N$2*($C117*W117+$C118*W118+$C121*W121+$C122*W122+$C123*W123+$C124*W124+$C125*W125+$C126*W126))</f>
        <v>27.068650539753776</v>
      </c>
      <c r="X150" s="2">
        <f>0.001*($C73*X73+$C74*X74+$C75*X75+$C76*X76+$C79*X79+$C80*X80+$C81*X81+$C82*X82+$C83*X83+$C84*X84+$C88*X88+$C89*X89+$C92*X92+$C93*X93+$C94*X94+$C95*X95+$C96*X96+$C97*X97+$C101*X101+$C102*X102+$C106*X106+$C107*X107+$C108*X108+$C109*X109+$C110*X110+$C111*X111+$C112*X112+$C113*X113+$N$2*($C117*X117+$C118*X118+$C121*X121+$C122*X122+$C123*X123+$C124*X124+$C125*X125+$C126*X126))</f>
        <v>204.67538281879632</v>
      </c>
      <c r="AA150" t="s">
        <v>26</v>
      </c>
      <c r="AB150" s="12">
        <f t="shared" ref="AB150:AB152" si="197">+E150</f>
        <v>86.013924229435489</v>
      </c>
      <c r="AC150" s="12">
        <f t="shared" ref="AC150:AC152" si="198">+G150</f>
        <v>20.033131793929662</v>
      </c>
      <c r="AD150" s="12">
        <f t="shared" ref="AD150:AD152" si="199">+I150</f>
        <v>7.4826095423529665E-2</v>
      </c>
      <c r="AE150" s="12">
        <f t="shared" ref="AE150:AE152" si="200">+K150</f>
        <v>0.2859232037610836</v>
      </c>
      <c r="AF150" s="12">
        <f t="shared" ref="AF150:AF152" si="201">+M150</f>
        <v>2.9378824173035727</v>
      </c>
      <c r="AG150" s="12">
        <f t="shared" ref="AG150:AG152" si="202">+O150</f>
        <v>9.0841471285638562</v>
      </c>
      <c r="AH150" s="12">
        <f t="shared" ref="AH150:AH152" si="203">+Q150</f>
        <v>56.085606228323854</v>
      </c>
      <c r="AI150" s="12">
        <f t="shared" ref="AI150:AI152" si="204">+S150</f>
        <v>1.4924614778254284</v>
      </c>
      <c r="AJ150" s="12">
        <f t="shared" ref="AJ150:AJ152" si="205">+U150</f>
        <v>1.5988297044760094</v>
      </c>
      <c r="AK150" s="12">
        <f t="shared" ref="AK150:AK152" si="206">+W150</f>
        <v>27.068650539753776</v>
      </c>
      <c r="AL150" s="12">
        <f t="shared" ref="AL150:AL152" si="207">+X150</f>
        <v>204.67538281879632</v>
      </c>
      <c r="AM150" s="2">
        <f>+AL150+AO147</f>
        <v>211.64552702305483</v>
      </c>
      <c r="AN150" s="2">
        <f>+AL150+AM147</f>
        <v>218.61567122731333</v>
      </c>
    </row>
    <row r="151" spans="1:41" ht="15.5" x14ac:dyDescent="0.35">
      <c r="A151" t="s">
        <v>35</v>
      </c>
      <c r="E151" s="2">
        <f>+E150-E149</f>
        <v>-28.835615158977845</v>
      </c>
      <c r="F151" s="2"/>
      <c r="G151" s="2">
        <f t="shared" ref="G151:U151" si="208">+G150-G149</f>
        <v>-5.3900873801241218</v>
      </c>
      <c r="H151" s="2"/>
      <c r="I151" s="2">
        <f t="shared" ref="I151" si="209">+I150-I149</f>
        <v>-1.2689090054826338E-2</v>
      </c>
      <c r="J151" s="2"/>
      <c r="K151" s="2">
        <f t="shared" ref="K151" si="210">+K150-K149</f>
        <v>-3.1250587432744725E-2</v>
      </c>
      <c r="L151" s="2"/>
      <c r="M151" s="2">
        <f t="shared" si="208"/>
        <v>-0.90603828489696037</v>
      </c>
      <c r="N151" s="2"/>
      <c r="O151" s="2">
        <f t="shared" si="208"/>
        <v>-1.5748467771257992</v>
      </c>
      <c r="P151" s="2"/>
      <c r="Q151" s="2">
        <f t="shared" si="208"/>
        <v>-8.9518152097116683</v>
      </c>
      <c r="R151" s="2"/>
      <c r="S151" s="2">
        <f t="shared" si="208"/>
        <v>-0.53334883491178986</v>
      </c>
      <c r="T151" s="2"/>
      <c r="U151" s="2">
        <f t="shared" si="208"/>
        <v>-3.6567481068781049E-2</v>
      </c>
      <c r="V151" s="2"/>
      <c r="W151" s="2">
        <f>+W150-W149</f>
        <v>-4.6585015899766162</v>
      </c>
      <c r="X151" s="3">
        <f>+X150-X149</f>
        <v>-50.930760394281094</v>
      </c>
      <c r="Y151" s="2"/>
      <c r="AA151" t="s">
        <v>27</v>
      </c>
      <c r="AB151" s="12">
        <f t="shared" si="197"/>
        <v>-28.835615158977845</v>
      </c>
      <c r="AC151" s="12">
        <f t="shared" si="198"/>
        <v>-5.3900873801241218</v>
      </c>
      <c r="AD151" s="12">
        <f t="shared" si="199"/>
        <v>-1.2689090054826338E-2</v>
      </c>
      <c r="AE151" s="12">
        <f t="shared" si="200"/>
        <v>-3.1250587432744725E-2</v>
      </c>
      <c r="AF151" s="12">
        <f t="shared" si="201"/>
        <v>-0.90603828489696037</v>
      </c>
      <c r="AG151" s="12">
        <f t="shared" si="202"/>
        <v>-1.5748467771257992</v>
      </c>
      <c r="AH151" s="12">
        <f t="shared" si="203"/>
        <v>-8.9518152097116683</v>
      </c>
      <c r="AI151" s="12">
        <f t="shared" si="204"/>
        <v>-0.53334883491178986</v>
      </c>
      <c r="AJ151" s="12">
        <f t="shared" si="205"/>
        <v>-3.6567481068781049E-2</v>
      </c>
      <c r="AK151" s="12">
        <f t="shared" si="206"/>
        <v>-4.6585015899766162</v>
      </c>
      <c r="AL151" s="12">
        <f t="shared" si="207"/>
        <v>-50.930760394281094</v>
      </c>
      <c r="AM151" s="2">
        <f>+AM150-AM149</f>
        <v>-43.960616190022591</v>
      </c>
      <c r="AN151" s="2">
        <f>+AN150-AN149</f>
        <v>-36.990471985764088</v>
      </c>
    </row>
    <row r="152" spans="1:41" ht="15.5" x14ac:dyDescent="0.35">
      <c r="A152" t="s">
        <v>28</v>
      </c>
      <c r="E152" s="2">
        <f>100*E151/E149</f>
        <v>-25.107297175531329</v>
      </c>
      <c r="F152" s="2"/>
      <c r="G152" s="2">
        <f>100*G151/G149</f>
        <v>-21.201435361990239</v>
      </c>
      <c r="H152" s="2"/>
      <c r="I152" s="2">
        <f>100*I151/I149</f>
        <v>-14.499300876148592</v>
      </c>
      <c r="J152" s="2"/>
      <c r="K152" s="2">
        <f>100*K151/K149</f>
        <v>-9.8528277872893835</v>
      </c>
      <c r="L152" s="2"/>
      <c r="M152" s="2">
        <f>100*M151/M149</f>
        <v>-23.570680955470277</v>
      </c>
      <c r="N152" s="2"/>
      <c r="O152" s="2">
        <f>100*O151/O149</f>
        <v>-14.774816376291978</v>
      </c>
      <c r="P152" s="2"/>
      <c r="Q152" s="2">
        <f>100*Q151/Q149</f>
        <v>-13.764099209007725</v>
      </c>
      <c r="R152" s="2"/>
      <c r="S152" s="2">
        <f>100*S151/S149</f>
        <v>-26.327678932147592</v>
      </c>
      <c r="T152" s="2"/>
      <c r="U152" s="2">
        <f>100*U151/U149</f>
        <v>-2.2359999999999718</v>
      </c>
      <c r="V152" s="2"/>
      <c r="W152" s="2">
        <f>100*W151/W149</f>
        <v>-14.683012111923212</v>
      </c>
      <c r="X152" s="2">
        <f t="shared" ref="X152" si="211">100*X151/X149</f>
        <v>-19.925483696933053</v>
      </c>
      <c r="AA152" t="s">
        <v>28</v>
      </c>
      <c r="AB152" s="6">
        <f t="shared" si="197"/>
        <v>-25.107297175531329</v>
      </c>
      <c r="AC152" s="6">
        <f t="shared" si="198"/>
        <v>-21.201435361990239</v>
      </c>
      <c r="AD152" s="6">
        <f t="shared" si="199"/>
        <v>-14.499300876148592</v>
      </c>
      <c r="AE152" s="6">
        <f t="shared" si="200"/>
        <v>-9.8528277872893835</v>
      </c>
      <c r="AF152" s="6">
        <f t="shared" si="201"/>
        <v>-23.570680955470277</v>
      </c>
      <c r="AG152" s="6">
        <f t="shared" si="202"/>
        <v>-14.774816376291978</v>
      </c>
      <c r="AH152" s="6">
        <f t="shared" si="203"/>
        <v>-13.764099209007725</v>
      </c>
      <c r="AI152" s="6">
        <f t="shared" si="204"/>
        <v>-26.327678932147592</v>
      </c>
      <c r="AJ152" s="6">
        <f t="shared" si="205"/>
        <v>-2.2359999999999718</v>
      </c>
      <c r="AK152" s="6">
        <f t="shared" si="206"/>
        <v>-14.683012111923212</v>
      </c>
      <c r="AL152" s="6">
        <f t="shared" si="207"/>
        <v>-19.925483696933053</v>
      </c>
      <c r="AM152" s="2">
        <f>100*AM151/AM149</f>
        <v>-17.198575760902706</v>
      </c>
      <c r="AN152" s="2">
        <f>100*AN151/AN149</f>
        <v>-14.471667824872359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CA4F2-5F56-4E8F-A5B0-D311B3E1815F}">
  <dimension ref="A2:AZ150"/>
  <sheetViews>
    <sheetView zoomScale="50" zoomScaleNormal="50" workbookViewId="0">
      <selection activeCell="O3" sqref="O3"/>
    </sheetView>
  </sheetViews>
  <sheetFormatPr defaultRowHeight="14.5" x14ac:dyDescent="0.35"/>
  <cols>
    <col min="1" max="1" width="48" customWidth="1"/>
    <col min="27" max="27" width="37.453125" customWidth="1"/>
  </cols>
  <sheetData>
    <row r="2" spans="1:25" x14ac:dyDescent="0.35">
      <c r="N2">
        <f>+Koko_maa!N1</f>
        <v>0</v>
      </c>
      <c r="O2" t="s">
        <v>178</v>
      </c>
    </row>
    <row r="3" spans="1:25" x14ac:dyDescent="0.35">
      <c r="A3" s="8" t="s">
        <v>65</v>
      </c>
      <c r="O3" t="s">
        <v>297</v>
      </c>
    </row>
    <row r="4" spans="1:25" ht="15.5" x14ac:dyDescent="0.35">
      <c r="A4" s="4"/>
      <c r="B4" s="4"/>
      <c r="C4" s="4"/>
      <c r="D4" s="4"/>
      <c r="E4" s="4"/>
      <c r="F4" s="4"/>
      <c r="G4" s="4"/>
      <c r="H4" s="4"/>
      <c r="I4" s="4"/>
      <c r="J4" s="4"/>
      <c r="K4" s="4"/>
      <c r="L4" s="4"/>
      <c r="M4" s="4"/>
      <c r="N4" s="4"/>
      <c r="O4" s="4"/>
      <c r="P4" s="4"/>
      <c r="Q4" s="4"/>
      <c r="R4" s="4"/>
      <c r="S4" s="4"/>
      <c r="T4" s="4"/>
      <c r="U4" s="8"/>
      <c r="V4" s="8"/>
      <c r="W4" s="8"/>
      <c r="X4" s="8"/>
      <c r="Y4" s="8"/>
    </row>
    <row r="5" spans="1:25" ht="15.5" x14ac:dyDescent="0.35">
      <c r="A5" s="4"/>
      <c r="B5" s="4"/>
      <c r="C5" s="4"/>
      <c r="D5" s="4"/>
      <c r="E5" s="4"/>
      <c r="F5" s="4"/>
      <c r="G5" s="4"/>
      <c r="H5" s="4"/>
      <c r="I5" s="4"/>
      <c r="J5" s="4"/>
      <c r="K5" s="4"/>
      <c r="L5" s="4"/>
      <c r="M5" s="4"/>
      <c r="N5" s="4"/>
      <c r="O5" s="4"/>
      <c r="P5" s="4"/>
      <c r="Q5" s="4"/>
      <c r="R5" s="4"/>
      <c r="S5" s="4"/>
      <c r="T5" s="4"/>
      <c r="U5" s="8"/>
      <c r="V5" s="8"/>
      <c r="W5" s="8"/>
      <c r="X5" s="8"/>
      <c r="Y5" s="8"/>
    </row>
    <row r="6" spans="1:25" ht="15.5" x14ac:dyDescent="0.35">
      <c r="A6" s="4" t="s">
        <v>73</v>
      </c>
    </row>
    <row r="7" spans="1:25" ht="15.5" x14ac:dyDescent="0.35">
      <c r="A7" s="4" t="s">
        <v>74</v>
      </c>
    </row>
    <row r="8" spans="1:25" ht="15.5" x14ac:dyDescent="0.35">
      <c r="A8" s="4" t="s">
        <v>75</v>
      </c>
    </row>
    <row r="9" spans="1:25" ht="15.5" x14ac:dyDescent="0.35">
      <c r="A9" s="4" t="s">
        <v>76</v>
      </c>
    </row>
    <row r="10" spans="1:25" ht="15.5" x14ac:dyDescent="0.35">
      <c r="A10" s="4" t="s">
        <v>77</v>
      </c>
    </row>
    <row r="11" spans="1:25" ht="15.5" x14ac:dyDescent="0.35">
      <c r="A11" s="4" t="s">
        <v>78</v>
      </c>
    </row>
    <row r="12" spans="1:25" ht="15.5" x14ac:dyDescent="0.35">
      <c r="A12" s="4" t="s">
        <v>79</v>
      </c>
      <c r="F12" s="9"/>
    </row>
    <row r="13" spans="1:25" ht="15.5" x14ac:dyDescent="0.35">
      <c r="A13" s="4" t="s">
        <v>80</v>
      </c>
    </row>
    <row r="14" spans="1:25" ht="15.5" x14ac:dyDescent="0.35">
      <c r="A14" s="21"/>
      <c r="B14" s="23"/>
      <c r="C14" s="23"/>
      <c r="D14" s="23"/>
      <c r="E14" s="21" t="s">
        <v>73</v>
      </c>
      <c r="F14" s="21" t="s">
        <v>74</v>
      </c>
      <c r="G14" s="21" t="s">
        <v>81</v>
      </c>
      <c r="H14" s="21" t="s">
        <v>76</v>
      </c>
      <c r="I14" s="21" t="s">
        <v>77</v>
      </c>
      <c r="J14" s="21" t="s">
        <v>78</v>
      </c>
      <c r="K14" s="21" t="s">
        <v>79</v>
      </c>
      <c r="L14" s="21" t="s">
        <v>80</v>
      </c>
      <c r="M14" s="21" t="s">
        <v>82</v>
      </c>
      <c r="N14" s="21" t="s">
        <v>9</v>
      </c>
      <c r="O14" s="23"/>
    </row>
    <row r="15" spans="1:25" ht="15.5" x14ac:dyDescent="0.35">
      <c r="A15" s="21" t="s">
        <v>83</v>
      </c>
      <c r="B15" s="23"/>
      <c r="C15" s="23"/>
      <c r="D15" s="23"/>
      <c r="E15" s="42">
        <v>13465.80000000001</v>
      </c>
      <c r="F15" s="42">
        <v>6050.6000000000013</v>
      </c>
      <c r="G15" s="42">
        <v>0</v>
      </c>
      <c r="H15" s="42">
        <v>0</v>
      </c>
      <c r="I15" s="42">
        <v>1735.9</v>
      </c>
      <c r="J15" s="42">
        <v>0</v>
      </c>
      <c r="K15" s="42">
        <v>306.2</v>
      </c>
      <c r="L15" s="42">
        <v>50.8</v>
      </c>
      <c r="M15" s="42">
        <v>0.2</v>
      </c>
      <c r="N15" s="43">
        <v>0</v>
      </c>
      <c r="O15" s="23"/>
    </row>
    <row r="16" spans="1:25" ht="15.5" x14ac:dyDescent="0.35">
      <c r="A16" s="44" t="s">
        <v>66</v>
      </c>
      <c r="B16" s="25"/>
      <c r="C16" s="25"/>
      <c r="D16" s="25"/>
      <c r="E16" s="25">
        <v>6724.7856355301892</v>
      </c>
      <c r="F16" s="25">
        <v>3128.5741984368497</v>
      </c>
      <c r="G16" s="25">
        <v>0</v>
      </c>
      <c r="H16" s="25">
        <v>0.38958085678267601</v>
      </c>
      <c r="I16" s="25">
        <v>1360.9583128503994</v>
      </c>
      <c r="J16" s="25">
        <v>83.363282165377512</v>
      </c>
      <c r="K16" s="25">
        <v>8806.0539652704574</v>
      </c>
      <c r="L16" s="25">
        <v>365.32874193750177</v>
      </c>
      <c r="M16" s="25">
        <v>68.226320082361028</v>
      </c>
      <c r="N16" s="25">
        <v>1693.4197761962546</v>
      </c>
      <c r="O16" s="25">
        <v>22231.099813326171</v>
      </c>
    </row>
    <row r="17" spans="1:19" ht="15.5" x14ac:dyDescent="0.35">
      <c r="A17" s="45" t="s">
        <v>198</v>
      </c>
      <c r="B17" s="25"/>
      <c r="C17" s="25"/>
      <c r="D17" s="25"/>
      <c r="E17" s="25">
        <v>1736.8690356574848</v>
      </c>
      <c r="F17" s="25">
        <v>705.64693671187308</v>
      </c>
      <c r="G17" s="25">
        <v>0</v>
      </c>
      <c r="H17" s="25">
        <v>0.24441342797434254</v>
      </c>
      <c r="I17" s="25">
        <v>290.28938563548007</v>
      </c>
      <c r="J17" s="25">
        <v>37.108653021227063</v>
      </c>
      <c r="K17" s="25">
        <v>1310.4686106144018</v>
      </c>
      <c r="L17" s="25">
        <v>60.49204467167587</v>
      </c>
      <c r="M17" s="25">
        <v>8.0283568724628687</v>
      </c>
      <c r="N17" s="25">
        <v>226.53361143931986</v>
      </c>
      <c r="O17" s="25">
        <v>4375.6810480518989</v>
      </c>
    </row>
    <row r="18" spans="1:19" ht="15.5" x14ac:dyDescent="0.35">
      <c r="A18" s="45" t="s">
        <v>85</v>
      </c>
      <c r="B18" s="25"/>
      <c r="C18" s="25"/>
      <c r="D18" s="25"/>
      <c r="E18" s="25">
        <v>1989.3168805544383</v>
      </c>
      <c r="F18" s="42">
        <v>828.34366116899196</v>
      </c>
      <c r="G18" s="25">
        <v>0</v>
      </c>
      <c r="H18" s="25">
        <v>2.1296209414636884</v>
      </c>
      <c r="I18" s="25">
        <v>301.01525772852938</v>
      </c>
      <c r="J18" s="25">
        <v>17.285855721572212</v>
      </c>
      <c r="K18" s="25">
        <v>1515.0145266957531</v>
      </c>
      <c r="L18" s="25">
        <v>56.857911359332512</v>
      </c>
      <c r="M18" s="25">
        <v>12.163764943516698</v>
      </c>
      <c r="N18" s="25">
        <v>328.67579851358408</v>
      </c>
      <c r="O18" s="25">
        <v>5050.8032776271821</v>
      </c>
    </row>
    <row r="19" spans="1:19" ht="15.5" x14ac:dyDescent="0.35">
      <c r="A19" s="45" t="s">
        <v>86</v>
      </c>
      <c r="B19" s="25"/>
      <c r="C19" s="25"/>
      <c r="D19" s="25"/>
      <c r="E19" s="25">
        <v>7636.5377301064818</v>
      </c>
      <c r="F19" s="42">
        <v>3475.6383572065979</v>
      </c>
      <c r="G19" s="25">
        <v>0</v>
      </c>
      <c r="H19" s="25">
        <v>14.507862521027668</v>
      </c>
      <c r="I19" s="25">
        <v>947.08263605274135</v>
      </c>
      <c r="J19" s="25">
        <v>115.98933685034594</v>
      </c>
      <c r="K19" s="25">
        <v>6642.0099932275843</v>
      </c>
      <c r="L19" s="25">
        <v>174.66506722571839</v>
      </c>
      <c r="M19" s="25">
        <v>50.809679409325597</v>
      </c>
      <c r="N19" s="25">
        <v>1293.5023176888485</v>
      </c>
      <c r="O19" s="25">
        <v>20350.742980288676</v>
      </c>
    </row>
    <row r="20" spans="1:19" ht="15.5" x14ac:dyDescent="0.35">
      <c r="A20" s="44" t="s">
        <v>67</v>
      </c>
      <c r="B20" s="25"/>
      <c r="C20" s="25"/>
      <c r="D20" s="25"/>
      <c r="E20" s="25">
        <f>E17*$N$2+E18+E19</f>
        <v>9625.854610660921</v>
      </c>
      <c r="F20" s="25">
        <f t="shared" ref="F20:O20" si="0">F17*$N$2+F18+F19</f>
        <v>4303.9820183755901</v>
      </c>
      <c r="G20" s="25">
        <f t="shared" si="0"/>
        <v>0</v>
      </c>
      <c r="H20" s="25">
        <f t="shared" si="0"/>
        <v>16.637483462491357</v>
      </c>
      <c r="I20" s="25">
        <f t="shared" si="0"/>
        <v>1248.0978937812706</v>
      </c>
      <c r="J20" s="25">
        <f t="shared" si="0"/>
        <v>133.27519257191815</v>
      </c>
      <c r="K20" s="25">
        <f t="shared" si="0"/>
        <v>8157.0245199233377</v>
      </c>
      <c r="L20" s="25">
        <f t="shared" si="0"/>
        <v>231.52297858505091</v>
      </c>
      <c r="M20" s="25">
        <f t="shared" si="0"/>
        <v>62.973444352842293</v>
      </c>
      <c r="N20" s="25">
        <f t="shared" si="0"/>
        <v>1622.1781162024326</v>
      </c>
      <c r="O20" s="25">
        <f t="shared" si="0"/>
        <v>25401.546257915859</v>
      </c>
      <c r="P20" s="3">
        <f t="shared" ref="P20" si="1">SUM(E20:N20)</f>
        <v>25401.546257915856</v>
      </c>
    </row>
    <row r="21" spans="1:19" ht="15.5" x14ac:dyDescent="0.35">
      <c r="A21" s="44" t="s">
        <v>68</v>
      </c>
      <c r="B21" s="25"/>
      <c r="C21" s="25"/>
      <c r="D21" s="25"/>
      <c r="E21" s="25">
        <v>706.60084787268158</v>
      </c>
      <c r="F21" s="25">
        <v>258.83073988575097</v>
      </c>
      <c r="G21" s="25">
        <v>0</v>
      </c>
      <c r="H21" s="25">
        <v>7.875480569964652</v>
      </c>
      <c r="I21" s="25">
        <v>107.08483518780669</v>
      </c>
      <c r="J21" s="25">
        <v>11.502841005098517</v>
      </c>
      <c r="K21" s="25">
        <v>198.45292274179366</v>
      </c>
      <c r="L21" s="25">
        <v>4.3849497229012346</v>
      </c>
      <c r="M21" s="25">
        <v>0</v>
      </c>
      <c r="N21" s="25">
        <v>0</v>
      </c>
      <c r="O21" s="25">
        <v>1294.7326169859973</v>
      </c>
    </row>
    <row r="22" spans="1:19" ht="15.5" x14ac:dyDescent="0.35">
      <c r="A22" s="44" t="s">
        <v>69</v>
      </c>
      <c r="B22" s="25"/>
      <c r="C22" s="25"/>
      <c r="D22" s="25"/>
      <c r="E22" s="25">
        <v>8496.0156564139397</v>
      </c>
      <c r="F22" s="25">
        <v>3788.168308970176</v>
      </c>
      <c r="G22" s="25">
        <v>0</v>
      </c>
      <c r="H22" s="25">
        <v>8.7620097981089629</v>
      </c>
      <c r="I22" s="25">
        <v>964.50412325846946</v>
      </c>
      <c r="J22" s="25">
        <v>81.888871210208904</v>
      </c>
      <c r="K22" s="25">
        <v>6637.6425067022283</v>
      </c>
      <c r="L22" s="25">
        <v>171.68824275823147</v>
      </c>
      <c r="M22" s="25">
        <v>9.4093242211644181</v>
      </c>
      <c r="N22" s="25">
        <v>0</v>
      </c>
      <c r="O22" s="25">
        <v>20158.079043332527</v>
      </c>
    </row>
    <row r="23" spans="1:19" ht="15.5" x14ac:dyDescent="0.35">
      <c r="A23" s="44" t="s">
        <v>87</v>
      </c>
      <c r="B23" s="25"/>
      <c r="C23" s="25"/>
      <c r="D23" s="25"/>
      <c r="E23" s="25">
        <v>140.91927959908776</v>
      </c>
      <c r="F23" s="25">
        <v>123.31758456514207</v>
      </c>
      <c r="G23" s="25">
        <v>0</v>
      </c>
      <c r="H23" s="25">
        <v>0</v>
      </c>
      <c r="I23" s="25">
        <v>12.482536328704946</v>
      </c>
      <c r="J23" s="25">
        <v>10.789335461217201</v>
      </c>
      <c r="K23" s="25">
        <v>335.04162733935095</v>
      </c>
      <c r="L23" s="25">
        <v>7.5938625752878739</v>
      </c>
      <c r="M23" s="25">
        <v>0</v>
      </c>
      <c r="N23" s="25">
        <v>0</v>
      </c>
      <c r="O23" s="25">
        <v>630.14422586879084</v>
      </c>
    </row>
    <row r="24" spans="1:19" ht="15.5" x14ac:dyDescent="0.35">
      <c r="A24" s="46" t="s">
        <v>88</v>
      </c>
      <c r="B24" s="26"/>
      <c r="C24" s="26"/>
      <c r="D24" s="26"/>
      <c r="E24" s="26">
        <f>E26/E19*100</f>
        <v>32.936807244247227</v>
      </c>
      <c r="F24" s="26">
        <f t="shared" ref="F24:O24" si="2">F26/F19*100</f>
        <v>34.710288562600276</v>
      </c>
      <c r="G24" s="26">
        <v>0</v>
      </c>
      <c r="H24" s="26">
        <f t="shared" si="2"/>
        <v>27.292560133170348</v>
      </c>
      <c r="I24" s="26">
        <f t="shared" si="2"/>
        <v>31.974344265162408</v>
      </c>
      <c r="J24" s="26">
        <f t="shared" si="2"/>
        <v>69.850400346258979</v>
      </c>
      <c r="K24" s="26">
        <f t="shared" si="2"/>
        <v>37.363703692631347</v>
      </c>
      <c r="L24" s="26">
        <f t="shared" si="2"/>
        <v>63.384152919651918</v>
      </c>
      <c r="M24" s="26">
        <f t="shared" si="2"/>
        <v>0</v>
      </c>
      <c r="N24" s="26">
        <f t="shared" si="2"/>
        <v>49.64719792928495</v>
      </c>
      <c r="O24" s="26">
        <f t="shared" si="2"/>
        <v>36.087313522975826</v>
      </c>
    </row>
    <row r="25" spans="1:19" ht="15.5" x14ac:dyDescent="0.35">
      <c r="A25" s="21" t="s">
        <v>89</v>
      </c>
      <c r="B25" s="23"/>
      <c r="C25" s="23"/>
      <c r="D25" s="23"/>
      <c r="E25" s="42">
        <v>3425.5126386633369</v>
      </c>
      <c r="F25" s="42">
        <v>1601.4841091174806</v>
      </c>
      <c r="G25" s="42">
        <v>0</v>
      </c>
      <c r="H25" s="42">
        <v>3.8765236743533973</v>
      </c>
      <c r="I25" s="42">
        <v>453.40783081058856</v>
      </c>
      <c r="J25" s="42">
        <v>88.373816250176063</v>
      </c>
      <c r="K25" s="42">
        <v>3507.330375398059</v>
      </c>
      <c r="L25" s="42">
        <v>157.30127228769004</v>
      </c>
      <c r="M25" s="25">
        <v>0</v>
      </c>
      <c r="N25" s="25">
        <v>826.95140634456357</v>
      </c>
      <c r="O25" s="25">
        <v>10064.237972546249</v>
      </c>
    </row>
    <row r="26" spans="1:19" ht="15.5" x14ac:dyDescent="0.35">
      <c r="A26" s="21" t="s">
        <v>90</v>
      </c>
      <c r="B26" s="23"/>
      <c r="C26" s="23"/>
      <c r="D26" s="23"/>
      <c r="E26" s="42">
        <v>2515.2317122993845</v>
      </c>
      <c r="F26" s="42">
        <v>1206.4041031788299</v>
      </c>
      <c r="G26" s="42">
        <v>0</v>
      </c>
      <c r="H26" s="42">
        <v>3.9595671025891601</v>
      </c>
      <c r="I26" s="42">
        <v>302.82346252707868</v>
      </c>
      <c r="J26" s="42">
        <v>81.019016148937524</v>
      </c>
      <c r="K26" s="42">
        <v>2481.7009331045178</v>
      </c>
      <c r="L26" s="42">
        <v>110.70997330756217</v>
      </c>
      <c r="M26" s="42">
        <v>0</v>
      </c>
      <c r="N26" s="42">
        <v>642.1876558828709</v>
      </c>
      <c r="O26" s="25">
        <v>7344.03642355177</v>
      </c>
    </row>
    <row r="27" spans="1:19" ht="15.5" x14ac:dyDescent="0.35">
      <c r="A27" s="21" t="s">
        <v>91</v>
      </c>
      <c r="B27" s="23"/>
      <c r="C27" s="23"/>
      <c r="D27" s="23"/>
      <c r="E27" s="25">
        <v>5121.3060178070973</v>
      </c>
      <c r="F27" s="25">
        <v>2269.2342540277677</v>
      </c>
      <c r="G27" s="25">
        <v>0</v>
      </c>
      <c r="H27" s="25">
        <v>10.548295418438508</v>
      </c>
      <c r="I27" s="25">
        <v>644.25917352566262</v>
      </c>
      <c r="J27" s="25">
        <v>34.970320701408411</v>
      </c>
      <c r="K27" s="25">
        <v>4160.309060123067</v>
      </c>
      <c r="L27" s="25">
        <v>63.955093918156223</v>
      </c>
      <c r="M27" s="25">
        <v>50.809679409325597</v>
      </c>
      <c r="N27" s="25"/>
      <c r="O27" s="25">
        <f t="shared" ref="O27:O29" si="3">SUM(E27:N27)</f>
        <v>12355.391894930921</v>
      </c>
    </row>
    <row r="28" spans="1:19" ht="15.5" x14ac:dyDescent="0.35">
      <c r="A28" s="44" t="s">
        <v>92</v>
      </c>
      <c r="B28" s="25"/>
      <c r="C28" s="25"/>
      <c r="D28" s="25"/>
      <c r="E28" s="47">
        <v>1092.0999999999999</v>
      </c>
      <c r="F28" s="25">
        <v>657.2</v>
      </c>
      <c r="G28" s="25">
        <v>0</v>
      </c>
      <c r="H28" s="25">
        <v>0</v>
      </c>
      <c r="I28" s="25">
        <v>137.69999999999999</v>
      </c>
      <c r="J28" s="25">
        <v>12.2</v>
      </c>
      <c r="K28" s="25">
        <v>952.7</v>
      </c>
      <c r="L28" s="25">
        <v>29.8</v>
      </c>
      <c r="M28" s="25">
        <v>0</v>
      </c>
      <c r="N28" s="25">
        <v>87.2</v>
      </c>
      <c r="O28" s="25">
        <f t="shared" si="3"/>
        <v>2968.9</v>
      </c>
    </row>
    <row r="29" spans="1:19" ht="15.5" x14ac:dyDescent="0.35">
      <c r="A29" s="21" t="s">
        <v>93</v>
      </c>
      <c r="B29" s="23"/>
      <c r="C29" s="23"/>
      <c r="D29" s="23"/>
      <c r="E29" s="48">
        <v>5603.5240989032272</v>
      </c>
      <c r="F29" s="48">
        <v>2165.8466341342382</v>
      </c>
      <c r="G29" s="48">
        <v>0</v>
      </c>
      <c r="H29" s="48">
        <v>0</v>
      </c>
      <c r="I29" s="48">
        <v>552.78883603705242</v>
      </c>
      <c r="J29" s="48">
        <v>30.573632124022001</v>
      </c>
      <c r="K29" s="48">
        <v>3439.4488239219731</v>
      </c>
      <c r="L29" s="48">
        <v>95.089079943934863</v>
      </c>
      <c r="M29" s="48">
        <v>0</v>
      </c>
      <c r="N29" s="48">
        <v>439.36624764849466</v>
      </c>
      <c r="O29" s="25">
        <f t="shared" si="3"/>
        <v>12326.637352712944</v>
      </c>
    </row>
    <row r="30" spans="1:19" ht="15.5" x14ac:dyDescent="0.35">
      <c r="A30" s="4"/>
      <c r="E30" s="9"/>
      <c r="F30" s="9"/>
      <c r="G30" s="9"/>
      <c r="H30" s="9"/>
      <c r="I30" s="9"/>
      <c r="J30" s="9"/>
      <c r="K30" s="9"/>
      <c r="L30" s="9"/>
      <c r="M30" s="9"/>
      <c r="N30" s="9"/>
    </row>
    <row r="31" spans="1:19" ht="15.5" x14ac:dyDescent="0.35">
      <c r="A31" s="4" t="s">
        <v>239</v>
      </c>
      <c r="E31" s="4"/>
      <c r="F31" s="4"/>
    </row>
    <row r="32" spans="1:19" ht="15.5" x14ac:dyDescent="0.35">
      <c r="A32" s="4" t="s">
        <v>184</v>
      </c>
      <c r="E32" t="s">
        <v>95</v>
      </c>
      <c r="G32" t="s">
        <v>95</v>
      </c>
      <c r="I32" t="s">
        <v>95</v>
      </c>
      <c r="K32" t="s">
        <v>95</v>
      </c>
      <c r="M32" t="s">
        <v>95</v>
      </c>
      <c r="O32" t="s">
        <v>95</v>
      </c>
      <c r="Q32" t="s">
        <v>95</v>
      </c>
      <c r="S32" t="s">
        <v>95</v>
      </c>
    </row>
    <row r="33" spans="1:39" ht="23.5" x14ac:dyDescent="0.55000000000000004">
      <c r="A33" s="13" t="s">
        <v>65</v>
      </c>
      <c r="E33" s="4" t="s">
        <v>73</v>
      </c>
      <c r="F33" s="4"/>
      <c r="G33" s="4" t="s">
        <v>74</v>
      </c>
      <c r="H33" s="4"/>
      <c r="I33" s="4" t="s">
        <v>81</v>
      </c>
      <c r="J33" s="4"/>
      <c r="K33" s="4" t="s">
        <v>76</v>
      </c>
      <c r="L33" s="4"/>
      <c r="M33" s="4" t="s">
        <v>77</v>
      </c>
      <c r="N33" s="4"/>
      <c r="O33" s="4" t="s">
        <v>78</v>
      </c>
      <c r="P33" s="4"/>
      <c r="Q33" s="4" t="s">
        <v>79</v>
      </c>
      <c r="R33" s="4"/>
      <c r="S33" s="4" t="s">
        <v>80</v>
      </c>
      <c r="T33" s="4"/>
      <c r="U33" s="4" t="s">
        <v>82</v>
      </c>
      <c r="V33" s="4"/>
      <c r="W33" s="4" t="s">
        <v>9</v>
      </c>
      <c r="X33" s="4" t="s">
        <v>10</v>
      </c>
      <c r="AB33" s="4" t="s">
        <v>0</v>
      </c>
      <c r="AC33" s="4" t="s">
        <v>1</v>
      </c>
      <c r="AD33" s="4" t="s">
        <v>2</v>
      </c>
      <c r="AE33" s="4" t="s">
        <v>3</v>
      </c>
      <c r="AF33" s="4" t="s">
        <v>4</v>
      </c>
      <c r="AG33" s="4" t="s">
        <v>5</v>
      </c>
      <c r="AH33" s="4" t="s">
        <v>185</v>
      </c>
      <c r="AI33" s="4" t="s">
        <v>80</v>
      </c>
      <c r="AJ33" s="4" t="s">
        <v>82</v>
      </c>
      <c r="AK33" s="4" t="s">
        <v>9</v>
      </c>
      <c r="AL33" s="4" t="s">
        <v>10</v>
      </c>
    </row>
    <row r="34" spans="1:39" ht="23.5" x14ac:dyDescent="0.55000000000000004">
      <c r="A34" s="13" t="s">
        <v>96</v>
      </c>
      <c r="E34" s="9">
        <f>+E15</f>
        <v>13465.80000000001</v>
      </c>
      <c r="F34" s="9"/>
      <c r="G34" s="9">
        <f>+F15</f>
        <v>6050.6000000000013</v>
      </c>
      <c r="H34" s="9"/>
      <c r="I34" s="9">
        <v>0</v>
      </c>
      <c r="J34" s="9"/>
      <c r="K34" s="9">
        <v>0</v>
      </c>
      <c r="L34" s="9"/>
      <c r="M34" s="9">
        <f>+I15</f>
        <v>1735.9</v>
      </c>
      <c r="N34" s="9"/>
      <c r="O34" s="9">
        <f>+J15</f>
        <v>0</v>
      </c>
      <c r="P34" s="9"/>
      <c r="Q34" s="9">
        <f>+K15</f>
        <v>306.2</v>
      </c>
      <c r="R34" s="9"/>
      <c r="S34" s="9">
        <f>+L15</f>
        <v>50.8</v>
      </c>
      <c r="T34" s="9"/>
      <c r="U34" s="9">
        <f>+M15</f>
        <v>0.2</v>
      </c>
      <c r="V34" s="9"/>
      <c r="W34" s="9">
        <f>+N15</f>
        <v>0</v>
      </c>
      <c r="X34">
        <f>SUM(E34:U34)</f>
        <v>21609.500000000015</v>
      </c>
      <c r="Y34" t="s">
        <v>97</v>
      </c>
      <c r="AA34" t="s">
        <v>98</v>
      </c>
      <c r="AB34">
        <f>+E34</f>
        <v>13465.80000000001</v>
      </c>
      <c r="AC34">
        <f>+G34</f>
        <v>6050.6000000000013</v>
      </c>
      <c r="AF34">
        <f>+M34</f>
        <v>1735.9</v>
      </c>
      <c r="AG34">
        <f>+O34</f>
        <v>0</v>
      </c>
      <c r="AH34">
        <f>+Q34</f>
        <v>306.2</v>
      </c>
      <c r="AI34">
        <f>+S34</f>
        <v>50.8</v>
      </c>
      <c r="AJ34">
        <f>+U34</f>
        <v>0.2</v>
      </c>
      <c r="AK34">
        <f>+W34</f>
        <v>0</v>
      </c>
      <c r="AL34">
        <f>SUM(AB34:AK34)</f>
        <v>21609.500000000015</v>
      </c>
      <c r="AM34" t="s">
        <v>98</v>
      </c>
    </row>
    <row r="35" spans="1:39" ht="23.5" x14ac:dyDescent="0.55000000000000004">
      <c r="A35" s="13" t="s">
        <v>99</v>
      </c>
      <c r="E35" s="14">
        <f>+E34/E37</f>
        <v>0.82356408050362895</v>
      </c>
      <c r="F35" s="14"/>
      <c r="G35" s="14">
        <f>+G34/G37</f>
        <v>0.81406716928874967</v>
      </c>
      <c r="H35" s="14"/>
      <c r="I35" s="14">
        <f>+I34/I37</f>
        <v>0</v>
      </c>
      <c r="J35" s="14"/>
      <c r="K35" s="14">
        <f>+K34/K37</f>
        <v>0</v>
      </c>
      <c r="L35" s="14"/>
      <c r="M35" s="14">
        <f>+M34/M37</f>
        <v>0.66533637550149705</v>
      </c>
      <c r="N35" s="14"/>
      <c r="O35" s="14">
        <f t="shared" ref="O35:W35" si="4">+O34/O37</f>
        <v>0</v>
      </c>
      <c r="P35" s="14"/>
      <c r="Q35" s="14">
        <f t="shared" si="4"/>
        <v>1.8050968771220765E-2</v>
      </c>
      <c r="R35" s="14"/>
      <c r="S35" s="14">
        <f t="shared" si="4"/>
        <v>8.511326725425844E-2</v>
      </c>
      <c r="T35" s="14"/>
      <c r="U35" s="14">
        <f t="shared" si="4"/>
        <v>1.5243929808942272E-3</v>
      </c>
      <c r="V35" s="14"/>
      <c r="W35" s="14">
        <f t="shared" si="4"/>
        <v>0</v>
      </c>
      <c r="X35" s="4"/>
      <c r="AA35" t="s">
        <v>100</v>
      </c>
      <c r="AB35" s="1">
        <f>+E35</f>
        <v>0.82356408050362895</v>
      </c>
      <c r="AC35" s="1">
        <f>+G35</f>
        <v>0.81406716928874967</v>
      </c>
      <c r="AD35" s="1"/>
      <c r="AE35" s="1"/>
      <c r="AF35" s="1">
        <f>+M35</f>
        <v>0.66533637550149705</v>
      </c>
      <c r="AG35" s="1">
        <f>+O35</f>
        <v>0</v>
      </c>
      <c r="AH35" s="1">
        <f>+Q35</f>
        <v>1.8050968771220765E-2</v>
      </c>
      <c r="AI35" s="1">
        <f>+S35</f>
        <v>8.511326725425844E-2</v>
      </c>
      <c r="AJ35" s="1">
        <f>+U35</f>
        <v>1.5243929808942272E-3</v>
      </c>
      <c r="AK35" s="1">
        <f>+W35</f>
        <v>0</v>
      </c>
      <c r="AL35" s="1">
        <f>+AL34/AL37</f>
        <v>0.45383217630454936</v>
      </c>
      <c r="AM35" t="s">
        <v>100</v>
      </c>
    </row>
    <row r="36" spans="1:39" ht="23.5" x14ac:dyDescent="0.55000000000000004">
      <c r="A36" s="13"/>
      <c r="E36" s="11"/>
      <c r="F36" s="4"/>
      <c r="G36" s="4"/>
      <c r="H36" s="4"/>
      <c r="I36" s="4"/>
      <c r="J36" s="4"/>
      <c r="K36" s="4"/>
      <c r="L36" s="4"/>
      <c r="M36" s="4"/>
      <c r="N36" s="4"/>
      <c r="O36" s="4"/>
      <c r="P36" s="4"/>
      <c r="Q36" s="4"/>
      <c r="R36" s="4"/>
      <c r="S36" s="4"/>
      <c r="T36" s="4"/>
      <c r="U36" s="4"/>
      <c r="V36" s="4"/>
      <c r="W36" s="4"/>
      <c r="X36" s="4"/>
    </row>
    <row r="37" spans="1:39" ht="23.5" x14ac:dyDescent="0.55000000000000004">
      <c r="A37" s="13" t="s">
        <v>101</v>
      </c>
      <c r="E37" s="11">
        <f>+E38+E43</f>
        <v>16350.640246191109</v>
      </c>
      <c r="F37" s="11"/>
      <c r="G37" s="11">
        <f>+G38+G43</f>
        <v>7432.5562168124397</v>
      </c>
      <c r="H37" s="11"/>
      <c r="I37" s="11">
        <f>+I38+I43</f>
        <v>1</v>
      </c>
      <c r="J37" s="11"/>
      <c r="K37" s="11">
        <f>+K38+K43</f>
        <v>17.637483462491357</v>
      </c>
      <c r="L37" s="11"/>
      <c r="M37" s="11">
        <f>+M38+M43</f>
        <v>2609.0562066316697</v>
      </c>
      <c r="N37" s="11"/>
      <c r="O37" s="11">
        <f>+O38+O43</f>
        <v>216.63847473729567</v>
      </c>
      <c r="P37" s="11"/>
      <c r="Q37" s="11">
        <f>+Q38+Q43</f>
        <v>16963.078485193793</v>
      </c>
      <c r="R37" s="11"/>
      <c r="S37" s="11">
        <f>+S38+S43</f>
        <v>596.85172052255268</v>
      </c>
      <c r="T37" s="11"/>
      <c r="U37" s="11">
        <f>+U38+U43</f>
        <v>131.19976443520332</v>
      </c>
      <c r="V37" s="11"/>
      <c r="W37" s="11">
        <f>+W38+W43</f>
        <v>3315.5978923986872</v>
      </c>
      <c r="X37" s="11">
        <f>+W37+U37+S37+Q37+O37+M37+K37+I37+G37+E37</f>
        <v>47634.256490385247</v>
      </c>
      <c r="AA37" t="s">
        <v>101</v>
      </c>
      <c r="AB37" s="3">
        <f t="shared" ref="AB37:AB52" si="5">+E37</f>
        <v>16350.640246191109</v>
      </c>
      <c r="AC37" s="3">
        <f t="shared" ref="AC37:AC52" si="6">+G37</f>
        <v>7432.5562168124397</v>
      </c>
      <c r="AD37" s="3"/>
      <c r="AE37" s="3"/>
      <c r="AF37" s="3">
        <f t="shared" ref="AF37:AF52" si="7">+M37</f>
        <v>2609.0562066316697</v>
      </c>
      <c r="AG37" s="3">
        <f t="shared" ref="AG37:AG52" si="8">+O37</f>
        <v>216.63847473729567</v>
      </c>
      <c r="AH37" s="3">
        <f t="shared" ref="AH37:AH52" si="9">+Q37</f>
        <v>16963.078485193793</v>
      </c>
      <c r="AI37" s="3">
        <f t="shared" ref="AI37:AI52" si="10">+S37</f>
        <v>596.85172052255268</v>
      </c>
      <c r="AJ37" s="3">
        <f t="shared" ref="AJ37:AJ52" si="11">+U37</f>
        <v>131.19976443520332</v>
      </c>
      <c r="AK37" s="3">
        <f t="shared" ref="AK37:AK52" si="12">+W37</f>
        <v>3315.5978923986872</v>
      </c>
      <c r="AL37" s="3">
        <f>SUM(AB37:AK37)</f>
        <v>47615.619006922745</v>
      </c>
      <c r="AM37" t="s">
        <v>101</v>
      </c>
    </row>
    <row r="38" spans="1:39" ht="15.5" x14ac:dyDescent="0.35">
      <c r="A38" s="4" t="s">
        <v>66</v>
      </c>
      <c r="E38" s="3">
        <f>+E16</f>
        <v>6724.7856355301892</v>
      </c>
      <c r="F38" s="3"/>
      <c r="G38" s="3">
        <f>+F16</f>
        <v>3128.5741984368497</v>
      </c>
      <c r="H38" s="3"/>
      <c r="I38" s="3">
        <v>1</v>
      </c>
      <c r="J38" s="3"/>
      <c r="K38" s="3">
        <v>1</v>
      </c>
      <c r="L38" s="3"/>
      <c r="M38" s="3">
        <f>+I16</f>
        <v>1360.9583128503994</v>
      </c>
      <c r="N38" s="3"/>
      <c r="O38" s="3">
        <f>+J16</f>
        <v>83.363282165377512</v>
      </c>
      <c r="P38" s="3"/>
      <c r="Q38" s="3">
        <f>+K16</f>
        <v>8806.0539652704574</v>
      </c>
      <c r="R38" s="3"/>
      <c r="S38" s="3">
        <f>+L16</f>
        <v>365.32874193750177</v>
      </c>
      <c r="T38" s="3"/>
      <c r="U38" s="3">
        <f>+M16</f>
        <v>68.226320082361028</v>
      </c>
      <c r="V38" s="3"/>
      <c r="W38" s="3">
        <f>+N16</f>
        <v>1693.4197761962546</v>
      </c>
      <c r="X38" s="11">
        <f>+W38+U38+S38+Q38+O38+M38+K38+I38+G38+E38</f>
        <v>22232.710232469391</v>
      </c>
      <c r="AA38" s="4" t="s">
        <v>66</v>
      </c>
      <c r="AB38" s="3">
        <f t="shared" si="5"/>
        <v>6724.7856355301892</v>
      </c>
      <c r="AC38" s="3">
        <f t="shared" si="6"/>
        <v>3128.5741984368497</v>
      </c>
      <c r="AD38" s="3"/>
      <c r="AE38" s="3"/>
      <c r="AF38" s="3">
        <f t="shared" si="7"/>
        <v>1360.9583128503994</v>
      </c>
      <c r="AG38" s="3">
        <f t="shared" si="8"/>
        <v>83.363282165377512</v>
      </c>
      <c r="AH38" s="3">
        <f t="shared" si="9"/>
        <v>8806.0539652704574</v>
      </c>
      <c r="AI38" s="3">
        <f t="shared" si="10"/>
        <v>365.32874193750177</v>
      </c>
      <c r="AJ38" s="3">
        <f t="shared" si="11"/>
        <v>68.226320082361028</v>
      </c>
      <c r="AK38" s="3">
        <f t="shared" si="12"/>
        <v>1693.4197761962546</v>
      </c>
      <c r="AL38" s="3">
        <f>SUM(AB38:AK38)</f>
        <v>22230.710232469388</v>
      </c>
      <c r="AM38" s="4" t="s">
        <v>66</v>
      </c>
    </row>
    <row r="39" spans="1:39" ht="15.5" x14ac:dyDescent="0.35">
      <c r="A39" s="4" t="s">
        <v>102</v>
      </c>
      <c r="E39" s="15">
        <f>+E38/E37</f>
        <v>0.41128576828034191</v>
      </c>
      <c r="G39" s="15">
        <f>+G38/G37</f>
        <v>0.42092842720247658</v>
      </c>
      <c r="I39" s="15">
        <f>+I38/I37</f>
        <v>1</v>
      </c>
      <c r="K39" s="15">
        <f>+K38/K37</f>
        <v>5.6697430907682707E-2</v>
      </c>
      <c r="M39" s="15">
        <f>+M38/M37</f>
        <v>0.52162859097904091</v>
      </c>
      <c r="O39" s="15">
        <f>+O38/O37</f>
        <v>0.38480367933935605</v>
      </c>
      <c r="Q39" s="15">
        <f>+Q38/Q37</f>
        <v>0.5191306503095422</v>
      </c>
      <c r="S39" s="15">
        <f>+S38/S37</f>
        <v>0.61209296945253167</v>
      </c>
      <c r="U39" s="15">
        <f>+U38/U37</f>
        <v>0.52001861722897003</v>
      </c>
      <c r="W39" s="15">
        <f>+W38/W37</f>
        <v>0.51074341073704232</v>
      </c>
      <c r="X39" s="15">
        <f>+X38/X37</f>
        <v>0.46673784520929723</v>
      </c>
      <c r="AA39" s="4" t="s">
        <v>102</v>
      </c>
      <c r="AB39" s="16">
        <f t="shared" si="5"/>
        <v>0.41128576828034191</v>
      </c>
      <c r="AC39" s="16">
        <f t="shared" si="6"/>
        <v>0.42092842720247658</v>
      </c>
      <c r="AD39" s="16"/>
      <c r="AE39" s="16"/>
      <c r="AF39" s="16">
        <f t="shared" si="7"/>
        <v>0.52162859097904091</v>
      </c>
      <c r="AG39" s="16">
        <f t="shared" si="8"/>
        <v>0.38480367933935605</v>
      </c>
      <c r="AH39" s="16">
        <f t="shared" si="9"/>
        <v>0.5191306503095422</v>
      </c>
      <c r="AI39" s="16">
        <f t="shared" si="10"/>
        <v>0.61209296945253167</v>
      </c>
      <c r="AJ39" s="16">
        <f t="shared" si="11"/>
        <v>0.52001861722897003</v>
      </c>
      <c r="AK39" s="16">
        <f t="shared" si="12"/>
        <v>0.51074341073704232</v>
      </c>
      <c r="AL39" s="16">
        <f>+AL43/AL37</f>
        <v>0.53312146946493955</v>
      </c>
      <c r="AM39" s="4" t="s">
        <v>102</v>
      </c>
    </row>
    <row r="40" spans="1:39" ht="15.5" x14ac:dyDescent="0.35">
      <c r="A40" s="5" t="s">
        <v>104</v>
      </c>
      <c r="E40" s="3">
        <f>+E17</f>
        <v>1736.8690356574848</v>
      </c>
      <c r="F40" s="3"/>
      <c r="G40" s="3">
        <f>+F17</f>
        <v>705.64693671187308</v>
      </c>
      <c r="H40" s="3"/>
      <c r="I40" s="3">
        <f>+G17</f>
        <v>0</v>
      </c>
      <c r="J40" s="3"/>
      <c r="K40" s="3">
        <f>+H17</f>
        <v>0.24441342797434254</v>
      </c>
      <c r="L40" s="3"/>
      <c r="M40" s="3">
        <f>+I17</f>
        <v>290.28938563548007</v>
      </c>
      <c r="N40" s="3"/>
      <c r="O40" s="3">
        <f>+J17</f>
        <v>37.108653021227063</v>
      </c>
      <c r="P40" s="3"/>
      <c r="Q40" s="3">
        <f>+K17</f>
        <v>1310.4686106144018</v>
      </c>
      <c r="R40" s="3"/>
      <c r="S40" s="3">
        <f>+L17</f>
        <v>60.49204467167587</v>
      </c>
      <c r="T40" s="3"/>
      <c r="U40" s="3">
        <f>+M17</f>
        <v>8.0283568724628687</v>
      </c>
      <c r="V40" s="3"/>
      <c r="W40" s="3">
        <f>+N17</f>
        <v>226.53361143931986</v>
      </c>
      <c r="X40" s="11">
        <f>+W40+U40+S40+Q40+O40+M40+K40+I40+G40+E40</f>
        <v>4375.6810480518998</v>
      </c>
      <c r="AA40" s="5" t="s">
        <v>104</v>
      </c>
      <c r="AB40" s="3">
        <f t="shared" si="5"/>
        <v>1736.8690356574848</v>
      </c>
      <c r="AC40" s="3">
        <f t="shared" si="6"/>
        <v>705.64693671187308</v>
      </c>
      <c r="AD40" s="3"/>
      <c r="AE40" s="3"/>
      <c r="AF40" s="3">
        <f t="shared" si="7"/>
        <v>290.28938563548007</v>
      </c>
      <c r="AG40" s="3">
        <f t="shared" si="8"/>
        <v>37.108653021227063</v>
      </c>
      <c r="AH40" s="3">
        <f t="shared" si="9"/>
        <v>1310.4686106144018</v>
      </c>
      <c r="AI40" s="3">
        <f t="shared" si="10"/>
        <v>60.49204467167587</v>
      </c>
      <c r="AJ40" s="3">
        <f t="shared" si="11"/>
        <v>8.0283568724628687</v>
      </c>
      <c r="AK40" s="3">
        <f t="shared" si="12"/>
        <v>226.53361143931986</v>
      </c>
      <c r="AL40" s="3">
        <f>SUM(AB40:AK40)</f>
        <v>4375.436634623924</v>
      </c>
      <c r="AM40" s="5" t="s">
        <v>104</v>
      </c>
    </row>
    <row r="41" spans="1:39" ht="15.5" x14ac:dyDescent="0.35">
      <c r="A41" s="17" t="s">
        <v>85</v>
      </c>
      <c r="E41" s="3">
        <f>+E18</f>
        <v>1989.3168805544383</v>
      </c>
      <c r="F41" s="3"/>
      <c r="G41" s="3">
        <f>+F18</f>
        <v>828.34366116899196</v>
      </c>
      <c r="H41" s="3"/>
      <c r="I41" s="3">
        <f>+G18</f>
        <v>0</v>
      </c>
      <c r="J41" s="3"/>
      <c r="K41" s="3">
        <f>+H18</f>
        <v>2.1296209414636884</v>
      </c>
      <c r="L41" s="3"/>
      <c r="M41" s="3">
        <f>+I18</f>
        <v>301.01525772852938</v>
      </c>
      <c r="N41" s="3"/>
      <c r="O41" s="3">
        <f>+J18</f>
        <v>17.285855721572212</v>
      </c>
      <c r="P41" s="3"/>
      <c r="Q41" s="3">
        <f>+K18</f>
        <v>1515.0145266957531</v>
      </c>
      <c r="R41" s="3"/>
      <c r="S41" s="3">
        <f>+L18</f>
        <v>56.857911359332512</v>
      </c>
      <c r="T41" s="3"/>
      <c r="U41" s="3">
        <f>+M18</f>
        <v>12.163764943516698</v>
      </c>
      <c r="V41" s="3"/>
      <c r="W41" s="3">
        <f>+N18</f>
        <v>328.67579851358408</v>
      </c>
      <c r="X41" s="11">
        <f>+W41+U41+S41+Q41+O41+M41+K41+I41+G41+E41</f>
        <v>5050.8032776271821</v>
      </c>
      <c r="AA41" s="17" t="s">
        <v>85</v>
      </c>
      <c r="AB41" s="25">
        <f t="shared" si="5"/>
        <v>1989.3168805544383</v>
      </c>
      <c r="AC41" s="25">
        <f t="shared" si="6"/>
        <v>828.34366116899196</v>
      </c>
      <c r="AD41" s="25"/>
      <c r="AE41" s="25"/>
      <c r="AF41" s="25">
        <f t="shared" si="7"/>
        <v>301.01525772852938</v>
      </c>
      <c r="AG41" s="25">
        <f t="shared" si="8"/>
        <v>17.285855721572212</v>
      </c>
      <c r="AH41" s="25">
        <f t="shared" si="9"/>
        <v>1515.0145266957531</v>
      </c>
      <c r="AI41" s="25">
        <f t="shared" si="10"/>
        <v>56.857911359332512</v>
      </c>
      <c r="AJ41" s="25">
        <f t="shared" si="11"/>
        <v>12.163764943516698</v>
      </c>
      <c r="AK41" s="25">
        <f t="shared" si="12"/>
        <v>328.67579851358408</v>
      </c>
      <c r="AL41" s="3">
        <f t="shared" ref="AL41:AL44" si="13">SUM(AB41:AK41)</f>
        <v>5048.673656685718</v>
      </c>
      <c r="AM41" s="5" t="s">
        <v>85</v>
      </c>
    </row>
    <row r="42" spans="1:39" ht="15.5" x14ac:dyDescent="0.35">
      <c r="A42" s="17" t="s">
        <v>86</v>
      </c>
      <c r="B42">
        <f>+E42/E43</f>
        <v>0.79333607653379556</v>
      </c>
      <c r="D42" s="3"/>
      <c r="E42" s="3">
        <f>+E19</f>
        <v>7636.5377301064818</v>
      </c>
      <c r="F42" s="3"/>
      <c r="G42" s="3">
        <f>+F19</f>
        <v>3475.6383572065979</v>
      </c>
      <c r="H42" s="3"/>
      <c r="I42" s="3">
        <f>+G19</f>
        <v>0</v>
      </c>
      <c r="J42" s="3"/>
      <c r="K42" s="3">
        <f>+H19</f>
        <v>14.507862521027668</v>
      </c>
      <c r="L42" s="3"/>
      <c r="M42" s="3">
        <f>+I19</f>
        <v>947.08263605274135</v>
      </c>
      <c r="N42" s="3"/>
      <c r="O42" s="3">
        <f>+J19</f>
        <v>115.98933685034594</v>
      </c>
      <c r="P42" s="3"/>
      <c r="Q42" s="3">
        <f>+K19</f>
        <v>6642.0099932275843</v>
      </c>
      <c r="R42" s="3"/>
      <c r="S42" s="3">
        <f>+L19</f>
        <v>174.66506722571839</v>
      </c>
      <c r="T42" s="3"/>
      <c r="U42" s="3">
        <f>+M19</f>
        <v>50.809679409325597</v>
      </c>
      <c r="V42" s="3"/>
      <c r="W42" s="3">
        <f>+N19</f>
        <v>1293.5023176888485</v>
      </c>
      <c r="X42" s="11">
        <f>+W42+U42+S42+Q42+O42+M42+K42+I42+G42+E42</f>
        <v>20350.742980288669</v>
      </c>
      <c r="Y42" s="3">
        <f>SUM(E42:W42)</f>
        <v>20350.742980288676</v>
      </c>
      <c r="AA42" s="17" t="s">
        <v>86</v>
      </c>
      <c r="AB42" s="25">
        <f t="shared" si="5"/>
        <v>7636.5377301064818</v>
      </c>
      <c r="AC42" s="25">
        <f t="shared" si="6"/>
        <v>3475.6383572065979</v>
      </c>
      <c r="AD42" s="25"/>
      <c r="AE42" s="25"/>
      <c r="AF42" s="25">
        <f t="shared" si="7"/>
        <v>947.08263605274135</v>
      </c>
      <c r="AG42" s="25">
        <f t="shared" si="8"/>
        <v>115.98933685034594</v>
      </c>
      <c r="AH42" s="25">
        <f t="shared" si="9"/>
        <v>6642.0099932275843</v>
      </c>
      <c r="AI42" s="25">
        <f t="shared" si="10"/>
        <v>174.66506722571839</v>
      </c>
      <c r="AJ42" s="25">
        <f t="shared" si="11"/>
        <v>50.809679409325597</v>
      </c>
      <c r="AK42" s="25">
        <f t="shared" si="12"/>
        <v>1293.5023176888485</v>
      </c>
      <c r="AL42" s="3">
        <f t="shared" si="13"/>
        <v>20336.235117767646</v>
      </c>
      <c r="AM42" s="5" t="s">
        <v>86</v>
      </c>
    </row>
    <row r="43" spans="1:39" ht="15.5" x14ac:dyDescent="0.35">
      <c r="A43" s="4" t="s">
        <v>67</v>
      </c>
      <c r="D43" s="3"/>
      <c r="E43" s="18">
        <f>+E40*$N$2+E41+E42</f>
        <v>9625.854610660921</v>
      </c>
      <c r="F43" s="18"/>
      <c r="G43" s="18">
        <f>+G40*$N$2+G41+G42</f>
        <v>4303.9820183755901</v>
      </c>
      <c r="H43" s="18"/>
      <c r="I43" s="18">
        <f>+I40*$N$2+I41+I42</f>
        <v>0</v>
      </c>
      <c r="J43" s="18"/>
      <c r="K43" s="18">
        <f>+K40*$N$2+K41+K42</f>
        <v>16.637483462491357</v>
      </c>
      <c r="L43" s="18"/>
      <c r="M43" s="18">
        <f>+M40*$N$2+M41+M42</f>
        <v>1248.0978937812706</v>
      </c>
      <c r="N43" s="18"/>
      <c r="O43" s="18">
        <f>+O40*$N$2+O41+O42</f>
        <v>133.27519257191815</v>
      </c>
      <c r="P43" s="18"/>
      <c r="Q43" s="18">
        <f>+Q40*$N$2+Q41+Q42</f>
        <v>8157.0245199233377</v>
      </c>
      <c r="R43" s="18"/>
      <c r="S43" s="18">
        <f>+S40*$N$2+S41+S42</f>
        <v>231.52297858505091</v>
      </c>
      <c r="T43" s="18"/>
      <c r="U43" s="18">
        <f>+U40*$N$2+U41+U42</f>
        <v>62.973444352842293</v>
      </c>
      <c r="V43" s="18"/>
      <c r="W43" s="18">
        <f>+W40*$N$2+W41+W42</f>
        <v>1622.1781162024326</v>
      </c>
      <c r="X43" s="18">
        <f>+X40*$N$2+X41+X42</f>
        <v>25401.546257915852</v>
      </c>
      <c r="AA43" s="4" t="s">
        <v>67</v>
      </c>
      <c r="AB43" s="3">
        <f t="shared" si="5"/>
        <v>9625.854610660921</v>
      </c>
      <c r="AC43" s="3">
        <f t="shared" si="6"/>
        <v>4303.9820183755901</v>
      </c>
      <c r="AD43" s="3"/>
      <c r="AE43" s="3"/>
      <c r="AF43" s="3">
        <f t="shared" si="7"/>
        <v>1248.0978937812706</v>
      </c>
      <c r="AG43" s="3">
        <f t="shared" si="8"/>
        <v>133.27519257191815</v>
      </c>
      <c r="AH43" s="3">
        <f t="shared" si="9"/>
        <v>8157.0245199233377</v>
      </c>
      <c r="AI43" s="3">
        <f t="shared" si="10"/>
        <v>231.52297858505091</v>
      </c>
      <c r="AJ43" s="3">
        <f t="shared" si="11"/>
        <v>62.973444352842293</v>
      </c>
      <c r="AK43" s="3">
        <f t="shared" si="12"/>
        <v>1622.1781162024326</v>
      </c>
      <c r="AL43" s="3">
        <f t="shared" si="13"/>
        <v>25384.908774453361</v>
      </c>
      <c r="AM43" s="4" t="s">
        <v>67</v>
      </c>
    </row>
    <row r="44" spans="1:39" ht="15.5" x14ac:dyDescent="0.35">
      <c r="A44" s="4" t="s">
        <v>68</v>
      </c>
      <c r="B44" s="20">
        <f>+E44/(E44+E46+E47)</f>
        <v>7.5624566996502315E-2</v>
      </c>
      <c r="E44" s="3">
        <f>+E21</f>
        <v>706.60084787268158</v>
      </c>
      <c r="F44" s="3"/>
      <c r="G44" s="3">
        <f>+F21</f>
        <v>258.83073988575097</v>
      </c>
      <c r="H44" s="3"/>
      <c r="I44" s="3">
        <f>+G21</f>
        <v>0</v>
      </c>
      <c r="J44" s="3"/>
      <c r="K44" s="3">
        <f>+H21</f>
        <v>7.875480569964652</v>
      </c>
      <c r="L44" s="3"/>
      <c r="M44" s="3">
        <f>+I21</f>
        <v>107.08483518780669</v>
      </c>
      <c r="N44" s="3"/>
      <c r="O44" s="3">
        <f>+J21</f>
        <v>11.502841005098517</v>
      </c>
      <c r="P44" s="3"/>
      <c r="Q44" s="3">
        <f>+K21</f>
        <v>198.45292274179366</v>
      </c>
      <c r="R44" s="3"/>
      <c r="S44" s="3">
        <f>+L21</f>
        <v>4.3849497229012346</v>
      </c>
      <c r="T44" s="3"/>
      <c r="U44" s="3">
        <f>+M21</f>
        <v>0</v>
      </c>
      <c r="V44" s="3"/>
      <c r="W44" s="3">
        <f>+N21</f>
        <v>0</v>
      </c>
      <c r="X44" s="11">
        <f>+W44+U44+S44+Q44+O44+M44+K44+I44+G44+E44</f>
        <v>1294.7326169859973</v>
      </c>
      <c r="AA44" s="4" t="s">
        <v>68</v>
      </c>
      <c r="AB44" s="3">
        <f t="shared" si="5"/>
        <v>706.60084787268158</v>
      </c>
      <c r="AC44" s="3">
        <f t="shared" si="6"/>
        <v>258.83073988575097</v>
      </c>
      <c r="AD44" s="3"/>
      <c r="AE44" s="3"/>
      <c r="AF44" s="3">
        <f t="shared" si="7"/>
        <v>107.08483518780669</v>
      </c>
      <c r="AG44" s="3">
        <f t="shared" si="8"/>
        <v>11.502841005098517</v>
      </c>
      <c r="AH44" s="3">
        <f t="shared" si="9"/>
        <v>198.45292274179366</v>
      </c>
      <c r="AI44" s="3">
        <f t="shared" si="10"/>
        <v>4.3849497229012346</v>
      </c>
      <c r="AJ44" s="3">
        <f t="shared" si="11"/>
        <v>0</v>
      </c>
      <c r="AK44" s="3">
        <f t="shared" si="12"/>
        <v>0</v>
      </c>
      <c r="AL44" s="3">
        <f t="shared" si="13"/>
        <v>1286.8571364160327</v>
      </c>
      <c r="AM44" s="4" t="s">
        <v>68</v>
      </c>
    </row>
    <row r="45" spans="1:39" ht="15.5" x14ac:dyDescent="0.35">
      <c r="A45" s="21" t="s">
        <v>105</v>
      </c>
      <c r="B45" s="22"/>
      <c r="C45" s="23"/>
      <c r="D45" s="23"/>
      <c r="E45" s="24">
        <f>+E44/(E43+E44)</f>
        <v>6.838653703453404E-2</v>
      </c>
      <c r="F45" s="25"/>
      <c r="G45" s="24">
        <f>+G44/(G43+G44)</f>
        <v>5.6726136617619688E-2</v>
      </c>
      <c r="H45" s="25"/>
      <c r="I45" s="24"/>
      <c r="J45" s="25"/>
      <c r="K45" s="24"/>
      <c r="L45" s="25"/>
      <c r="M45" s="24">
        <f>+M44/(M43+M44)</f>
        <v>7.9018742564162484E-2</v>
      </c>
      <c r="N45" s="25"/>
      <c r="O45" s="24">
        <f>+O44/(O43+O44)</f>
        <v>7.9451562650071639E-2</v>
      </c>
      <c r="P45" s="25"/>
      <c r="Q45" s="24">
        <f>+Q44/(Q43+Q44)</f>
        <v>2.3751236731062671E-2</v>
      </c>
      <c r="R45" s="25"/>
      <c r="S45" s="24">
        <f>+S44/(S43+S44)</f>
        <v>1.8587547075472426E-2</v>
      </c>
      <c r="T45" s="25"/>
      <c r="U45" s="24">
        <f>+U44/(U43+U44)</f>
        <v>0</v>
      </c>
      <c r="V45" s="25"/>
      <c r="W45" s="24"/>
      <c r="X45" s="24">
        <f>+X44/(X43+X44)</f>
        <v>4.8498617468490067E-2</v>
      </c>
      <c r="AA45" s="4" t="s">
        <v>105</v>
      </c>
      <c r="AB45" s="16">
        <f t="shared" si="5"/>
        <v>6.838653703453404E-2</v>
      </c>
      <c r="AC45" s="16">
        <f t="shared" si="6"/>
        <v>5.6726136617619688E-2</v>
      </c>
      <c r="AD45" s="16"/>
      <c r="AE45" s="16"/>
      <c r="AF45" s="16">
        <f t="shared" si="7"/>
        <v>7.9018742564162484E-2</v>
      </c>
      <c r="AG45" s="16">
        <f t="shared" si="8"/>
        <v>7.9451562650071639E-2</v>
      </c>
      <c r="AH45" s="16">
        <f t="shared" si="9"/>
        <v>2.3751236731062671E-2</v>
      </c>
      <c r="AI45" s="16">
        <f t="shared" si="10"/>
        <v>1.8587547075472426E-2</v>
      </c>
      <c r="AJ45" s="16">
        <f t="shared" si="11"/>
        <v>0</v>
      </c>
      <c r="AK45" s="16">
        <f t="shared" si="12"/>
        <v>0</v>
      </c>
      <c r="AL45" s="16">
        <f>+AL44/AL43</f>
        <v>5.0693786132928263E-2</v>
      </c>
      <c r="AM45" s="4" t="s">
        <v>105</v>
      </c>
    </row>
    <row r="46" spans="1:39" ht="15.5" x14ac:dyDescent="0.35">
      <c r="A46" s="4" t="s">
        <v>106</v>
      </c>
      <c r="B46" s="20">
        <f>1-B44</f>
        <v>0.92437543300349767</v>
      </c>
      <c r="E46" s="3">
        <f t="shared" ref="E46:E53" si="14">+E22</f>
        <v>8496.0156564139397</v>
      </c>
      <c r="F46" s="3"/>
      <c r="G46" s="3">
        <f t="shared" ref="G46:G53" si="15">+F22</f>
        <v>3788.168308970176</v>
      </c>
      <c r="H46" s="3"/>
      <c r="I46" s="3">
        <f t="shared" ref="I46:I53" si="16">+G22</f>
        <v>0</v>
      </c>
      <c r="J46" s="3"/>
      <c r="K46" s="3">
        <f t="shared" ref="K46:K53" si="17">+H22</f>
        <v>8.7620097981089629</v>
      </c>
      <c r="L46" s="3"/>
      <c r="M46" s="3">
        <f t="shared" ref="M46:M53" si="18">+I22</f>
        <v>964.50412325846946</v>
      </c>
      <c r="N46" s="3"/>
      <c r="O46" s="3">
        <f t="shared" ref="O46:O53" si="19">+J22</f>
        <v>81.888871210208904</v>
      </c>
      <c r="P46" s="3"/>
      <c r="Q46" s="3">
        <f t="shared" ref="Q46:Q53" si="20">+K22</f>
        <v>6637.6425067022283</v>
      </c>
      <c r="R46" s="3"/>
      <c r="S46" s="3">
        <f t="shared" ref="S46:S53" si="21">+L22</f>
        <v>171.68824275823147</v>
      </c>
      <c r="T46" s="3"/>
      <c r="U46" s="3">
        <f t="shared" ref="U46:U53" si="22">+M22</f>
        <v>9.4093242211644181</v>
      </c>
      <c r="V46" s="3"/>
      <c r="W46" s="3">
        <f t="shared" ref="W46:W53" si="23">+N22</f>
        <v>0</v>
      </c>
      <c r="X46" s="11">
        <f>+W46+U46+S46+Q46+O46+M46+K46+I46+G46+E46</f>
        <v>20158.079043332527</v>
      </c>
      <c r="AA46" s="4" t="s">
        <v>69</v>
      </c>
      <c r="AB46" s="3">
        <f t="shared" si="5"/>
        <v>8496.0156564139397</v>
      </c>
      <c r="AC46" s="3">
        <f t="shared" si="6"/>
        <v>3788.168308970176</v>
      </c>
      <c r="AD46" s="3"/>
      <c r="AE46" s="3"/>
      <c r="AF46" s="3">
        <f t="shared" si="7"/>
        <v>964.50412325846946</v>
      </c>
      <c r="AG46" s="3">
        <f t="shared" si="8"/>
        <v>81.888871210208904</v>
      </c>
      <c r="AH46" s="3">
        <f t="shared" si="9"/>
        <v>6637.6425067022283</v>
      </c>
      <c r="AI46" s="3">
        <f t="shared" si="10"/>
        <v>171.68824275823147</v>
      </c>
      <c r="AJ46" s="3">
        <f t="shared" si="11"/>
        <v>9.4093242211644181</v>
      </c>
      <c r="AK46" s="3">
        <f t="shared" si="12"/>
        <v>0</v>
      </c>
      <c r="AL46" s="3">
        <f>SUM(AB46:AK46)</f>
        <v>20149.317033534418</v>
      </c>
      <c r="AM46" s="4" t="s">
        <v>69</v>
      </c>
    </row>
    <row r="47" spans="1:39" ht="15.5" x14ac:dyDescent="0.35">
      <c r="A47" s="4" t="s">
        <v>87</v>
      </c>
      <c r="B47" s="3"/>
      <c r="E47" s="3">
        <f t="shared" si="14"/>
        <v>140.91927959908776</v>
      </c>
      <c r="F47" s="3"/>
      <c r="G47" s="3">
        <f t="shared" si="15"/>
        <v>123.31758456514207</v>
      </c>
      <c r="H47" s="3"/>
      <c r="I47" s="3">
        <f t="shared" si="16"/>
        <v>0</v>
      </c>
      <c r="J47" s="3"/>
      <c r="K47" s="3">
        <f t="shared" si="17"/>
        <v>0</v>
      </c>
      <c r="L47" s="3"/>
      <c r="M47" s="3">
        <f t="shared" si="18"/>
        <v>12.482536328704946</v>
      </c>
      <c r="N47" s="3"/>
      <c r="O47" s="3">
        <f t="shared" si="19"/>
        <v>10.789335461217201</v>
      </c>
      <c r="P47" s="3"/>
      <c r="Q47" s="3">
        <f t="shared" si="20"/>
        <v>335.04162733935095</v>
      </c>
      <c r="R47" s="3"/>
      <c r="S47" s="3">
        <f t="shared" si="21"/>
        <v>7.5938625752878739</v>
      </c>
      <c r="T47" s="3"/>
      <c r="U47" s="3">
        <f t="shared" si="22"/>
        <v>0</v>
      </c>
      <c r="V47" s="3"/>
      <c r="W47" s="3">
        <f t="shared" si="23"/>
        <v>0</v>
      </c>
      <c r="X47" s="11">
        <f>+W47+U47+S47+Q47+O47+M47+K47+I47+G47+E47</f>
        <v>630.14422586879073</v>
      </c>
      <c r="Y47">
        <f>+X47/X43</f>
        <v>2.4807317612502416E-2</v>
      </c>
      <c r="AA47" s="4" t="s">
        <v>87</v>
      </c>
      <c r="AB47" s="3">
        <f t="shared" si="5"/>
        <v>140.91927959908776</v>
      </c>
      <c r="AC47" s="3">
        <f t="shared" si="6"/>
        <v>123.31758456514207</v>
      </c>
      <c r="AD47" s="3"/>
      <c r="AE47" s="3"/>
      <c r="AF47" s="3">
        <f t="shared" si="7"/>
        <v>12.482536328704946</v>
      </c>
      <c r="AG47" s="3">
        <f t="shared" si="8"/>
        <v>10.789335461217201</v>
      </c>
      <c r="AH47" s="3">
        <f t="shared" si="9"/>
        <v>335.04162733935095</v>
      </c>
      <c r="AI47" s="3">
        <f t="shared" si="10"/>
        <v>7.5938625752878739</v>
      </c>
      <c r="AJ47" s="3">
        <f t="shared" si="11"/>
        <v>0</v>
      </c>
      <c r="AK47" s="3">
        <f t="shared" si="12"/>
        <v>0</v>
      </c>
      <c r="AL47" s="3">
        <f t="shared" ref="AL47:AL54" si="24">SUM(AB47:AK47)</f>
        <v>630.14422586879073</v>
      </c>
      <c r="AM47" s="4" t="s">
        <v>70</v>
      </c>
    </row>
    <row r="48" spans="1:39" ht="15.5" x14ac:dyDescent="0.35">
      <c r="A48" s="21" t="s">
        <v>107</v>
      </c>
      <c r="E48" s="25">
        <f t="shared" si="14"/>
        <v>32.936807244247227</v>
      </c>
      <c r="F48" s="25"/>
      <c r="G48" s="25">
        <f t="shared" si="15"/>
        <v>34.710288562600276</v>
      </c>
      <c r="H48" s="25"/>
      <c r="I48" s="25">
        <f t="shared" si="16"/>
        <v>0</v>
      </c>
      <c r="J48" s="25"/>
      <c r="K48" s="25">
        <f t="shared" si="17"/>
        <v>27.292560133170348</v>
      </c>
      <c r="L48" s="25"/>
      <c r="M48" s="25">
        <f t="shared" si="18"/>
        <v>31.974344265162408</v>
      </c>
      <c r="N48" s="25"/>
      <c r="O48" s="25">
        <f t="shared" si="19"/>
        <v>69.850400346258979</v>
      </c>
      <c r="P48" s="25"/>
      <c r="Q48" s="25">
        <f t="shared" si="20"/>
        <v>37.363703692631347</v>
      </c>
      <c r="R48" s="25"/>
      <c r="S48" s="25">
        <f t="shared" si="21"/>
        <v>63.384152919651918</v>
      </c>
      <c r="T48" s="25"/>
      <c r="U48" s="25">
        <f t="shared" si="22"/>
        <v>0</v>
      </c>
      <c r="V48" s="25"/>
      <c r="W48" s="25">
        <f t="shared" si="23"/>
        <v>49.64719792928495</v>
      </c>
      <c r="X48" s="25">
        <v>36.1</v>
      </c>
      <c r="AA48" s="4" t="s">
        <v>107</v>
      </c>
      <c r="AB48" s="18">
        <f t="shared" si="5"/>
        <v>32.936807244247227</v>
      </c>
      <c r="AC48" s="18">
        <f t="shared" si="6"/>
        <v>34.710288562600276</v>
      </c>
      <c r="AD48" s="18"/>
      <c r="AE48" s="18"/>
      <c r="AF48" s="18">
        <f t="shared" si="7"/>
        <v>31.974344265162408</v>
      </c>
      <c r="AG48" s="18">
        <f t="shared" si="8"/>
        <v>69.850400346258979</v>
      </c>
      <c r="AH48" s="18">
        <f t="shared" si="9"/>
        <v>37.363703692631347</v>
      </c>
      <c r="AI48" s="18">
        <f t="shared" si="10"/>
        <v>63.384152919651918</v>
      </c>
      <c r="AJ48" s="18">
        <f t="shared" si="11"/>
        <v>0</v>
      </c>
      <c r="AK48" s="18">
        <f t="shared" si="12"/>
        <v>49.64719792928495</v>
      </c>
      <c r="AL48" s="3">
        <f t="shared" si="24"/>
        <v>319.86689495983711</v>
      </c>
      <c r="AM48" s="4" t="s">
        <v>107</v>
      </c>
    </row>
    <row r="49" spans="1:39" ht="15.5" x14ac:dyDescent="0.35">
      <c r="A49" s="4" t="s">
        <v>89</v>
      </c>
      <c r="E49" s="3">
        <f t="shared" si="14"/>
        <v>3425.5126386633369</v>
      </c>
      <c r="F49" s="3"/>
      <c r="G49" s="3">
        <f t="shared" si="15"/>
        <v>1601.4841091174806</v>
      </c>
      <c r="H49" s="3"/>
      <c r="I49" s="3">
        <f t="shared" si="16"/>
        <v>0</v>
      </c>
      <c r="J49" s="3"/>
      <c r="K49" s="3">
        <f t="shared" si="17"/>
        <v>3.8765236743533973</v>
      </c>
      <c r="L49" s="3"/>
      <c r="M49" s="3">
        <f t="shared" si="18"/>
        <v>453.40783081058856</v>
      </c>
      <c r="N49" s="3"/>
      <c r="O49" s="3">
        <f t="shared" si="19"/>
        <v>88.373816250176063</v>
      </c>
      <c r="P49" s="3"/>
      <c r="Q49" s="3">
        <f t="shared" si="20"/>
        <v>3507.330375398059</v>
      </c>
      <c r="R49" s="3"/>
      <c r="S49" s="3">
        <f t="shared" si="21"/>
        <v>157.30127228769004</v>
      </c>
      <c r="T49" s="3"/>
      <c r="U49" s="3">
        <f t="shared" si="22"/>
        <v>0</v>
      </c>
      <c r="V49" s="3"/>
      <c r="W49" s="3">
        <f t="shared" si="23"/>
        <v>826.95140634456357</v>
      </c>
      <c r="X49" s="11">
        <f>+W49+U49+S49+Q49+O49+M49+K49+I49+G49+E49</f>
        <v>10064.237972546247</v>
      </c>
      <c r="AA49" s="4" t="s">
        <v>89</v>
      </c>
      <c r="AB49" s="3">
        <f t="shared" si="5"/>
        <v>3425.5126386633369</v>
      </c>
      <c r="AC49" s="3">
        <f t="shared" si="6"/>
        <v>1601.4841091174806</v>
      </c>
      <c r="AD49" s="3"/>
      <c r="AE49" s="3"/>
      <c r="AF49" s="3">
        <f t="shared" si="7"/>
        <v>453.40783081058856</v>
      </c>
      <c r="AG49" s="3">
        <f t="shared" si="8"/>
        <v>88.373816250176063</v>
      </c>
      <c r="AH49" s="3">
        <f t="shared" si="9"/>
        <v>3507.330375398059</v>
      </c>
      <c r="AI49" s="3">
        <f t="shared" si="10"/>
        <v>157.30127228769004</v>
      </c>
      <c r="AJ49" s="3">
        <f t="shared" si="11"/>
        <v>0</v>
      </c>
      <c r="AK49" s="3">
        <f t="shared" si="12"/>
        <v>826.95140634456357</v>
      </c>
      <c r="AL49" s="3">
        <f t="shared" si="24"/>
        <v>10060.361448871894</v>
      </c>
      <c r="AM49" s="4" t="s">
        <v>89</v>
      </c>
    </row>
    <row r="50" spans="1:39" ht="15.5" x14ac:dyDescent="0.35">
      <c r="A50" s="21" t="s">
        <v>90</v>
      </c>
      <c r="E50" s="3">
        <f t="shared" si="14"/>
        <v>2515.2317122993845</v>
      </c>
      <c r="F50" s="3"/>
      <c r="G50" s="3">
        <f t="shared" si="15"/>
        <v>1206.4041031788299</v>
      </c>
      <c r="H50" s="3"/>
      <c r="I50" s="3">
        <f t="shared" si="16"/>
        <v>0</v>
      </c>
      <c r="J50" s="3"/>
      <c r="K50" s="3">
        <f t="shared" si="17"/>
        <v>3.9595671025891601</v>
      </c>
      <c r="L50" s="3"/>
      <c r="M50" s="3">
        <f t="shared" si="18"/>
        <v>302.82346252707868</v>
      </c>
      <c r="N50" s="3"/>
      <c r="O50" s="3">
        <f t="shared" si="19"/>
        <v>81.019016148937524</v>
      </c>
      <c r="P50" s="3"/>
      <c r="Q50" s="3">
        <f t="shared" si="20"/>
        <v>2481.7009331045178</v>
      </c>
      <c r="R50" s="3"/>
      <c r="S50" s="3">
        <f t="shared" si="21"/>
        <v>110.70997330756217</v>
      </c>
      <c r="T50" s="3"/>
      <c r="U50" s="3">
        <f t="shared" si="22"/>
        <v>0</v>
      </c>
      <c r="V50" s="3"/>
      <c r="W50" s="3">
        <f t="shared" si="23"/>
        <v>642.1876558828709</v>
      </c>
      <c r="X50" s="11">
        <f>+W50+U50+S50+Q50+O50+M50+K50+I50+G50+E50</f>
        <v>7344.0364235517709</v>
      </c>
      <c r="AA50" s="4" t="s">
        <v>90</v>
      </c>
      <c r="AB50" s="3">
        <f t="shared" si="5"/>
        <v>2515.2317122993845</v>
      </c>
      <c r="AC50" s="3">
        <f t="shared" si="6"/>
        <v>1206.4041031788299</v>
      </c>
      <c r="AD50" s="3"/>
      <c r="AE50" s="3"/>
      <c r="AF50" s="3">
        <f t="shared" si="7"/>
        <v>302.82346252707868</v>
      </c>
      <c r="AG50" s="3">
        <f t="shared" si="8"/>
        <v>81.019016148937524</v>
      </c>
      <c r="AH50" s="3">
        <f t="shared" si="9"/>
        <v>2481.7009331045178</v>
      </c>
      <c r="AI50" s="3">
        <f t="shared" si="10"/>
        <v>110.70997330756217</v>
      </c>
      <c r="AJ50" s="3">
        <f t="shared" si="11"/>
        <v>0</v>
      </c>
      <c r="AK50" s="3">
        <f t="shared" si="12"/>
        <v>642.1876558828709</v>
      </c>
      <c r="AL50" s="3">
        <f t="shared" si="24"/>
        <v>7340.0768564491809</v>
      </c>
      <c r="AM50" s="4" t="s">
        <v>90</v>
      </c>
    </row>
    <row r="51" spans="1:39" ht="15.5" x14ac:dyDescent="0.35">
      <c r="A51" s="4" t="s">
        <v>91</v>
      </c>
      <c r="E51" s="3">
        <f t="shared" si="14"/>
        <v>5121.3060178070973</v>
      </c>
      <c r="F51" s="3"/>
      <c r="G51" s="3">
        <f t="shared" si="15"/>
        <v>2269.2342540277677</v>
      </c>
      <c r="H51" s="3"/>
      <c r="I51" s="3">
        <f t="shared" si="16"/>
        <v>0</v>
      </c>
      <c r="J51" s="3"/>
      <c r="K51" s="3">
        <f t="shared" si="17"/>
        <v>10.548295418438508</v>
      </c>
      <c r="L51" s="3"/>
      <c r="M51" s="3">
        <f t="shared" si="18"/>
        <v>644.25917352566262</v>
      </c>
      <c r="N51" s="3"/>
      <c r="O51" s="3">
        <f t="shared" si="19"/>
        <v>34.970320701408411</v>
      </c>
      <c r="P51" s="3"/>
      <c r="Q51" s="3">
        <f t="shared" si="20"/>
        <v>4160.309060123067</v>
      </c>
      <c r="R51" s="3"/>
      <c r="S51" s="3">
        <f t="shared" si="21"/>
        <v>63.955093918156223</v>
      </c>
      <c r="T51" s="3"/>
      <c r="U51" s="3">
        <f t="shared" si="22"/>
        <v>50.809679409325597</v>
      </c>
      <c r="V51" s="3"/>
      <c r="W51" s="3">
        <f t="shared" si="23"/>
        <v>0</v>
      </c>
      <c r="X51" s="11">
        <f>+W51+U51+S51+Q51+O51+M51+K51+I51+G51+E51</f>
        <v>12355.391894930923</v>
      </c>
      <c r="AA51" s="4" t="s">
        <v>91</v>
      </c>
      <c r="AB51" s="18">
        <f t="shared" si="5"/>
        <v>5121.3060178070973</v>
      </c>
      <c r="AC51" s="18">
        <f t="shared" si="6"/>
        <v>2269.2342540277677</v>
      </c>
      <c r="AD51" s="18"/>
      <c r="AE51" s="18"/>
      <c r="AF51" s="18">
        <f t="shared" si="7"/>
        <v>644.25917352566262</v>
      </c>
      <c r="AG51" s="18">
        <f t="shared" si="8"/>
        <v>34.970320701408411</v>
      </c>
      <c r="AH51" s="18">
        <f t="shared" si="9"/>
        <v>4160.309060123067</v>
      </c>
      <c r="AI51" s="18">
        <f t="shared" si="10"/>
        <v>63.955093918156223</v>
      </c>
      <c r="AJ51" s="18">
        <f t="shared" si="11"/>
        <v>50.809679409325597</v>
      </c>
      <c r="AK51" s="18">
        <f t="shared" si="12"/>
        <v>0</v>
      </c>
      <c r="AL51" s="3">
        <f t="shared" si="24"/>
        <v>12344.843599512484</v>
      </c>
      <c r="AM51" s="4" t="s">
        <v>91</v>
      </c>
    </row>
    <row r="52" spans="1:39" ht="15.5" x14ac:dyDescent="0.35">
      <c r="A52" s="4" t="s">
        <v>71</v>
      </c>
      <c r="E52" s="3">
        <f t="shared" si="14"/>
        <v>1092.0999999999999</v>
      </c>
      <c r="F52" s="3"/>
      <c r="G52" s="3">
        <f t="shared" si="15"/>
        <v>657.2</v>
      </c>
      <c r="H52" s="3"/>
      <c r="I52" s="3">
        <f t="shared" si="16"/>
        <v>0</v>
      </c>
      <c r="J52" s="3"/>
      <c r="K52" s="3">
        <f t="shared" si="17"/>
        <v>0</v>
      </c>
      <c r="L52" s="3"/>
      <c r="M52" s="3">
        <f t="shared" si="18"/>
        <v>137.69999999999999</v>
      </c>
      <c r="N52" s="3"/>
      <c r="O52" s="3">
        <f t="shared" si="19"/>
        <v>12.2</v>
      </c>
      <c r="P52" s="3"/>
      <c r="Q52" s="3">
        <f t="shared" si="20"/>
        <v>952.7</v>
      </c>
      <c r="R52" s="3"/>
      <c r="S52" s="3">
        <f t="shared" si="21"/>
        <v>29.8</v>
      </c>
      <c r="T52" s="3"/>
      <c r="U52" s="3">
        <f t="shared" si="22"/>
        <v>0</v>
      </c>
      <c r="V52" s="3"/>
      <c r="W52" s="3">
        <f t="shared" si="23"/>
        <v>87.2</v>
      </c>
      <c r="X52" s="11">
        <f>+W52+U52+S52+Q52+O52+M52+K52+I52+G52+E52</f>
        <v>2968.9</v>
      </c>
      <c r="AA52" s="4" t="s">
        <v>71</v>
      </c>
      <c r="AB52" s="3">
        <f t="shared" si="5"/>
        <v>1092.0999999999999</v>
      </c>
      <c r="AC52" s="3">
        <f t="shared" si="6"/>
        <v>657.2</v>
      </c>
      <c r="AD52" s="3"/>
      <c r="AE52" s="3"/>
      <c r="AF52" s="3">
        <f t="shared" si="7"/>
        <v>137.69999999999999</v>
      </c>
      <c r="AG52" s="3">
        <f t="shared" si="8"/>
        <v>12.2</v>
      </c>
      <c r="AH52" s="3">
        <f t="shared" si="9"/>
        <v>952.7</v>
      </c>
      <c r="AI52" s="3">
        <f t="shared" si="10"/>
        <v>29.8</v>
      </c>
      <c r="AJ52" s="3">
        <f t="shared" si="11"/>
        <v>0</v>
      </c>
      <c r="AK52" s="3">
        <f t="shared" si="12"/>
        <v>87.2</v>
      </c>
      <c r="AL52" s="3">
        <f t="shared" si="24"/>
        <v>2968.9</v>
      </c>
      <c r="AM52" s="4" t="s">
        <v>71</v>
      </c>
    </row>
    <row r="53" spans="1:39" ht="15.5" x14ac:dyDescent="0.35">
      <c r="A53" s="4" t="s">
        <v>72</v>
      </c>
      <c r="E53" s="3">
        <f t="shared" si="14"/>
        <v>5603.5240989032272</v>
      </c>
      <c r="F53" s="3"/>
      <c r="G53" s="3">
        <f t="shared" si="15"/>
        <v>2165.8466341342382</v>
      </c>
      <c r="H53" s="3"/>
      <c r="I53" s="3">
        <f t="shared" si="16"/>
        <v>0</v>
      </c>
      <c r="J53" s="3"/>
      <c r="K53" s="3">
        <f t="shared" si="17"/>
        <v>0</v>
      </c>
      <c r="L53" s="3"/>
      <c r="M53" s="3">
        <f t="shared" si="18"/>
        <v>552.78883603705242</v>
      </c>
      <c r="N53" s="3"/>
      <c r="O53" s="3">
        <f t="shared" si="19"/>
        <v>30.573632124022001</v>
      </c>
      <c r="P53" s="3"/>
      <c r="Q53" s="3">
        <f t="shared" si="20"/>
        <v>3439.4488239219731</v>
      </c>
      <c r="R53" s="3"/>
      <c r="S53" s="3">
        <f t="shared" si="21"/>
        <v>95.089079943934863</v>
      </c>
      <c r="T53" s="3"/>
      <c r="U53" s="3">
        <f t="shared" si="22"/>
        <v>0</v>
      </c>
      <c r="V53" s="3"/>
      <c r="W53" s="3">
        <f t="shared" si="23"/>
        <v>439.36624764849466</v>
      </c>
      <c r="X53" s="11">
        <f>+W53+U53+S53+Q53+O53+M53+K53+I53+G53+E53</f>
        <v>12326.637352712944</v>
      </c>
      <c r="AA53" s="4" t="s">
        <v>72</v>
      </c>
      <c r="AB53" s="3">
        <f t="shared" ref="AB53" si="25">+E53</f>
        <v>5603.5240989032272</v>
      </c>
      <c r="AC53" s="3">
        <f t="shared" ref="AC53" si="26">+G53</f>
        <v>2165.8466341342382</v>
      </c>
      <c r="AD53" s="3"/>
      <c r="AE53" s="3"/>
      <c r="AF53" s="3">
        <f t="shared" ref="AF53" si="27">+M53</f>
        <v>552.78883603705242</v>
      </c>
      <c r="AG53" s="3">
        <f t="shared" ref="AG53" si="28">+O53</f>
        <v>30.573632124022001</v>
      </c>
      <c r="AH53" s="3">
        <f t="shared" ref="AH53" si="29">+Q53</f>
        <v>3439.4488239219731</v>
      </c>
      <c r="AI53" s="3">
        <f t="shared" ref="AI53" si="30">+S53</f>
        <v>95.089079943934863</v>
      </c>
      <c r="AJ53" s="3">
        <f t="shared" ref="AJ53" si="31">+U53</f>
        <v>0</v>
      </c>
      <c r="AK53" s="3">
        <f t="shared" ref="AK53" si="32">+W53</f>
        <v>439.36624764849466</v>
      </c>
      <c r="AL53" s="3">
        <f t="shared" si="24"/>
        <v>12326.637352712944</v>
      </c>
      <c r="AM53" s="4" t="s">
        <v>72</v>
      </c>
    </row>
    <row r="54" spans="1:39" ht="15.5" x14ac:dyDescent="0.35">
      <c r="A54" s="4" t="s">
        <v>108</v>
      </c>
      <c r="E54" s="2">
        <f>0.001*(35*E44+25*E46+25*E47)</f>
        <v>240.65440307586954</v>
      </c>
      <c r="F54" s="2"/>
      <c r="G54" s="2">
        <f>0.001*(35*G44+25*G46+25*G47+35*G45*G40+25*(1-G45)*G40)</f>
        <v>124.8876828975383</v>
      </c>
      <c r="H54" s="2"/>
      <c r="I54" s="2">
        <f>0.001*(35*I44+25*I46+25*I47+35*I45*I40+25*(1-I45)*I40)</f>
        <v>0</v>
      </c>
      <c r="J54" s="2"/>
      <c r="K54" s="2">
        <f>0.001*(35*K44+25*K46+25*K47+35*K45*K40+25*(1-K45)*K40)</f>
        <v>0.50080240060084547</v>
      </c>
      <c r="L54" s="2"/>
      <c r="M54" s="2">
        <f>0.001*(35*M44+25*M46+25*M47+35*M45*M40+25*(1-M45)*M40)</f>
        <v>35.659253384465984</v>
      </c>
      <c r="N54" s="2"/>
      <c r="O54" s="2">
        <f>0.001*(35*O44+25*O46+25*O47+35*O45*O40+25*(1-O45)*O40)</f>
        <v>3.6767543321985352</v>
      </c>
      <c r="P54" s="2"/>
      <c r="Q54" s="2">
        <f>0.001*(35*Q44+25*Q46+25*Q47+35*Q45*Q40+25*(1-Q45)*Q40)</f>
        <v>214.33592341435556</v>
      </c>
      <c r="R54" s="2"/>
      <c r="S54" s="2">
        <f>0.001*(35*S44+25*S46+25*S47+35*S45*S40+25*(1-S45)*S40)</f>
        <v>6.1590709777116865</v>
      </c>
      <c r="T54" s="2"/>
      <c r="U54" s="2">
        <f>0.001*(35*U44+25*U46+25*U47+35*U45*U40+25*(1-U45)*U40)</f>
        <v>0.43594202734068216</v>
      </c>
      <c r="V54" s="2"/>
      <c r="W54" s="2">
        <f>0.001*(35*W44+25*W46+25*W47+35*W45*W40+25*(1-W45)*W40)</f>
        <v>5.6633402859829971</v>
      </c>
      <c r="X54" s="2">
        <f>SUM(E54:W54)</f>
        <v>631.97317279606432</v>
      </c>
      <c r="AA54" s="4" t="s">
        <v>109</v>
      </c>
      <c r="AB54" s="3">
        <f t="shared" ref="AB54" si="33">+E54</f>
        <v>240.65440307586954</v>
      </c>
      <c r="AC54" s="3">
        <f t="shared" ref="AC54" si="34">+G54</f>
        <v>124.8876828975383</v>
      </c>
      <c r="AD54" s="3"/>
      <c r="AE54" s="3"/>
      <c r="AF54" s="3">
        <f t="shared" ref="AF54" si="35">+M54</f>
        <v>35.659253384465984</v>
      </c>
      <c r="AG54" s="3">
        <f t="shared" ref="AG54" si="36">+O54</f>
        <v>3.6767543321985352</v>
      </c>
      <c r="AH54" s="3">
        <f t="shared" ref="AH54" si="37">+Q54</f>
        <v>214.33592341435556</v>
      </c>
      <c r="AI54" s="3">
        <f t="shared" ref="AI54" si="38">+S54</f>
        <v>6.1590709777116865</v>
      </c>
      <c r="AJ54" s="3">
        <f t="shared" ref="AJ54" si="39">+U54</f>
        <v>0.43594202734068216</v>
      </c>
      <c r="AK54" s="3">
        <f>+W54</f>
        <v>5.6633402859829971</v>
      </c>
      <c r="AL54" s="3">
        <f t="shared" si="24"/>
        <v>631.47237039546349</v>
      </c>
      <c r="AM54" s="4" t="s">
        <v>109</v>
      </c>
    </row>
    <row r="55" spans="1:39" ht="15.5" x14ac:dyDescent="0.35">
      <c r="A55" s="4" t="s">
        <v>110</v>
      </c>
      <c r="E55" s="2">
        <f>+(E45*E43*35+(1-E45)*E43*25)/1000</f>
        <v>247.22915389473306</v>
      </c>
      <c r="F55" s="3"/>
      <c r="G55" s="2">
        <f>+(G45*G43*35+(1-G45)*G43*25)/1000</f>
        <v>110.04103317913128</v>
      </c>
      <c r="H55" s="3"/>
      <c r="I55" s="2">
        <f>+(I45*I43*35+(1-I45)*I43*25)/1000</f>
        <v>0</v>
      </c>
      <c r="J55" s="3"/>
      <c r="K55" s="2">
        <f>+(K45*K43*35+(1-K45)*K43*25)/1000</f>
        <v>0.4159370865622839</v>
      </c>
      <c r="L55" s="3"/>
      <c r="M55" s="2">
        <f>+(M45*M43*35+(1-M45)*M43*25)/1000</f>
        <v>32.188678606167521</v>
      </c>
      <c r="N55" s="3"/>
      <c r="O55" s="2">
        <f>+(O45*O43*35+(1-O45)*O43*25)/1000</f>
        <v>3.4377690374212353</v>
      </c>
      <c r="P55" s="3"/>
      <c r="Q55" s="2">
        <f>+(Q45*Q43*35+(1-Q45)*Q43*25)/1000</f>
        <v>205.86300720202127</v>
      </c>
      <c r="R55" s="3"/>
      <c r="S55" s="2">
        <f>+(S45*S43*35+(1-S45)*S43*25)/1000</f>
        <v>5.8311089072613047</v>
      </c>
      <c r="T55" s="3"/>
      <c r="U55" s="2">
        <f>+(U45*U43*35+(1-U45)*U43*25)/1000</f>
        <v>1.5743361088210572</v>
      </c>
      <c r="V55" s="3"/>
      <c r="W55" s="2">
        <f>+(W45*W43*35+(1-W45)*W43*25)/1000</f>
        <v>40.55445290506082</v>
      </c>
      <c r="X55" s="39">
        <f>+E55+G55+I55+K55+M55+O55+Q55+S55+U55+W55</f>
        <v>647.13547692717975</v>
      </c>
    </row>
    <row r="56" spans="1:39" ht="15.5" x14ac:dyDescent="0.35">
      <c r="A56" s="4" t="s">
        <v>111</v>
      </c>
    </row>
    <row r="57" spans="1:39" ht="15.5" x14ac:dyDescent="0.35">
      <c r="A57" s="4" t="s">
        <v>186</v>
      </c>
      <c r="E57" s="3">
        <f>0.056*E42</f>
        <v>427.64611288596296</v>
      </c>
      <c r="F57" s="3"/>
      <c r="G57" s="3">
        <f>0.056*G42</f>
        <v>194.63574800356949</v>
      </c>
      <c r="H57" s="3"/>
      <c r="I57" s="3">
        <f>0.056*I42</f>
        <v>0</v>
      </c>
      <c r="J57" s="3"/>
      <c r="K57" s="3">
        <f>0.056*K42</f>
        <v>0.8124403011775494</v>
      </c>
      <c r="L57" s="3"/>
      <c r="M57" s="3">
        <f>0.056*M42</f>
        <v>53.036627618953517</v>
      </c>
      <c r="N57" s="3"/>
      <c r="O57" s="3">
        <f>0.056*O42</f>
        <v>6.4954028636193728</v>
      </c>
      <c r="P57" s="3"/>
      <c r="Q57" s="3">
        <f>0.056*Q42</f>
        <v>371.95255962074475</v>
      </c>
      <c r="R57" s="3"/>
      <c r="S57" s="3">
        <f>0.056*S42</f>
        <v>9.7812437646402302</v>
      </c>
      <c r="T57" s="3"/>
      <c r="U57" s="3">
        <f>0.056*U42</f>
        <v>2.8453420469222332</v>
      </c>
      <c r="V57" s="3"/>
      <c r="W57" s="3">
        <f>0.056*W42</f>
        <v>72.436129790575521</v>
      </c>
      <c r="X57" s="3">
        <f>0.056*X42</f>
        <v>1139.6416068961655</v>
      </c>
    </row>
    <row r="58" spans="1:39" ht="15.5" x14ac:dyDescent="0.35">
      <c r="A58" s="4" t="s">
        <v>113</v>
      </c>
      <c r="B58" s="20">
        <f>+E58/(E58+E59)</f>
        <v>0.32936807244247235</v>
      </c>
      <c r="E58" s="27">
        <f>E48/100*E57</f>
        <v>140.85297588876554</v>
      </c>
      <c r="F58" s="27"/>
      <c r="G58" s="27">
        <f t="shared" ref="G58:W58" si="40">G48/100*G57</f>
        <v>67.558629778014478</v>
      </c>
      <c r="H58" s="27"/>
      <c r="I58" s="27">
        <f t="shared" si="40"/>
        <v>0</v>
      </c>
      <c r="J58" s="27"/>
      <c r="K58" s="27">
        <f t="shared" si="40"/>
        <v>0.22173575774499293</v>
      </c>
      <c r="L58" s="27"/>
      <c r="M58" s="27">
        <f t="shared" si="40"/>
        <v>16.958113901516406</v>
      </c>
      <c r="N58" s="27"/>
      <c r="O58" s="27">
        <f t="shared" si="40"/>
        <v>4.537064904340502</v>
      </c>
      <c r="P58" s="27"/>
      <c r="Q58" s="27">
        <f t="shared" si="40"/>
        <v>138.975252253853</v>
      </c>
      <c r="R58" s="27"/>
      <c r="S58" s="27">
        <f t="shared" si="40"/>
        <v>6.1997585052234809</v>
      </c>
      <c r="T58" s="27"/>
      <c r="U58" s="27">
        <f t="shared" si="40"/>
        <v>0</v>
      </c>
      <c r="V58" s="27"/>
      <c r="W58" s="27">
        <f t="shared" si="40"/>
        <v>35.962508729440763</v>
      </c>
      <c r="X58" s="27">
        <f>+W58+U58+S58+Q58+O58+M58+K58+I58+G58+E58</f>
        <v>411.26603971889915</v>
      </c>
      <c r="Y58" s="3"/>
    </row>
    <row r="59" spans="1:39" ht="15.5" x14ac:dyDescent="0.35">
      <c r="A59" s="28" t="s">
        <v>114</v>
      </c>
      <c r="B59" s="20">
        <f>1-B58</f>
        <v>0.67063192755752765</v>
      </c>
      <c r="E59" s="29">
        <f>E57-E58</f>
        <v>286.79313699719739</v>
      </c>
      <c r="F59" s="29"/>
      <c r="G59" s="29">
        <f t="shared" ref="G59:W59" si="41">G57-G58</f>
        <v>127.07711822555501</v>
      </c>
      <c r="H59" s="29"/>
      <c r="I59" s="29">
        <f t="shared" si="41"/>
        <v>0</v>
      </c>
      <c r="J59" s="29"/>
      <c r="K59" s="29">
        <f t="shared" si="41"/>
        <v>0.59070454343255641</v>
      </c>
      <c r="L59" s="29"/>
      <c r="M59" s="29">
        <f t="shared" si="41"/>
        <v>36.078513717437112</v>
      </c>
      <c r="N59" s="29"/>
      <c r="O59" s="29">
        <f t="shared" si="41"/>
        <v>1.9583379592788708</v>
      </c>
      <c r="P59" s="29"/>
      <c r="Q59" s="29">
        <f t="shared" si="41"/>
        <v>232.97730736689175</v>
      </c>
      <c r="R59" s="29"/>
      <c r="S59" s="29">
        <f t="shared" si="41"/>
        <v>3.5814852594167492</v>
      </c>
      <c r="T59" s="29"/>
      <c r="U59" s="29">
        <f t="shared" si="41"/>
        <v>2.8453420469222332</v>
      </c>
      <c r="V59" s="29"/>
      <c r="W59" s="29">
        <f t="shared" si="41"/>
        <v>36.473621061134757</v>
      </c>
      <c r="X59" s="27">
        <f t="shared" ref="X59:X61" si="42">+W59+U59+S59+Q59+O59+M59+K59+I59+G59+E59</f>
        <v>728.37556717726648</v>
      </c>
    </row>
    <row r="60" spans="1:39" ht="15.5" x14ac:dyDescent="0.35">
      <c r="A60" s="28" t="s">
        <v>115</v>
      </c>
      <c r="E60" s="3">
        <f t="shared" ref="E60:U60" si="43">+E42-E57</f>
        <v>7208.891617220519</v>
      </c>
      <c r="F60" s="3"/>
      <c r="G60" s="3">
        <f t="shared" si="43"/>
        <v>3281.0026092030284</v>
      </c>
      <c r="H60" s="3"/>
      <c r="I60" s="3">
        <f t="shared" si="43"/>
        <v>0</v>
      </c>
      <c r="J60" s="3"/>
      <c r="K60" s="3">
        <f t="shared" si="43"/>
        <v>13.695422219850119</v>
      </c>
      <c r="L60" s="3"/>
      <c r="M60" s="3">
        <f t="shared" si="43"/>
        <v>894.04600843378785</v>
      </c>
      <c r="N60" s="3"/>
      <c r="O60" s="3">
        <f t="shared" si="43"/>
        <v>109.49393398672656</v>
      </c>
      <c r="P60" s="3"/>
      <c r="Q60" s="3">
        <f t="shared" si="43"/>
        <v>6270.0574336068394</v>
      </c>
      <c r="R60" s="3"/>
      <c r="S60" s="3">
        <f t="shared" si="43"/>
        <v>164.88382346107815</v>
      </c>
      <c r="T60" s="3"/>
      <c r="U60" s="3">
        <f t="shared" si="43"/>
        <v>47.964337362403363</v>
      </c>
      <c r="V60" s="3"/>
      <c r="W60" s="3">
        <f t="shared" ref="W60" si="44">+W42-W57</f>
        <v>1221.066187898273</v>
      </c>
      <c r="X60" s="27">
        <f t="shared" si="42"/>
        <v>19211.101373392507</v>
      </c>
    </row>
    <row r="61" spans="1:39" ht="15.5" x14ac:dyDescent="0.35">
      <c r="A61" s="4" t="s">
        <v>116</v>
      </c>
      <c r="B61" s="20">
        <f>+E61/(E61+E62)</f>
        <v>0.32936807244247229</v>
      </c>
      <c r="E61" s="27">
        <f>E48/100*E60</f>
        <v>2374.3787364106192</v>
      </c>
      <c r="F61" s="27"/>
      <c r="G61" s="27">
        <f t="shared" ref="G61:W61" si="45">G48/100*G60</f>
        <v>1138.8454734008155</v>
      </c>
      <c r="H61" s="27"/>
      <c r="I61" s="27">
        <f t="shared" si="45"/>
        <v>0</v>
      </c>
      <c r="J61" s="27"/>
      <c r="K61" s="27">
        <f t="shared" si="45"/>
        <v>3.7378313448441669</v>
      </c>
      <c r="L61" s="27"/>
      <c r="M61" s="27">
        <f t="shared" si="45"/>
        <v>285.86534862556226</v>
      </c>
      <c r="N61" s="27"/>
      <c r="O61" s="27">
        <f t="shared" si="45"/>
        <v>76.481951244597028</v>
      </c>
      <c r="P61" s="27"/>
      <c r="Q61" s="27">
        <f t="shared" si="45"/>
        <v>2342.725680850665</v>
      </c>
      <c r="R61" s="27"/>
      <c r="S61" s="27">
        <f t="shared" si="45"/>
        <v>104.51021480233868</v>
      </c>
      <c r="T61" s="27"/>
      <c r="U61" s="27">
        <f t="shared" si="45"/>
        <v>0</v>
      </c>
      <c r="V61" s="27"/>
      <c r="W61" s="27">
        <f t="shared" si="45"/>
        <v>606.22514715343004</v>
      </c>
      <c r="X61" s="27">
        <f t="shared" si="42"/>
        <v>6932.7703838328716</v>
      </c>
    </row>
    <row r="62" spans="1:39" ht="15.5" x14ac:dyDescent="0.35">
      <c r="A62" s="28" t="s">
        <v>114</v>
      </c>
      <c r="B62" s="20">
        <f>1-B61</f>
        <v>0.67063192755752765</v>
      </c>
      <c r="E62" s="29">
        <f>E60-E61</f>
        <v>4834.5128808098998</v>
      </c>
      <c r="F62" s="29"/>
      <c r="G62" s="29">
        <f t="shared" ref="G62:W62" si="46">G60-G61</f>
        <v>2142.1571358022129</v>
      </c>
      <c r="H62" s="29"/>
      <c r="I62" s="29">
        <f t="shared" si="46"/>
        <v>0</v>
      </c>
      <c r="J62" s="29"/>
      <c r="K62" s="29">
        <f t="shared" si="46"/>
        <v>9.9575908750059519</v>
      </c>
      <c r="L62" s="29"/>
      <c r="M62" s="29">
        <f t="shared" si="46"/>
        <v>608.18065980822553</v>
      </c>
      <c r="N62" s="29"/>
      <c r="O62" s="29">
        <f t="shared" si="46"/>
        <v>33.011982742129533</v>
      </c>
      <c r="P62" s="29"/>
      <c r="Q62" s="29">
        <f t="shared" si="46"/>
        <v>3927.3317527561744</v>
      </c>
      <c r="R62" s="29"/>
      <c r="S62" s="29">
        <f t="shared" si="46"/>
        <v>60.373608658739471</v>
      </c>
      <c r="T62" s="29"/>
      <c r="U62" s="29">
        <f t="shared" si="46"/>
        <v>47.964337362403363</v>
      </c>
      <c r="V62" s="29"/>
      <c r="W62" s="29">
        <f t="shared" si="46"/>
        <v>614.84104074484299</v>
      </c>
      <c r="X62" s="29">
        <f>X60-X61</f>
        <v>12278.330989559636</v>
      </c>
      <c r="Y62" s="3"/>
    </row>
    <row r="63" spans="1:39" ht="15.5" x14ac:dyDescent="0.35">
      <c r="A63" s="28" t="s">
        <v>187</v>
      </c>
      <c r="B63" s="20"/>
      <c r="E63" s="3">
        <f>0.056*E41</f>
        <v>111.40174531104854</v>
      </c>
      <c r="F63" s="3"/>
      <c r="G63" s="3">
        <f>0.056*G41</f>
        <v>46.38724502546355</v>
      </c>
      <c r="H63" s="3"/>
      <c r="I63" s="3">
        <f>0.056*I41</f>
        <v>0</v>
      </c>
      <c r="J63" s="3"/>
      <c r="K63" s="3">
        <f>0.056*K41</f>
        <v>0.11925877272196655</v>
      </c>
      <c r="L63" s="3"/>
      <c r="M63" s="3">
        <f>0.056*M41</f>
        <v>16.856854432797647</v>
      </c>
      <c r="N63" s="3"/>
      <c r="O63" s="3">
        <f>0.056*O41</f>
        <v>0.96800792040804384</v>
      </c>
      <c r="P63" s="3"/>
      <c r="Q63" s="3">
        <f>0.056*Q41</f>
        <v>84.840813494962177</v>
      </c>
      <c r="R63" s="3"/>
      <c r="S63" s="3">
        <f>0.056*S41</f>
        <v>3.1840430361226209</v>
      </c>
      <c r="T63" s="3"/>
      <c r="U63" s="3">
        <f>0.056*U41</f>
        <v>0.68117083683693513</v>
      </c>
      <c r="V63" s="3"/>
      <c r="W63" s="3">
        <f>0.056*W41</f>
        <v>18.405844716760708</v>
      </c>
      <c r="X63" s="3">
        <f>0.056*X41</f>
        <v>282.84498354712218</v>
      </c>
      <c r="Y63" s="3"/>
    </row>
    <row r="64" spans="1:39" ht="15.5" x14ac:dyDescent="0.35">
      <c r="A64" s="28" t="s">
        <v>188</v>
      </c>
      <c r="B64" s="20"/>
      <c r="E64" s="3">
        <f>0.056*E40</f>
        <v>97.264665996819147</v>
      </c>
      <c r="F64" s="3"/>
      <c r="G64" s="3">
        <f>0.056*G40</f>
        <v>39.516228455864891</v>
      </c>
      <c r="H64" s="3"/>
      <c r="I64" s="3">
        <f>0.056*I40</f>
        <v>0</v>
      </c>
      <c r="J64" s="3"/>
      <c r="K64" s="3">
        <f>0.056*K40</f>
        <v>1.3687151966563182E-2</v>
      </c>
      <c r="L64" s="3"/>
      <c r="M64" s="3">
        <f>0.056*M40</f>
        <v>16.256205595586884</v>
      </c>
      <c r="N64" s="3"/>
      <c r="O64" s="3">
        <f>0.056*O40</f>
        <v>2.0780845691887158</v>
      </c>
      <c r="P64" s="3"/>
      <c r="Q64" s="3">
        <f>0.056*Q40</f>
        <v>73.386242194406506</v>
      </c>
      <c r="R64" s="3"/>
      <c r="S64" s="3">
        <f>0.056*S40</f>
        <v>3.3875545016138489</v>
      </c>
      <c r="T64" s="3"/>
      <c r="U64" s="3">
        <f>0.056*U40</f>
        <v>0.44958798485792068</v>
      </c>
      <c r="V64" s="3"/>
      <c r="W64" s="3">
        <f>0.056*W40</f>
        <v>12.685882240601913</v>
      </c>
      <c r="X64" s="3">
        <f>0.056*X40</f>
        <v>245.03813869090638</v>
      </c>
      <c r="Y64" s="3"/>
    </row>
    <row r="65" spans="1:52" ht="15.5" x14ac:dyDescent="0.35">
      <c r="A65" s="28" t="s">
        <v>119</v>
      </c>
      <c r="B65" s="20"/>
      <c r="E65" s="3">
        <f>+E63+E57+E64</f>
        <v>636.31252419383065</v>
      </c>
      <c r="F65" s="3"/>
      <c r="G65" s="3">
        <f>+G63+G57+G64</f>
        <v>280.53922148489795</v>
      </c>
      <c r="H65" s="3"/>
      <c r="I65" s="3">
        <f>+I63+I57+I64</f>
        <v>0</v>
      </c>
      <c r="J65" s="3"/>
      <c r="K65" s="3">
        <f>+K63+K57+K64</f>
        <v>0.94538622586607912</v>
      </c>
      <c r="L65" s="3"/>
      <c r="M65" s="3">
        <f>+M63+M57+M64</f>
        <v>86.149687647338055</v>
      </c>
      <c r="N65" s="3"/>
      <c r="O65" s="3">
        <f>+O63+O57+O64</f>
        <v>9.5414953532161331</v>
      </c>
      <c r="P65" s="3"/>
      <c r="Q65" s="3">
        <f>+Q63+Q57+Q64</f>
        <v>530.17961531011338</v>
      </c>
      <c r="R65" s="3"/>
      <c r="S65" s="3">
        <f>+S63+S57+S64</f>
        <v>16.352841302376699</v>
      </c>
      <c r="T65" s="3"/>
      <c r="U65" s="3">
        <f>+U63+U57+U64</f>
        <v>3.9761008686170891</v>
      </c>
      <c r="V65" s="3"/>
      <c r="W65" s="3">
        <f>+W63+W57+W64</f>
        <v>103.52785674793815</v>
      </c>
      <c r="X65" s="3">
        <f>+X63+X57</f>
        <v>1422.4865904432877</v>
      </c>
      <c r="Y65" s="1">
        <f>+X65/X43</f>
        <v>5.6000000000000001E-2</v>
      </c>
      <c r="Z65">
        <v>812.55442051374735</v>
      </c>
    </row>
    <row r="66" spans="1:52" ht="15.5" x14ac:dyDescent="0.35">
      <c r="A66" s="28" t="s">
        <v>120</v>
      </c>
      <c r="B66" s="20"/>
      <c r="E66" s="7">
        <f>+E65/E43</f>
        <v>6.61045226560035E-2</v>
      </c>
      <c r="F66" s="3"/>
      <c r="G66" s="7">
        <f>+G65/G43</f>
        <v>6.5181318204200853E-2</v>
      </c>
      <c r="H66" s="3"/>
      <c r="I66" s="7" t="e">
        <f>+I65/I43</f>
        <v>#DIV/0!</v>
      </c>
      <c r="J66" s="3"/>
      <c r="K66" s="7">
        <f>+K65/K43</f>
        <v>5.6822669606098802E-2</v>
      </c>
      <c r="L66" s="3"/>
      <c r="M66" s="7">
        <f>+M65/M43</f>
        <v>6.9024784094728869E-2</v>
      </c>
      <c r="N66" s="3"/>
      <c r="O66" s="7">
        <f>+O65/O43</f>
        <v>7.1592433438558617E-2</v>
      </c>
      <c r="P66" s="3"/>
      <c r="Q66" s="7">
        <f>+Q65/Q43</f>
        <v>6.4996692607109649E-2</v>
      </c>
      <c r="R66" s="3"/>
      <c r="S66" s="7">
        <f>+S65/S43</f>
        <v>7.0631612474566605E-2</v>
      </c>
      <c r="T66" s="3"/>
      <c r="U66" s="7">
        <f>+U65/U43</f>
        <v>6.3139326576117774E-2</v>
      </c>
      <c r="V66" s="3"/>
      <c r="W66" s="7">
        <f>+W65/W43</f>
        <v>6.3820277017606397E-2</v>
      </c>
      <c r="X66" s="7">
        <f>+X65/X43</f>
        <v>5.6000000000000001E-2</v>
      </c>
      <c r="Y66" s="1"/>
    </row>
    <row r="67" spans="1:52" ht="15.5" x14ac:dyDescent="0.35">
      <c r="A67" s="28" t="s">
        <v>121</v>
      </c>
      <c r="E67" s="3">
        <v>0</v>
      </c>
      <c r="F67" s="3"/>
      <c r="G67" s="3">
        <v>0</v>
      </c>
      <c r="H67" s="3"/>
      <c r="I67" s="3">
        <v>0</v>
      </c>
      <c r="J67" s="3"/>
      <c r="K67" s="3">
        <v>0</v>
      </c>
      <c r="L67" s="3"/>
      <c r="M67" s="3">
        <v>0</v>
      </c>
      <c r="N67" s="3"/>
      <c r="O67" s="3">
        <v>0</v>
      </c>
      <c r="P67" s="3"/>
      <c r="Q67" s="3">
        <v>0</v>
      </c>
      <c r="R67" s="3"/>
      <c r="S67" s="3">
        <v>0</v>
      </c>
      <c r="T67" s="3"/>
      <c r="U67" s="3">
        <v>0</v>
      </c>
      <c r="V67" s="3"/>
      <c r="W67" s="3">
        <v>0</v>
      </c>
      <c r="X67" s="3"/>
    </row>
    <row r="68" spans="1:52" ht="15.5" x14ac:dyDescent="0.35">
      <c r="A68" s="28" t="s">
        <v>122</v>
      </c>
      <c r="E68" s="3"/>
      <c r="F68" s="3"/>
      <c r="G68" s="3"/>
      <c r="H68" s="3"/>
      <c r="I68" s="3"/>
      <c r="J68" s="3"/>
      <c r="K68" s="3"/>
      <c r="L68" s="3"/>
      <c r="M68" s="3"/>
      <c r="N68" s="3"/>
      <c r="O68" s="3"/>
      <c r="P68" s="3"/>
      <c r="Q68" s="3"/>
      <c r="R68" s="3"/>
      <c r="S68" s="3"/>
      <c r="T68" s="3"/>
      <c r="U68" s="3"/>
      <c r="V68" s="3"/>
      <c r="W68" s="3"/>
      <c r="X68" s="3"/>
    </row>
    <row r="69" spans="1:52" ht="15.5" x14ac:dyDescent="0.35">
      <c r="A69" s="28"/>
      <c r="E69" s="3"/>
      <c r="F69" s="3"/>
      <c r="G69" s="3"/>
      <c r="H69" s="3"/>
      <c r="I69" s="3"/>
      <c r="J69" s="3"/>
      <c r="K69" s="3"/>
      <c r="L69" s="3"/>
      <c r="M69" s="3"/>
      <c r="N69" s="3"/>
      <c r="O69" s="3"/>
      <c r="P69" s="3"/>
      <c r="Q69" s="3"/>
      <c r="R69" s="3"/>
      <c r="S69" s="3"/>
      <c r="T69" s="3"/>
      <c r="U69" s="3"/>
      <c r="V69" s="3"/>
      <c r="W69" s="3"/>
    </row>
    <row r="70" spans="1:52" ht="15.5" x14ac:dyDescent="0.35">
      <c r="A70" s="21" t="s">
        <v>123</v>
      </c>
      <c r="D70" s="30" t="s">
        <v>124</v>
      </c>
    </row>
    <row r="71" spans="1:52" ht="23.5" x14ac:dyDescent="0.55000000000000004">
      <c r="A71" s="13" t="s">
        <v>125</v>
      </c>
      <c r="B71" s="8"/>
      <c r="D71" s="4" t="s">
        <v>73</v>
      </c>
      <c r="E71" s="4"/>
      <c r="F71" s="4" t="s">
        <v>74</v>
      </c>
      <c r="G71" s="4"/>
      <c r="H71" s="4" t="s">
        <v>81</v>
      </c>
      <c r="I71" s="4"/>
      <c r="J71" s="4" t="s">
        <v>76</v>
      </c>
      <c r="K71" s="4"/>
      <c r="L71" s="4" t="s">
        <v>77</v>
      </c>
      <c r="M71" s="4"/>
      <c r="N71" s="4" t="s">
        <v>78</v>
      </c>
      <c r="O71" s="4"/>
      <c r="P71" s="4" t="s">
        <v>79</v>
      </c>
      <c r="Q71" s="4"/>
      <c r="R71" s="4" t="s">
        <v>80</v>
      </c>
      <c r="S71" s="4"/>
      <c r="T71" s="4" t="s">
        <v>82</v>
      </c>
      <c r="U71" s="4"/>
      <c r="V71" s="4" t="s">
        <v>9</v>
      </c>
      <c r="X71" s="4" t="s">
        <v>126</v>
      </c>
    </row>
    <row r="72" spans="1:52" ht="15.5" x14ac:dyDescent="0.35">
      <c r="A72" s="4" t="s">
        <v>189</v>
      </c>
      <c r="B72" s="8"/>
      <c r="C72" s="8"/>
      <c r="D72" s="8"/>
      <c r="E72" s="4"/>
      <c r="F72" s="4"/>
      <c r="G72" s="4"/>
      <c r="H72" s="4"/>
      <c r="I72" s="4"/>
      <c r="J72" s="4"/>
      <c r="K72" s="4"/>
      <c r="L72" s="4"/>
      <c r="M72" s="4"/>
      <c r="N72" s="4"/>
      <c r="O72" s="4"/>
      <c r="P72" s="4"/>
      <c r="Q72" s="4"/>
      <c r="R72" s="4"/>
      <c r="S72" s="4"/>
      <c r="T72" s="4"/>
      <c r="U72" s="4"/>
      <c r="V72" s="4"/>
      <c r="W72" s="4"/>
      <c r="X72" s="4"/>
      <c r="AB72" s="4" t="s">
        <v>0</v>
      </c>
      <c r="AC72" s="4" t="s">
        <v>1</v>
      </c>
      <c r="AD72" s="4" t="s">
        <v>2</v>
      </c>
      <c r="AE72" s="4" t="s">
        <v>3</v>
      </c>
      <c r="AF72" s="4" t="s">
        <v>4</v>
      </c>
      <c r="AG72" s="4" t="s">
        <v>5</v>
      </c>
      <c r="AH72" s="4" t="s">
        <v>185</v>
      </c>
      <c r="AI72" s="4" t="s">
        <v>80</v>
      </c>
      <c r="AJ72" s="4" t="s">
        <v>82</v>
      </c>
      <c r="AK72" s="4" t="s">
        <v>9</v>
      </c>
      <c r="AL72" s="4" t="s">
        <v>10</v>
      </c>
    </row>
    <row r="73" spans="1:52" ht="15.5" x14ac:dyDescent="0.35">
      <c r="A73" s="4" t="s">
        <v>128</v>
      </c>
      <c r="B73" s="8"/>
      <c r="C73" s="8" t="s">
        <v>129</v>
      </c>
      <c r="D73" s="8" t="s">
        <v>130</v>
      </c>
      <c r="E73" s="4" t="s">
        <v>59</v>
      </c>
      <c r="F73" s="8" t="s">
        <v>130</v>
      </c>
      <c r="G73" s="4" t="s">
        <v>59</v>
      </c>
      <c r="H73" s="8" t="s">
        <v>130</v>
      </c>
      <c r="I73" s="4" t="s">
        <v>59</v>
      </c>
      <c r="J73" s="8" t="s">
        <v>130</v>
      </c>
      <c r="K73" s="4" t="s">
        <v>59</v>
      </c>
      <c r="L73" s="8" t="s">
        <v>130</v>
      </c>
      <c r="M73" s="4" t="s">
        <v>59</v>
      </c>
      <c r="N73" s="8" t="s">
        <v>130</v>
      </c>
      <c r="O73" s="4" t="s">
        <v>59</v>
      </c>
      <c r="P73" s="8" t="s">
        <v>130</v>
      </c>
      <c r="Q73" s="4" t="s">
        <v>59</v>
      </c>
      <c r="R73" s="8" t="s">
        <v>130</v>
      </c>
      <c r="S73" s="4" t="s">
        <v>59</v>
      </c>
      <c r="T73" s="8" t="s">
        <v>130</v>
      </c>
      <c r="U73" s="4" t="s">
        <v>59</v>
      </c>
      <c r="V73" s="8" t="s">
        <v>130</v>
      </c>
      <c r="W73" s="4" t="s">
        <v>59</v>
      </c>
      <c r="X73" s="4"/>
      <c r="AA73" s="4" t="s">
        <v>128</v>
      </c>
    </row>
    <row r="74" spans="1:52" ht="15.5" x14ac:dyDescent="0.35">
      <c r="A74" s="5" t="s">
        <v>131</v>
      </c>
      <c r="C74">
        <v>3</v>
      </c>
      <c r="D74" s="15">
        <v>0.8</v>
      </c>
      <c r="E74" s="3">
        <f>+$D74*E58</f>
        <v>112.68238071101244</v>
      </c>
      <c r="F74" s="15">
        <v>0.8</v>
      </c>
      <c r="G74" s="3">
        <f>+$D74*G58</f>
        <v>54.046903822411586</v>
      </c>
      <c r="H74" s="15">
        <v>0.8</v>
      </c>
      <c r="I74" s="3">
        <f>+$D74*I58</f>
        <v>0</v>
      </c>
      <c r="J74" s="15">
        <v>0.8</v>
      </c>
      <c r="K74" s="3">
        <f>+$D74*K58</f>
        <v>0.17738860619599436</v>
      </c>
      <c r="L74" s="15">
        <v>0.8</v>
      </c>
      <c r="M74" s="3">
        <f>+$D74*M58</f>
        <v>13.566491121213126</v>
      </c>
      <c r="N74" s="15">
        <v>0.4</v>
      </c>
      <c r="O74" s="3">
        <f>+$D74*O58</f>
        <v>3.6296519234724016</v>
      </c>
      <c r="P74" s="15">
        <v>0.6</v>
      </c>
      <c r="Q74" s="3">
        <f>+$D74*Q58</f>
        <v>111.18020180308241</v>
      </c>
      <c r="R74" s="15">
        <v>0.6</v>
      </c>
      <c r="S74" s="3">
        <f>+$D74*S58</f>
        <v>4.9598068041787853</v>
      </c>
      <c r="T74" s="15">
        <v>0.8</v>
      </c>
      <c r="U74" s="3">
        <f>+$D74*U58</f>
        <v>0</v>
      </c>
      <c r="V74" s="15">
        <v>0.8</v>
      </c>
      <c r="W74" s="3">
        <f>+$D74*W58</f>
        <v>28.770006983552612</v>
      </c>
      <c r="X74" s="3">
        <f>+W74+U74+S74+Q74+O74+M74+K74+I74+G74+E74</f>
        <v>329.01283177511937</v>
      </c>
      <c r="AA74" s="5" t="s">
        <v>131</v>
      </c>
      <c r="AB74" s="3">
        <f>+E74</f>
        <v>112.68238071101244</v>
      </c>
      <c r="AC74" s="3">
        <f>+G74</f>
        <v>54.046903822411586</v>
      </c>
      <c r="AD74" s="3">
        <f>+I74</f>
        <v>0</v>
      </c>
      <c r="AE74" s="3">
        <f>+K74</f>
        <v>0.17738860619599436</v>
      </c>
      <c r="AF74" s="3">
        <f>+M74</f>
        <v>13.566491121213126</v>
      </c>
      <c r="AG74" s="3">
        <f>+O74</f>
        <v>3.6296519234724016</v>
      </c>
      <c r="AH74" s="3">
        <f>+Q74</f>
        <v>111.18020180308241</v>
      </c>
      <c r="AI74" s="3">
        <f>+S74</f>
        <v>4.9598068041787853</v>
      </c>
      <c r="AJ74" s="3">
        <f>+U74</f>
        <v>0</v>
      </c>
      <c r="AK74" s="3">
        <f>+W74</f>
        <v>28.770006983552612</v>
      </c>
      <c r="AL74" s="3">
        <f>SUM(AB74:AK74)</f>
        <v>329.01283177511937</v>
      </c>
    </row>
    <row r="75" spans="1:52" ht="15.5" x14ac:dyDescent="0.35">
      <c r="A75" s="5" t="s">
        <v>132</v>
      </c>
      <c r="C75">
        <v>15</v>
      </c>
      <c r="D75" s="15">
        <v>0.1</v>
      </c>
      <c r="E75" s="3">
        <f>+$D75*E58</f>
        <v>14.085297588876555</v>
      </c>
      <c r="F75" s="15">
        <v>0.1</v>
      </c>
      <c r="G75" s="3">
        <f>+$D75*G58</f>
        <v>6.7558629778014483</v>
      </c>
      <c r="H75" s="15">
        <v>0.1</v>
      </c>
      <c r="I75" s="3">
        <f>+$D75*I58</f>
        <v>0</v>
      </c>
      <c r="J75" s="15">
        <v>0.1</v>
      </c>
      <c r="K75" s="3">
        <f>+$D75*K58</f>
        <v>2.2173575774499295E-2</v>
      </c>
      <c r="L75" s="15">
        <v>0.1</v>
      </c>
      <c r="M75" s="3">
        <f>+$D75*M58</f>
        <v>1.6958113901516407</v>
      </c>
      <c r="N75" s="15">
        <v>0.4</v>
      </c>
      <c r="O75" s="3">
        <f>+$D75*O58</f>
        <v>0.4537064904340502</v>
      </c>
      <c r="P75" s="15">
        <v>0.3</v>
      </c>
      <c r="Q75" s="3">
        <f>+$D75*Q58</f>
        <v>13.897525225385301</v>
      </c>
      <c r="R75" s="15">
        <v>0.3</v>
      </c>
      <c r="S75" s="3">
        <f>+$D75*S58</f>
        <v>0.61997585052234816</v>
      </c>
      <c r="T75" s="15">
        <v>0.1</v>
      </c>
      <c r="U75" s="3">
        <f>+$D75*U58</f>
        <v>0</v>
      </c>
      <c r="V75" s="15">
        <v>0.1</v>
      </c>
      <c r="W75" s="3">
        <f>+$D75*W58</f>
        <v>3.5962508729440765</v>
      </c>
      <c r="X75" s="3">
        <f>+W75+U75+S75+Q75+O75+M75+K75+I75+G75+E75</f>
        <v>41.126603971889921</v>
      </c>
      <c r="AA75" s="5" t="s">
        <v>132</v>
      </c>
      <c r="AB75" s="3">
        <f>+E75</f>
        <v>14.085297588876555</v>
      </c>
      <c r="AC75" s="3">
        <f>+G75</f>
        <v>6.7558629778014483</v>
      </c>
      <c r="AD75" s="3">
        <f>+I75</f>
        <v>0</v>
      </c>
      <c r="AE75" s="3">
        <f>+K75</f>
        <v>2.2173575774499295E-2</v>
      </c>
      <c r="AF75" s="3">
        <f>+M75</f>
        <v>1.6958113901516407</v>
      </c>
      <c r="AG75" s="3">
        <f>+O75</f>
        <v>0.4537064904340502</v>
      </c>
      <c r="AH75" s="3">
        <f>+Q75</f>
        <v>13.897525225385301</v>
      </c>
      <c r="AI75" s="3">
        <f>+S75</f>
        <v>0.61997585052234816</v>
      </c>
      <c r="AJ75" s="3">
        <f>+U75</f>
        <v>0</v>
      </c>
      <c r="AK75" s="3">
        <f>+W75</f>
        <v>3.5962508729440765</v>
      </c>
      <c r="AL75" s="3">
        <f>SUM(AB75:AK75)</f>
        <v>41.126603971889921</v>
      </c>
    </row>
    <row r="76" spans="1:52" ht="15.5" x14ac:dyDescent="0.35">
      <c r="A76" s="5" t="s">
        <v>133</v>
      </c>
      <c r="C76">
        <v>16</v>
      </c>
      <c r="D76" s="15">
        <v>0.05</v>
      </c>
      <c r="E76" s="3">
        <f>+$D76*E58</f>
        <v>7.0426487944382776</v>
      </c>
      <c r="F76" s="15">
        <v>0.05</v>
      </c>
      <c r="G76" s="3">
        <f>+$D76*G58</f>
        <v>3.3779314889007241</v>
      </c>
      <c r="H76" s="15">
        <v>0.05</v>
      </c>
      <c r="I76" s="3">
        <f>+$D76*I58</f>
        <v>0</v>
      </c>
      <c r="J76" s="15">
        <v>0.05</v>
      </c>
      <c r="K76" s="3">
        <f>+$D76*K58</f>
        <v>1.1086787887249648E-2</v>
      </c>
      <c r="L76" s="15">
        <v>0.05</v>
      </c>
      <c r="M76" s="3">
        <f>+$D76*M58</f>
        <v>0.84790569507582036</v>
      </c>
      <c r="N76" s="15">
        <v>0.1</v>
      </c>
      <c r="O76" s="3">
        <f>+$D76*O58</f>
        <v>0.2268532452170251</v>
      </c>
      <c r="P76" s="15">
        <v>0.05</v>
      </c>
      <c r="Q76" s="3">
        <f>+$D76*Q58</f>
        <v>6.9487626126926507</v>
      </c>
      <c r="R76" s="15">
        <v>0.05</v>
      </c>
      <c r="S76" s="3">
        <f>+$D76*S58</f>
        <v>0.30998792526117408</v>
      </c>
      <c r="T76" s="15">
        <v>0.05</v>
      </c>
      <c r="U76" s="3">
        <f>+$D76*U58</f>
        <v>0</v>
      </c>
      <c r="V76" s="15">
        <v>0.05</v>
      </c>
      <c r="W76" s="3">
        <f>+$D76*W58</f>
        <v>1.7981254364720383</v>
      </c>
      <c r="X76" s="3">
        <f>+W76+U76+S76+Q76+O76+M76+K76+I76+G76+E76</f>
        <v>20.56330198594496</v>
      </c>
      <c r="AA76" s="5" t="s">
        <v>133</v>
      </c>
      <c r="AB76" s="3">
        <f>+E76</f>
        <v>7.0426487944382776</v>
      </c>
      <c r="AC76" s="3">
        <f>+G76</f>
        <v>3.3779314889007241</v>
      </c>
      <c r="AD76" s="3">
        <f>+I76</f>
        <v>0</v>
      </c>
      <c r="AE76" s="3">
        <f>+K76</f>
        <v>1.1086787887249648E-2</v>
      </c>
      <c r="AF76" s="3">
        <f>+M76</f>
        <v>0.84790569507582036</v>
      </c>
      <c r="AG76" s="3">
        <f>+O76</f>
        <v>0.2268532452170251</v>
      </c>
      <c r="AH76" s="3">
        <f>+Q76</f>
        <v>6.9487626126926507</v>
      </c>
      <c r="AI76" s="3">
        <f>+S76</f>
        <v>0.30998792526117408</v>
      </c>
      <c r="AJ76" s="3">
        <f>+U76</f>
        <v>0</v>
      </c>
      <c r="AK76" s="3">
        <f>+W76</f>
        <v>1.7981254364720383</v>
      </c>
      <c r="AL76" s="3">
        <f>SUM(AB76:AK76)</f>
        <v>20.56330198594496</v>
      </c>
    </row>
    <row r="77" spans="1:52" ht="15.5" x14ac:dyDescent="0.35">
      <c r="A77" s="5" t="s">
        <v>134</v>
      </c>
      <c r="C77">
        <v>25</v>
      </c>
      <c r="D77" s="15">
        <v>0.05</v>
      </c>
      <c r="E77" s="3">
        <f>+$D77*E58</f>
        <v>7.0426487944382776</v>
      </c>
      <c r="F77" s="15">
        <v>0.05</v>
      </c>
      <c r="G77" s="3">
        <f>+$D77*G58</f>
        <v>3.3779314889007241</v>
      </c>
      <c r="H77" s="15">
        <v>0.05</v>
      </c>
      <c r="I77" s="3">
        <f>+$D77*I58</f>
        <v>0</v>
      </c>
      <c r="J77" s="15">
        <v>0.05</v>
      </c>
      <c r="K77" s="3">
        <f>+$D77*K58</f>
        <v>1.1086787887249648E-2</v>
      </c>
      <c r="L77" s="15">
        <v>0.05</v>
      </c>
      <c r="M77" s="3">
        <f>+$D77*M58</f>
        <v>0.84790569507582036</v>
      </c>
      <c r="N77" s="15">
        <v>0.1</v>
      </c>
      <c r="O77" s="3">
        <f>+$D77*O58</f>
        <v>0.2268532452170251</v>
      </c>
      <c r="P77" s="15">
        <v>0.05</v>
      </c>
      <c r="Q77" s="3">
        <f>+$D77*Q58</f>
        <v>6.9487626126926507</v>
      </c>
      <c r="R77" s="15">
        <v>0.05</v>
      </c>
      <c r="S77" s="3">
        <f>+$D77*S58</f>
        <v>0.30998792526117408</v>
      </c>
      <c r="T77" s="15">
        <v>0.05</v>
      </c>
      <c r="U77" s="3">
        <f>+$D77*U58</f>
        <v>0</v>
      </c>
      <c r="V77" s="15">
        <v>0.05</v>
      </c>
      <c r="W77" s="3">
        <f>+$D77*W58</f>
        <v>1.7981254364720383</v>
      </c>
      <c r="X77" s="3">
        <f>+W77+U77+S77+Q77+O77+M77+K77+I77+G77+E77</f>
        <v>20.56330198594496</v>
      </c>
      <c r="AA77" s="5" t="s">
        <v>134</v>
      </c>
      <c r="AB77" s="3">
        <f>+E77</f>
        <v>7.0426487944382776</v>
      </c>
      <c r="AC77" s="3">
        <f>+G77</f>
        <v>3.3779314889007241</v>
      </c>
      <c r="AD77" s="3">
        <f>+I77</f>
        <v>0</v>
      </c>
      <c r="AE77" s="3">
        <f>+K77</f>
        <v>1.1086787887249648E-2</v>
      </c>
      <c r="AF77" s="3">
        <f>+M77</f>
        <v>0.84790569507582036</v>
      </c>
      <c r="AG77" s="3">
        <f>+O77</f>
        <v>0.2268532452170251</v>
      </c>
      <c r="AH77" s="3">
        <f>+Q77</f>
        <v>6.9487626126926507</v>
      </c>
      <c r="AI77" s="3">
        <f>+S77</f>
        <v>0.30998792526117408</v>
      </c>
      <c r="AJ77" s="3">
        <f>+U77</f>
        <v>0</v>
      </c>
      <c r="AK77" s="3">
        <f>+W77</f>
        <v>1.7981254364720383</v>
      </c>
      <c r="AL77" s="3">
        <f>SUM(AB77:AK77)</f>
        <v>20.56330198594496</v>
      </c>
    </row>
    <row r="78" spans="1:52" ht="15.5" x14ac:dyDescent="0.35">
      <c r="A78" s="5" t="s">
        <v>135</v>
      </c>
      <c r="D78" s="15">
        <f t="shared" ref="D78:V78" si="47">SUM(D74:D77)</f>
        <v>1</v>
      </c>
      <c r="E78" s="27">
        <f>SUM(E74:E77)</f>
        <v>140.85297588876554</v>
      </c>
      <c r="F78" s="15">
        <f t="shared" si="47"/>
        <v>1</v>
      </c>
      <c r="G78" s="27">
        <f>SUM(G74:G77)</f>
        <v>67.558629778014492</v>
      </c>
      <c r="H78" s="15">
        <f t="shared" si="47"/>
        <v>1</v>
      </c>
      <c r="I78" s="27">
        <f>SUM(I74:I77)</f>
        <v>0</v>
      </c>
      <c r="J78" s="15">
        <f t="shared" si="47"/>
        <v>1</v>
      </c>
      <c r="K78" s="27">
        <f>SUM(K74:K77)</f>
        <v>0.22173575774499296</v>
      </c>
      <c r="L78" s="15">
        <f t="shared" si="47"/>
        <v>1</v>
      </c>
      <c r="M78" s="27">
        <f>SUM(M74:M77)</f>
        <v>16.958113901516406</v>
      </c>
      <c r="N78" s="15">
        <f t="shared" si="47"/>
        <v>1</v>
      </c>
      <c r="O78" s="27">
        <f>SUM(O74:O77)</f>
        <v>4.537064904340502</v>
      </c>
      <c r="P78" s="15">
        <f t="shared" si="47"/>
        <v>1</v>
      </c>
      <c r="Q78" s="27">
        <f>SUM(Q74:Q77)</f>
        <v>138.97525225385303</v>
      </c>
      <c r="R78" s="15">
        <f t="shared" si="47"/>
        <v>1</v>
      </c>
      <c r="S78" s="27">
        <f>SUM(S74:S77)</f>
        <v>6.1997585052234809</v>
      </c>
      <c r="T78" s="15">
        <f t="shared" si="47"/>
        <v>1</v>
      </c>
      <c r="U78" s="27">
        <f>SUM(U74:U77)</f>
        <v>0</v>
      </c>
      <c r="V78" s="15">
        <f t="shared" si="47"/>
        <v>1</v>
      </c>
      <c r="W78" s="27">
        <f>SUM(W74:W77)</f>
        <v>35.962508729440771</v>
      </c>
      <c r="X78" s="3">
        <f>+W78+U78+S78+Q78+O78+M78+K78+I78+G78+E78</f>
        <v>411.26603971889926</v>
      </c>
      <c r="Y78" s="3"/>
      <c r="AA78" s="5"/>
      <c r="AB78" s="4" t="s">
        <v>0</v>
      </c>
      <c r="AC78" s="4" t="s">
        <v>1</v>
      </c>
      <c r="AD78" s="4" t="s">
        <v>2</v>
      </c>
      <c r="AE78" s="4" t="s">
        <v>3</v>
      </c>
      <c r="AF78" s="4" t="s">
        <v>4</v>
      </c>
      <c r="AG78" s="4" t="s">
        <v>5</v>
      </c>
      <c r="AH78" s="4" t="s">
        <v>185</v>
      </c>
      <c r="AI78" s="4" t="s">
        <v>80</v>
      </c>
      <c r="AJ78" s="4" t="s">
        <v>82</v>
      </c>
      <c r="AK78" s="4" t="s">
        <v>9</v>
      </c>
      <c r="AL78" s="4" t="s">
        <v>10</v>
      </c>
      <c r="AO78" s="4" t="s">
        <v>0</v>
      </c>
      <c r="AP78" s="4" t="s">
        <v>1</v>
      </c>
      <c r="AQ78" s="4" t="s">
        <v>2</v>
      </c>
      <c r="AR78" s="4" t="s">
        <v>3</v>
      </c>
      <c r="AS78" s="4" t="s">
        <v>4</v>
      </c>
      <c r="AT78" s="4" t="s">
        <v>5</v>
      </c>
      <c r="AU78" s="4" t="s">
        <v>185</v>
      </c>
      <c r="AV78" s="4" t="s">
        <v>80</v>
      </c>
      <c r="AW78" s="4" t="s">
        <v>82</v>
      </c>
      <c r="AX78" s="4" t="s">
        <v>9</v>
      </c>
      <c r="AY78" s="4" t="s">
        <v>10</v>
      </c>
    </row>
    <row r="79" spans="1:52" ht="15.5" x14ac:dyDescent="0.35">
      <c r="A79" s="4" t="s">
        <v>136</v>
      </c>
      <c r="E79" s="3"/>
      <c r="F79" s="3"/>
      <c r="G79" s="3"/>
      <c r="H79" s="3"/>
      <c r="I79" s="3"/>
      <c r="J79" s="3"/>
      <c r="K79" s="3"/>
      <c r="L79" s="3"/>
      <c r="M79" s="3"/>
      <c r="N79" s="3"/>
      <c r="O79" s="3"/>
      <c r="P79" s="3"/>
      <c r="Q79" s="3"/>
      <c r="R79" s="3"/>
      <c r="S79" s="3"/>
      <c r="T79" s="3"/>
      <c r="U79" s="3"/>
      <c r="V79" s="3"/>
      <c r="W79" s="3"/>
      <c r="AA79" t="s">
        <v>137</v>
      </c>
      <c r="AB79" s="3">
        <f>+E61</f>
        <v>2374.3787364106192</v>
      </c>
      <c r="AC79" s="3">
        <f>+G61</f>
        <v>1138.8454734008155</v>
      </c>
      <c r="AD79" s="3">
        <f>+I61</f>
        <v>0</v>
      </c>
      <c r="AE79" s="3">
        <f>+K61</f>
        <v>3.7378313448441669</v>
      </c>
      <c r="AF79" s="3">
        <f>+M61</f>
        <v>285.86534862556226</v>
      </c>
      <c r="AG79" s="3">
        <f>+O61</f>
        <v>76.481951244597028</v>
      </c>
      <c r="AH79" s="3">
        <f>+Q61</f>
        <v>2342.725680850665</v>
      </c>
      <c r="AI79" s="3">
        <f>+S61</f>
        <v>104.51021480233868</v>
      </c>
      <c r="AJ79" s="3">
        <f>+U61</f>
        <v>0</v>
      </c>
      <c r="AK79" s="3">
        <f>+W61</f>
        <v>606.22514715343004</v>
      </c>
      <c r="AL79" s="3">
        <f>+X61</f>
        <v>6932.7703838328716</v>
      </c>
      <c r="AN79" t="s">
        <v>137</v>
      </c>
      <c r="AO79" s="3">
        <v>2137.9469554544767</v>
      </c>
      <c r="AP79" s="3">
        <v>1025.4434877020053</v>
      </c>
      <c r="AQ79" s="3">
        <v>0</v>
      </c>
      <c r="AR79" s="3">
        <v>3.3656320372007862</v>
      </c>
      <c r="AS79" s="3">
        <v>257.39994314801686</v>
      </c>
      <c r="AT79" s="3">
        <v>68.866163726596909</v>
      </c>
      <c r="AU79" s="3">
        <v>2109.4457931388401</v>
      </c>
      <c r="AV79" s="3">
        <v>94.103477311427838</v>
      </c>
      <c r="AW79" s="3">
        <v>0</v>
      </c>
      <c r="AX79" s="3">
        <v>545.85950750044015</v>
      </c>
      <c r="AY79" s="3">
        <f t="shared" ref="AY79:AY86" si="48">SUM(AO79:AW79)</f>
        <v>5696.5714525185649</v>
      </c>
      <c r="AZ79" t="s">
        <v>138</v>
      </c>
    </row>
    <row r="80" spans="1:52" ht="15.5" x14ac:dyDescent="0.35">
      <c r="A80" s="5" t="s">
        <v>139</v>
      </c>
      <c r="B80" t="s">
        <v>140</v>
      </c>
      <c r="C80">
        <v>3</v>
      </c>
      <c r="D80" s="15">
        <v>0.5</v>
      </c>
      <c r="E80" s="3">
        <f t="shared" ref="E80:E85" si="49">+$D80*E$61</f>
        <v>1187.1893682053096</v>
      </c>
      <c r="F80" s="15">
        <v>0.5</v>
      </c>
      <c r="G80" s="3">
        <f>+$F80*G$61</f>
        <v>569.42273670040777</v>
      </c>
      <c r="H80" s="15">
        <v>0.4</v>
      </c>
      <c r="I80" s="3">
        <f t="shared" ref="I80:I85" si="50">+$H80*I$61</f>
        <v>0</v>
      </c>
      <c r="J80" s="15">
        <v>0.4</v>
      </c>
      <c r="K80" s="3">
        <f t="shared" ref="K80:K85" si="51">+$J80*K$61</f>
        <v>1.4951325379376668</v>
      </c>
      <c r="L80" s="15">
        <v>0.7</v>
      </c>
      <c r="M80" s="3">
        <f t="shared" ref="M80:M85" si="52">+$L80*M$61</f>
        <v>200.10574403789357</v>
      </c>
      <c r="N80" s="15">
        <v>0.5</v>
      </c>
      <c r="O80" s="3">
        <f t="shared" ref="O80:O85" si="53">+$N80*O$61</f>
        <v>38.240975622298514</v>
      </c>
      <c r="P80" s="15">
        <v>0.6</v>
      </c>
      <c r="Q80" s="3">
        <f t="shared" ref="Q80:Q85" si="54">+$P80*Q$61</f>
        <v>1405.635408510399</v>
      </c>
      <c r="R80" s="15">
        <v>0.7</v>
      </c>
      <c r="S80" s="3">
        <f t="shared" ref="S80:S84" si="55">+$R80*S$61</f>
        <v>73.157150361637065</v>
      </c>
      <c r="T80" s="15">
        <v>0.8</v>
      </c>
      <c r="U80" s="3">
        <f t="shared" ref="U80:U85" si="56">+$T80*U$61</f>
        <v>0</v>
      </c>
      <c r="V80" s="15">
        <v>0.8</v>
      </c>
      <c r="W80" s="3">
        <f t="shared" ref="W80:W85" si="57">+$V80*W$61</f>
        <v>484.98011772274407</v>
      </c>
      <c r="X80" s="3">
        <f t="shared" ref="X80:X86" si="58">+W80+U80+S80+Q80+O80+M80+K80+I80+G80+E80</f>
        <v>3960.2266336986268</v>
      </c>
      <c r="AA80" t="s">
        <v>139</v>
      </c>
      <c r="AB80" s="15">
        <f>+D80</f>
        <v>0.5</v>
      </c>
      <c r="AC80" s="15">
        <f>+F80</f>
        <v>0.5</v>
      </c>
      <c r="AD80" s="15">
        <f>+H80</f>
        <v>0.4</v>
      </c>
      <c r="AE80" s="15">
        <f>+J80</f>
        <v>0.4</v>
      </c>
      <c r="AF80" s="15">
        <f>+L80</f>
        <v>0.7</v>
      </c>
      <c r="AG80" s="15">
        <f>+N80</f>
        <v>0.5</v>
      </c>
      <c r="AH80" s="15">
        <f>+P80</f>
        <v>0.6</v>
      </c>
      <c r="AI80" s="15">
        <f>+R80</f>
        <v>0.7</v>
      </c>
      <c r="AJ80" s="15">
        <f>+T80</f>
        <v>0.8</v>
      </c>
      <c r="AK80" s="15">
        <f>+V80</f>
        <v>0.8</v>
      </c>
      <c r="AN80" t="s">
        <v>141</v>
      </c>
      <c r="AO80" s="3">
        <f t="shared" ref="AO80:AX85" si="59">+AB80*AO$79</f>
        <v>1068.9734777272383</v>
      </c>
      <c r="AP80" s="3">
        <f t="shared" si="59"/>
        <v>512.72174385100266</v>
      </c>
      <c r="AQ80" s="3">
        <f t="shared" si="59"/>
        <v>0</v>
      </c>
      <c r="AR80" s="3">
        <f t="shared" si="59"/>
        <v>1.3462528148803146</v>
      </c>
      <c r="AS80" s="3">
        <f t="shared" si="59"/>
        <v>180.17996020361178</v>
      </c>
      <c r="AT80" s="3">
        <f t="shared" si="59"/>
        <v>34.433081863298455</v>
      </c>
      <c r="AU80" s="3">
        <f t="shared" si="59"/>
        <v>1265.667475883304</v>
      </c>
      <c r="AV80" s="3">
        <f t="shared" si="59"/>
        <v>65.872434117999489</v>
      </c>
      <c r="AW80" s="3">
        <f t="shared" si="59"/>
        <v>0</v>
      </c>
      <c r="AX80" s="3">
        <f t="shared" si="59"/>
        <v>436.68760600035216</v>
      </c>
      <c r="AY80" s="3">
        <f t="shared" si="48"/>
        <v>3129.1944264613348</v>
      </c>
      <c r="AZ80" t="s">
        <v>141</v>
      </c>
    </row>
    <row r="81" spans="1:52" ht="15.5" x14ac:dyDescent="0.35">
      <c r="A81" s="5" t="s">
        <v>142</v>
      </c>
      <c r="B81" t="s">
        <v>143</v>
      </c>
      <c r="C81">
        <v>15</v>
      </c>
      <c r="D81" s="15">
        <v>0.4</v>
      </c>
      <c r="E81" s="3">
        <f t="shared" si="49"/>
        <v>949.75149456424776</v>
      </c>
      <c r="F81" s="15">
        <v>0.4</v>
      </c>
      <c r="G81" s="3">
        <f>+$F81*G$61</f>
        <v>455.53818936032621</v>
      </c>
      <c r="H81" s="15">
        <v>0.05</v>
      </c>
      <c r="I81" s="3">
        <f t="shared" si="50"/>
        <v>0</v>
      </c>
      <c r="J81" s="15">
        <v>0.05</v>
      </c>
      <c r="K81" s="3">
        <f t="shared" si="51"/>
        <v>0.18689156724220835</v>
      </c>
      <c r="L81" s="15">
        <v>0.15</v>
      </c>
      <c r="M81" s="3">
        <f t="shared" si="52"/>
        <v>42.879802293834338</v>
      </c>
      <c r="N81" s="15">
        <v>0.25</v>
      </c>
      <c r="O81" s="3">
        <f t="shared" si="53"/>
        <v>19.120487811149257</v>
      </c>
      <c r="P81" s="15">
        <v>0.25</v>
      </c>
      <c r="Q81" s="3">
        <f t="shared" si="54"/>
        <v>585.68142021266624</v>
      </c>
      <c r="R81" s="15">
        <v>0.1</v>
      </c>
      <c r="S81" s="3">
        <f t="shared" si="55"/>
        <v>10.451021480233869</v>
      </c>
      <c r="T81" s="15">
        <v>0.05</v>
      </c>
      <c r="U81" s="3">
        <f t="shared" si="56"/>
        <v>0</v>
      </c>
      <c r="V81" s="15">
        <v>0.05</v>
      </c>
      <c r="W81" s="3">
        <f t="shared" si="57"/>
        <v>30.311257357671504</v>
      </c>
      <c r="X81" s="3">
        <f t="shared" si="58"/>
        <v>2093.9205646473715</v>
      </c>
      <c r="AA81" t="s">
        <v>142</v>
      </c>
      <c r="AB81" s="15">
        <f t="shared" ref="AB81:AB84" si="60">+D81</f>
        <v>0.4</v>
      </c>
      <c r="AC81" s="15">
        <f t="shared" ref="AC81:AC84" si="61">+F81</f>
        <v>0.4</v>
      </c>
      <c r="AD81" s="15">
        <f t="shared" ref="AD81:AD84" si="62">+H81</f>
        <v>0.05</v>
      </c>
      <c r="AE81" s="15">
        <f t="shared" ref="AE81:AE84" si="63">+J81</f>
        <v>0.05</v>
      </c>
      <c r="AF81" s="15">
        <f t="shared" ref="AF81:AF84" si="64">+L81</f>
        <v>0.15</v>
      </c>
      <c r="AG81" s="15">
        <f t="shared" ref="AG81:AG84" si="65">+N81</f>
        <v>0.25</v>
      </c>
      <c r="AH81" s="15">
        <f t="shared" ref="AH81:AH84" si="66">+P81</f>
        <v>0.25</v>
      </c>
      <c r="AI81" s="15">
        <f t="shared" ref="AI81:AI84" si="67">+R81</f>
        <v>0.1</v>
      </c>
      <c r="AJ81" s="15">
        <f t="shared" ref="AJ81:AJ84" si="68">+T81</f>
        <v>0.05</v>
      </c>
      <c r="AK81" s="15">
        <f t="shared" ref="AK81:AK85" si="69">+V81</f>
        <v>0.05</v>
      </c>
      <c r="AN81" t="s">
        <v>144</v>
      </c>
      <c r="AO81" s="3">
        <f t="shared" si="59"/>
        <v>855.17878218179067</v>
      </c>
      <c r="AP81" s="3">
        <f t="shared" si="59"/>
        <v>410.17739508080217</v>
      </c>
      <c r="AQ81" s="3">
        <f t="shared" si="59"/>
        <v>0</v>
      </c>
      <c r="AR81" s="3">
        <f t="shared" si="59"/>
        <v>0.16828160186003932</v>
      </c>
      <c r="AS81" s="3">
        <f t="shared" si="59"/>
        <v>38.60999147220253</v>
      </c>
      <c r="AT81" s="3">
        <f t="shared" si="59"/>
        <v>17.216540931649227</v>
      </c>
      <c r="AU81" s="3">
        <f t="shared" si="59"/>
        <v>527.36144828471004</v>
      </c>
      <c r="AV81" s="3">
        <f t="shared" si="59"/>
        <v>9.4103477311427834</v>
      </c>
      <c r="AW81" s="3">
        <f t="shared" si="59"/>
        <v>0</v>
      </c>
      <c r="AX81" s="3">
        <f t="shared" si="59"/>
        <v>27.29297537502201</v>
      </c>
      <c r="AY81" s="3">
        <f t="shared" si="48"/>
        <v>1858.1227872841578</v>
      </c>
      <c r="AZ81" t="s">
        <v>144</v>
      </c>
    </row>
    <row r="82" spans="1:52" ht="15.5" x14ac:dyDescent="0.35">
      <c r="A82" s="5" t="s">
        <v>145</v>
      </c>
      <c r="B82" t="s">
        <v>146</v>
      </c>
      <c r="C82">
        <v>20</v>
      </c>
      <c r="D82" s="15">
        <v>0.03</v>
      </c>
      <c r="E82" s="3">
        <f t="shared" si="49"/>
        <v>71.231362092318577</v>
      </c>
      <c r="F82" s="15">
        <v>0.03</v>
      </c>
      <c r="G82" s="3">
        <f>+$F82*G$61</f>
        <v>34.165364202024463</v>
      </c>
      <c r="H82" s="15">
        <v>0.1</v>
      </c>
      <c r="I82" s="3">
        <f t="shared" si="50"/>
        <v>0</v>
      </c>
      <c r="J82" s="15">
        <v>0.1</v>
      </c>
      <c r="K82" s="3">
        <f t="shared" si="51"/>
        <v>0.37378313448441669</v>
      </c>
      <c r="L82" s="15">
        <v>0.05</v>
      </c>
      <c r="M82" s="3">
        <f t="shared" si="52"/>
        <v>14.293267431278114</v>
      </c>
      <c r="N82" s="15">
        <v>0.05</v>
      </c>
      <c r="O82" s="3">
        <f t="shared" si="53"/>
        <v>3.8240975622298516</v>
      </c>
      <c r="P82" s="15">
        <v>0.05</v>
      </c>
      <c r="Q82" s="3">
        <f t="shared" si="54"/>
        <v>117.13628404253325</v>
      </c>
      <c r="R82" s="15">
        <v>0.05</v>
      </c>
      <c r="S82" s="3">
        <f t="shared" si="55"/>
        <v>5.2255107401169347</v>
      </c>
      <c r="T82" s="15">
        <v>0.05</v>
      </c>
      <c r="U82" s="3">
        <f t="shared" si="56"/>
        <v>0</v>
      </c>
      <c r="V82" s="15">
        <v>0.05</v>
      </c>
      <c r="W82" s="3">
        <f t="shared" si="57"/>
        <v>30.311257357671504</v>
      </c>
      <c r="X82" s="3">
        <f t="shared" si="58"/>
        <v>276.56092656265713</v>
      </c>
      <c r="AA82" t="s">
        <v>145</v>
      </c>
      <c r="AB82" s="15">
        <f t="shared" si="60"/>
        <v>0.03</v>
      </c>
      <c r="AC82" s="15">
        <f t="shared" si="61"/>
        <v>0.03</v>
      </c>
      <c r="AD82" s="15">
        <f t="shared" si="62"/>
        <v>0.1</v>
      </c>
      <c r="AE82" s="15">
        <f t="shared" si="63"/>
        <v>0.1</v>
      </c>
      <c r="AF82" s="15">
        <f t="shared" si="64"/>
        <v>0.05</v>
      </c>
      <c r="AG82" s="15">
        <f t="shared" si="65"/>
        <v>0.05</v>
      </c>
      <c r="AH82" s="15">
        <f t="shared" si="66"/>
        <v>0.05</v>
      </c>
      <c r="AI82" s="15">
        <f t="shared" si="67"/>
        <v>0.05</v>
      </c>
      <c r="AJ82" s="15">
        <f t="shared" si="68"/>
        <v>0.05</v>
      </c>
      <c r="AK82" s="15">
        <f t="shared" si="69"/>
        <v>0.05</v>
      </c>
      <c r="AN82" t="s">
        <v>145</v>
      </c>
      <c r="AO82" s="3">
        <f t="shared" si="59"/>
        <v>64.138408663634294</v>
      </c>
      <c r="AP82" s="3">
        <f t="shared" si="59"/>
        <v>30.763304631060159</v>
      </c>
      <c r="AQ82" s="3">
        <f t="shared" si="59"/>
        <v>0</v>
      </c>
      <c r="AR82" s="3">
        <f t="shared" si="59"/>
        <v>0.33656320372007864</v>
      </c>
      <c r="AS82" s="3">
        <f t="shared" si="59"/>
        <v>12.869997157400844</v>
      </c>
      <c r="AT82" s="3">
        <f t="shared" si="59"/>
        <v>3.4433081863298458</v>
      </c>
      <c r="AU82" s="3">
        <f t="shared" si="59"/>
        <v>105.47228965694201</v>
      </c>
      <c r="AV82" s="3">
        <f t="shared" si="59"/>
        <v>4.7051738655713917</v>
      </c>
      <c r="AW82" s="3">
        <f t="shared" si="59"/>
        <v>0</v>
      </c>
      <c r="AX82" s="3">
        <f t="shared" si="59"/>
        <v>27.29297537502201</v>
      </c>
      <c r="AY82" s="3">
        <f t="shared" si="48"/>
        <v>221.72904536465862</v>
      </c>
      <c r="AZ82" t="s">
        <v>145</v>
      </c>
    </row>
    <row r="83" spans="1:52" ht="15.5" x14ac:dyDescent="0.35">
      <c r="A83" s="5" t="s">
        <v>147</v>
      </c>
      <c r="B83" t="s">
        <v>140</v>
      </c>
      <c r="C83">
        <v>25</v>
      </c>
      <c r="D83" s="15">
        <v>0.02</v>
      </c>
      <c r="E83" s="3">
        <f t="shared" si="49"/>
        <v>47.487574728212387</v>
      </c>
      <c r="F83" s="15">
        <v>0.02</v>
      </c>
      <c r="G83" s="3">
        <f>+$F83*G$61</f>
        <v>22.77690946801631</v>
      </c>
      <c r="H83" s="15">
        <v>0.05</v>
      </c>
      <c r="I83" s="3">
        <f t="shared" si="50"/>
        <v>0</v>
      </c>
      <c r="J83" s="15">
        <v>0.05</v>
      </c>
      <c r="K83" s="3">
        <f t="shared" si="51"/>
        <v>0.18689156724220835</v>
      </c>
      <c r="L83" s="15">
        <v>0.05</v>
      </c>
      <c r="M83" s="3">
        <f t="shared" si="52"/>
        <v>14.293267431278114</v>
      </c>
      <c r="N83" s="15">
        <v>0.02</v>
      </c>
      <c r="O83" s="3">
        <f t="shared" si="53"/>
        <v>1.5296390248919405</v>
      </c>
      <c r="P83" s="15">
        <v>0.05</v>
      </c>
      <c r="Q83" s="3">
        <f t="shared" si="54"/>
        <v>117.13628404253325</v>
      </c>
      <c r="R83" s="15">
        <v>0.05</v>
      </c>
      <c r="S83" s="3">
        <f t="shared" si="55"/>
        <v>5.2255107401169347</v>
      </c>
      <c r="T83" s="15">
        <v>0.05</v>
      </c>
      <c r="U83" s="3">
        <f t="shared" si="56"/>
        <v>0</v>
      </c>
      <c r="V83" s="15">
        <v>0.05</v>
      </c>
      <c r="W83" s="3">
        <f t="shared" si="57"/>
        <v>30.311257357671504</v>
      </c>
      <c r="X83" s="3">
        <f t="shared" si="58"/>
        <v>238.94733435996264</v>
      </c>
      <c r="AA83" t="s">
        <v>147</v>
      </c>
      <c r="AB83" s="15">
        <f t="shared" si="60"/>
        <v>0.02</v>
      </c>
      <c r="AC83" s="15">
        <f t="shared" si="61"/>
        <v>0.02</v>
      </c>
      <c r="AD83" s="15">
        <f t="shared" si="62"/>
        <v>0.05</v>
      </c>
      <c r="AE83" s="15">
        <f t="shared" si="63"/>
        <v>0.05</v>
      </c>
      <c r="AF83" s="15">
        <f t="shared" si="64"/>
        <v>0.05</v>
      </c>
      <c r="AG83" s="15">
        <f t="shared" si="65"/>
        <v>0.02</v>
      </c>
      <c r="AH83" s="15">
        <f t="shared" si="66"/>
        <v>0.05</v>
      </c>
      <c r="AI83" s="15">
        <f t="shared" si="67"/>
        <v>0.05</v>
      </c>
      <c r="AJ83" s="15">
        <f t="shared" si="68"/>
        <v>0.05</v>
      </c>
      <c r="AK83" s="15">
        <f t="shared" si="69"/>
        <v>0.05</v>
      </c>
      <c r="AN83" t="s">
        <v>147</v>
      </c>
      <c r="AO83" s="3">
        <f t="shared" si="59"/>
        <v>42.758939109089532</v>
      </c>
      <c r="AP83" s="3">
        <f t="shared" si="59"/>
        <v>20.508869754040106</v>
      </c>
      <c r="AQ83" s="3">
        <f t="shared" si="59"/>
        <v>0</v>
      </c>
      <c r="AR83" s="3">
        <f t="shared" si="59"/>
        <v>0.16828160186003932</v>
      </c>
      <c r="AS83" s="3">
        <f t="shared" si="59"/>
        <v>12.869997157400844</v>
      </c>
      <c r="AT83" s="3">
        <f t="shared" si="59"/>
        <v>1.3773232745319381</v>
      </c>
      <c r="AU83" s="3">
        <f t="shared" si="59"/>
        <v>105.47228965694201</v>
      </c>
      <c r="AV83" s="3">
        <f t="shared" si="59"/>
        <v>4.7051738655713917</v>
      </c>
      <c r="AW83" s="3">
        <f t="shared" si="59"/>
        <v>0</v>
      </c>
      <c r="AX83" s="3">
        <f t="shared" si="59"/>
        <v>27.29297537502201</v>
      </c>
      <c r="AY83" s="3">
        <f t="shared" si="48"/>
        <v>187.86087441943585</v>
      </c>
      <c r="AZ83" t="s">
        <v>147</v>
      </c>
    </row>
    <row r="84" spans="1:52" ht="15.5" x14ac:dyDescent="0.35">
      <c r="A84" s="5" t="s">
        <v>148</v>
      </c>
      <c r="B84" t="s">
        <v>146</v>
      </c>
      <c r="C84">
        <v>35</v>
      </c>
      <c r="D84" s="15">
        <v>0.02</v>
      </c>
      <c r="E84" s="3">
        <f t="shared" si="49"/>
        <v>47.487574728212387</v>
      </c>
      <c r="F84" s="15">
        <v>0.02</v>
      </c>
      <c r="G84" s="3">
        <f>+$F84*G$61</f>
        <v>22.77690946801631</v>
      </c>
      <c r="H84" s="15">
        <v>0.4</v>
      </c>
      <c r="I84" s="3">
        <f t="shared" si="50"/>
        <v>0</v>
      </c>
      <c r="J84" s="15">
        <v>0.4</v>
      </c>
      <c r="K84" s="3">
        <f t="shared" si="51"/>
        <v>1.4951325379376668</v>
      </c>
      <c r="L84" s="15">
        <v>0</v>
      </c>
      <c r="M84" s="3">
        <f t="shared" si="52"/>
        <v>0</v>
      </c>
      <c r="N84" s="15">
        <v>0.1</v>
      </c>
      <c r="O84" s="3">
        <f t="shared" si="53"/>
        <v>7.6481951244597033</v>
      </c>
      <c r="P84" s="15">
        <v>0</v>
      </c>
      <c r="Q84" s="3">
        <f t="shared" si="54"/>
        <v>0</v>
      </c>
      <c r="R84" s="15">
        <v>0</v>
      </c>
      <c r="S84" s="3">
        <f t="shared" si="55"/>
        <v>0</v>
      </c>
      <c r="T84" s="15">
        <v>0.01</v>
      </c>
      <c r="U84" s="3">
        <f t="shared" si="56"/>
        <v>0</v>
      </c>
      <c r="V84" s="15">
        <v>0.01</v>
      </c>
      <c r="W84" s="3">
        <f t="shared" si="57"/>
        <v>6.0622514715343003</v>
      </c>
      <c r="X84" s="3">
        <f t="shared" si="58"/>
        <v>85.470063330160372</v>
      </c>
      <c r="AA84" t="s">
        <v>148</v>
      </c>
      <c r="AB84" s="15">
        <f t="shared" si="60"/>
        <v>0.02</v>
      </c>
      <c r="AC84" s="15">
        <f t="shared" si="61"/>
        <v>0.02</v>
      </c>
      <c r="AD84" s="15">
        <f t="shared" si="62"/>
        <v>0.4</v>
      </c>
      <c r="AE84" s="15">
        <f t="shared" si="63"/>
        <v>0.4</v>
      </c>
      <c r="AF84" s="15">
        <f t="shared" si="64"/>
        <v>0</v>
      </c>
      <c r="AG84" s="15">
        <f t="shared" si="65"/>
        <v>0.1</v>
      </c>
      <c r="AH84" s="15">
        <f t="shared" si="66"/>
        <v>0</v>
      </c>
      <c r="AI84" s="15">
        <f t="shared" si="67"/>
        <v>0</v>
      </c>
      <c r="AJ84" s="15">
        <f t="shared" si="68"/>
        <v>0.01</v>
      </c>
      <c r="AK84" s="15">
        <f t="shared" si="69"/>
        <v>0.01</v>
      </c>
      <c r="AN84" t="s">
        <v>148</v>
      </c>
      <c r="AO84" s="3">
        <f t="shared" si="59"/>
        <v>42.758939109089532</v>
      </c>
      <c r="AP84" s="3">
        <f t="shared" si="59"/>
        <v>20.508869754040106</v>
      </c>
      <c r="AQ84" s="3">
        <f t="shared" si="59"/>
        <v>0</v>
      </c>
      <c r="AR84" s="3">
        <f t="shared" si="59"/>
        <v>1.3462528148803146</v>
      </c>
      <c r="AS84" s="3">
        <f t="shared" si="59"/>
        <v>0</v>
      </c>
      <c r="AT84" s="3">
        <f t="shared" si="59"/>
        <v>6.8866163726596916</v>
      </c>
      <c r="AU84" s="3">
        <f t="shared" si="59"/>
        <v>0</v>
      </c>
      <c r="AV84" s="3">
        <f t="shared" si="59"/>
        <v>0</v>
      </c>
      <c r="AW84" s="3">
        <f t="shared" si="59"/>
        <v>0</v>
      </c>
      <c r="AX84" s="3">
        <f t="shared" si="59"/>
        <v>5.4585950750044017</v>
      </c>
      <c r="AY84" s="3">
        <f t="shared" si="48"/>
        <v>71.500678050669634</v>
      </c>
      <c r="AZ84" t="s">
        <v>148</v>
      </c>
    </row>
    <row r="85" spans="1:52" ht="15.5" x14ac:dyDescent="0.35">
      <c r="A85" s="5" t="s">
        <v>149</v>
      </c>
      <c r="B85" t="s">
        <v>143</v>
      </c>
      <c r="C85">
        <v>25</v>
      </c>
      <c r="D85" s="15">
        <v>0.03</v>
      </c>
      <c r="E85" s="3">
        <f t="shared" si="49"/>
        <v>71.231362092318577</v>
      </c>
      <c r="F85" s="15">
        <v>0.03</v>
      </c>
      <c r="G85" s="3">
        <f t="shared" ref="G85" si="70">+$F85*G$61</f>
        <v>34.165364202024463</v>
      </c>
      <c r="H85" s="15">
        <v>0</v>
      </c>
      <c r="I85" s="3">
        <f t="shared" si="50"/>
        <v>0</v>
      </c>
      <c r="J85" s="15">
        <v>0</v>
      </c>
      <c r="K85" s="3">
        <f t="shared" si="51"/>
        <v>0</v>
      </c>
      <c r="L85" s="15">
        <v>0.05</v>
      </c>
      <c r="M85" s="3">
        <f t="shared" si="52"/>
        <v>14.293267431278114</v>
      </c>
      <c r="N85" s="15">
        <v>0.08</v>
      </c>
      <c r="O85" s="3">
        <f t="shared" si="53"/>
        <v>6.1185560995677619</v>
      </c>
      <c r="P85" s="15">
        <v>0.05</v>
      </c>
      <c r="Q85" s="3">
        <f t="shared" si="54"/>
        <v>117.13628404253325</v>
      </c>
      <c r="R85" s="15">
        <v>0.1</v>
      </c>
      <c r="S85" s="3">
        <v>16</v>
      </c>
      <c r="T85" s="15">
        <v>0.04</v>
      </c>
      <c r="U85" s="3">
        <f t="shared" si="56"/>
        <v>0</v>
      </c>
      <c r="V85" s="15">
        <v>0.04</v>
      </c>
      <c r="W85" s="3">
        <f t="shared" si="57"/>
        <v>24.249005886137201</v>
      </c>
      <c r="X85" s="3">
        <f t="shared" si="58"/>
        <v>283.19383975385938</v>
      </c>
      <c r="AA85" t="s">
        <v>149</v>
      </c>
      <c r="AB85" s="15">
        <f>+D85</f>
        <v>0.03</v>
      </c>
      <c r="AC85" s="15">
        <f>+F85</f>
        <v>0.03</v>
      </c>
      <c r="AD85" s="15">
        <f>+H85</f>
        <v>0</v>
      </c>
      <c r="AE85" s="15">
        <f>+J85</f>
        <v>0</v>
      </c>
      <c r="AF85" s="15">
        <f>+L85</f>
        <v>0.05</v>
      </c>
      <c r="AG85" s="15">
        <f>+N85</f>
        <v>0.08</v>
      </c>
      <c r="AH85" s="15">
        <f>+P85</f>
        <v>0.05</v>
      </c>
      <c r="AI85" s="15">
        <f>+R85</f>
        <v>0.1</v>
      </c>
      <c r="AJ85" s="15">
        <f>+T85</f>
        <v>0.04</v>
      </c>
      <c r="AK85" s="15">
        <f t="shared" si="69"/>
        <v>0.04</v>
      </c>
      <c r="AN85" t="s">
        <v>149</v>
      </c>
      <c r="AO85" s="3">
        <f t="shared" si="59"/>
        <v>64.138408663634294</v>
      </c>
      <c r="AP85" s="3">
        <f t="shared" si="59"/>
        <v>30.763304631060159</v>
      </c>
      <c r="AQ85" s="3">
        <f t="shared" si="59"/>
        <v>0</v>
      </c>
      <c r="AR85" s="3">
        <f t="shared" si="59"/>
        <v>0</v>
      </c>
      <c r="AS85" s="3">
        <f t="shared" si="59"/>
        <v>12.869997157400844</v>
      </c>
      <c r="AT85" s="3">
        <f t="shared" si="59"/>
        <v>5.5092930981277526</v>
      </c>
      <c r="AU85" s="3">
        <f t="shared" si="59"/>
        <v>105.47228965694201</v>
      </c>
      <c r="AV85" s="3">
        <f t="shared" si="59"/>
        <v>9.4103477311427834</v>
      </c>
      <c r="AW85" s="3">
        <f t="shared" si="59"/>
        <v>0</v>
      </c>
      <c r="AX85" s="3">
        <f t="shared" si="59"/>
        <v>21.834380300017607</v>
      </c>
      <c r="AY85" s="3">
        <f t="shared" si="48"/>
        <v>228.16364093830785</v>
      </c>
      <c r="AZ85" t="s">
        <v>149</v>
      </c>
    </row>
    <row r="86" spans="1:52" ht="15.5" x14ac:dyDescent="0.35">
      <c r="A86" s="5" t="s">
        <v>150</v>
      </c>
      <c r="D86" s="15">
        <f>SUM(D80:D85)</f>
        <v>1</v>
      </c>
      <c r="E86" s="27">
        <f>SUM(E80:E85)</f>
        <v>2374.3787364106192</v>
      </c>
      <c r="F86" s="15">
        <f>SUM(F80:F85)</f>
        <v>1</v>
      </c>
      <c r="G86" s="27">
        <f t="shared" ref="G86:U86" si="71">SUM(G80:G85)</f>
        <v>1138.8454734008155</v>
      </c>
      <c r="H86" s="15">
        <f>SUM(H80:H85)</f>
        <v>1</v>
      </c>
      <c r="I86" s="27">
        <f t="shared" si="71"/>
        <v>0</v>
      </c>
      <c r="J86" s="15">
        <f>SUM(J80:J85)</f>
        <v>1</v>
      </c>
      <c r="K86" s="27">
        <f t="shared" si="71"/>
        <v>3.7378313448441669</v>
      </c>
      <c r="L86" s="15">
        <f>SUM(L80:L85)</f>
        <v>1</v>
      </c>
      <c r="M86" s="27">
        <f t="shared" si="71"/>
        <v>285.86534862556232</v>
      </c>
      <c r="N86" s="15">
        <f>SUM(N80:N85)</f>
        <v>1</v>
      </c>
      <c r="O86" s="27">
        <f t="shared" si="71"/>
        <v>76.481951244597013</v>
      </c>
      <c r="P86" s="15">
        <f>SUM(P80:P85)</f>
        <v>1</v>
      </c>
      <c r="Q86" s="27">
        <f t="shared" si="71"/>
        <v>2342.7256808506645</v>
      </c>
      <c r="R86" s="15">
        <f>SUM(R80:R85)</f>
        <v>1</v>
      </c>
      <c r="S86" s="27">
        <f t="shared" si="71"/>
        <v>110.05919332210479</v>
      </c>
      <c r="T86" s="15">
        <f>SUM(T80:T85)</f>
        <v>1.0000000000000002</v>
      </c>
      <c r="U86" s="27">
        <f t="shared" si="71"/>
        <v>0</v>
      </c>
      <c r="V86" s="15">
        <f>SUM(V80:V85)</f>
        <v>1.0000000000000002</v>
      </c>
      <c r="W86" s="27">
        <f t="shared" ref="W86" si="72">SUM(W80:W85)</f>
        <v>606.22514715343004</v>
      </c>
      <c r="X86" s="3">
        <f t="shared" si="58"/>
        <v>6938.3193623526377</v>
      </c>
      <c r="AA86" t="s">
        <v>150</v>
      </c>
      <c r="AB86" s="15">
        <f>SUM(AB80:AB85)</f>
        <v>1</v>
      </c>
      <c r="AC86" s="15">
        <f t="shared" ref="AC86:AK86" si="73">SUM(AC80:AC85)</f>
        <v>1</v>
      </c>
      <c r="AD86" s="15">
        <f t="shared" si="73"/>
        <v>1</v>
      </c>
      <c r="AE86" s="15">
        <f t="shared" si="73"/>
        <v>1</v>
      </c>
      <c r="AF86" s="15">
        <f t="shared" si="73"/>
        <v>1</v>
      </c>
      <c r="AG86" s="15">
        <f t="shared" si="73"/>
        <v>1</v>
      </c>
      <c r="AH86" s="15">
        <f t="shared" si="73"/>
        <v>1</v>
      </c>
      <c r="AI86" s="15">
        <f t="shared" si="73"/>
        <v>1</v>
      </c>
      <c r="AJ86" s="15">
        <f t="shared" si="73"/>
        <v>1.0000000000000002</v>
      </c>
      <c r="AK86" s="15">
        <f t="shared" si="73"/>
        <v>1.0000000000000002</v>
      </c>
      <c r="AN86" t="s">
        <v>150</v>
      </c>
      <c r="AO86" s="3">
        <f t="shared" ref="AO86:AX86" si="74">SUM(AO80:AO85)</f>
        <v>2137.9469554544767</v>
      </c>
      <c r="AP86" s="3">
        <f t="shared" si="74"/>
        <v>1025.4434877020053</v>
      </c>
      <c r="AQ86" s="3">
        <f t="shared" si="74"/>
        <v>0</v>
      </c>
      <c r="AR86" s="3">
        <f t="shared" si="74"/>
        <v>3.3656320372007866</v>
      </c>
      <c r="AS86" s="3">
        <f t="shared" si="74"/>
        <v>257.3999431480168</v>
      </c>
      <c r="AT86" s="3">
        <f t="shared" si="74"/>
        <v>68.866163726596909</v>
      </c>
      <c r="AU86" s="3">
        <f t="shared" si="74"/>
        <v>2109.4457931388397</v>
      </c>
      <c r="AV86" s="3">
        <f t="shared" si="74"/>
        <v>94.103477311427838</v>
      </c>
      <c r="AW86" s="3">
        <f t="shared" si="74"/>
        <v>0</v>
      </c>
      <c r="AX86" s="3">
        <f t="shared" si="74"/>
        <v>545.85950750044026</v>
      </c>
      <c r="AY86" s="3">
        <f t="shared" si="48"/>
        <v>5696.571452518564</v>
      </c>
    </row>
    <row r="87" spans="1:52" ht="15.5" x14ac:dyDescent="0.35">
      <c r="A87" s="4" t="s">
        <v>190</v>
      </c>
      <c r="D87" s="4" t="s">
        <v>73</v>
      </c>
      <c r="E87" s="4"/>
      <c r="F87" s="4" t="s">
        <v>74</v>
      </c>
      <c r="G87" s="4"/>
      <c r="H87" s="4" t="s">
        <v>81</v>
      </c>
      <c r="I87" s="4"/>
      <c r="J87" s="4" t="s">
        <v>76</v>
      </c>
      <c r="K87" s="4"/>
      <c r="L87" s="4" t="s">
        <v>77</v>
      </c>
      <c r="M87" s="4"/>
      <c r="N87" s="4" t="s">
        <v>78</v>
      </c>
      <c r="O87" s="4"/>
      <c r="P87" s="4" t="s">
        <v>79</v>
      </c>
      <c r="Q87" s="4"/>
      <c r="R87" s="4" t="s">
        <v>80</v>
      </c>
      <c r="S87" s="4"/>
      <c r="T87" s="4" t="s">
        <v>82</v>
      </c>
      <c r="U87" s="4"/>
      <c r="V87" s="4" t="s">
        <v>9</v>
      </c>
      <c r="X87" s="4" t="s">
        <v>126</v>
      </c>
    </row>
    <row r="88" spans="1:52" ht="15.5" x14ac:dyDescent="0.35">
      <c r="A88" s="4" t="s">
        <v>128</v>
      </c>
      <c r="C88" s="8" t="s">
        <v>129</v>
      </c>
      <c r="D88" s="8" t="s">
        <v>130</v>
      </c>
      <c r="E88" s="4" t="s">
        <v>59</v>
      </c>
      <c r="F88" s="8" t="s">
        <v>130</v>
      </c>
      <c r="G88" s="4" t="s">
        <v>59</v>
      </c>
      <c r="H88" s="8" t="s">
        <v>130</v>
      </c>
      <c r="I88" s="4" t="s">
        <v>59</v>
      </c>
      <c r="J88" s="8" t="s">
        <v>130</v>
      </c>
      <c r="K88" s="4" t="s">
        <v>59</v>
      </c>
      <c r="L88" s="8" t="s">
        <v>130</v>
      </c>
      <c r="M88" s="4" t="s">
        <v>59</v>
      </c>
      <c r="N88" s="8" t="s">
        <v>130</v>
      </c>
      <c r="O88" s="4" t="s">
        <v>59</v>
      </c>
      <c r="P88" s="8" t="s">
        <v>130</v>
      </c>
      <c r="Q88" s="4" t="s">
        <v>59</v>
      </c>
      <c r="R88" s="8" t="s">
        <v>130</v>
      </c>
      <c r="S88" s="4" t="s">
        <v>59</v>
      </c>
      <c r="T88" s="8" t="s">
        <v>130</v>
      </c>
      <c r="U88" s="4" t="s">
        <v>59</v>
      </c>
      <c r="V88" s="8" t="s">
        <v>130</v>
      </c>
      <c r="W88" s="4" t="s">
        <v>59</v>
      </c>
    </row>
    <row r="89" spans="1:52" ht="15.5" x14ac:dyDescent="0.35">
      <c r="A89" s="5" t="s">
        <v>152</v>
      </c>
      <c r="C89">
        <v>16</v>
      </c>
      <c r="D89" s="15">
        <v>0.8</v>
      </c>
      <c r="E89" s="3">
        <f>+$D89*E$59</f>
        <v>229.43450959775794</v>
      </c>
      <c r="F89" s="15">
        <v>0.8</v>
      </c>
      <c r="G89" s="3">
        <f>+$F89*G$59</f>
        <v>101.66169458044402</v>
      </c>
      <c r="H89" s="15">
        <v>0.8</v>
      </c>
      <c r="I89" s="3">
        <f>+$H89*I$59</f>
        <v>0</v>
      </c>
      <c r="J89" s="15">
        <v>0.8</v>
      </c>
      <c r="K89" s="3">
        <f>+$J89*K$59</f>
        <v>0.47256363474604512</v>
      </c>
      <c r="L89" s="15">
        <v>0.8</v>
      </c>
      <c r="M89" s="3">
        <f>+$L89*M$59</f>
        <v>28.862810973949692</v>
      </c>
      <c r="N89" s="15">
        <v>0.8</v>
      </c>
      <c r="O89" s="3">
        <f>+$N89*O$59</f>
        <v>1.5666703674230966</v>
      </c>
      <c r="P89" s="15">
        <v>0.8</v>
      </c>
      <c r="Q89" s="3">
        <f>+$P89*Q$59</f>
        <v>186.3818458935134</v>
      </c>
      <c r="R89" s="15">
        <v>0.8</v>
      </c>
      <c r="S89" s="3">
        <f>+$R89*S$59</f>
        <v>2.8651882075333996</v>
      </c>
      <c r="T89" s="15">
        <v>0.8</v>
      </c>
      <c r="U89" s="3">
        <f>+$T89*U$59</f>
        <v>2.2762736375377868</v>
      </c>
      <c r="V89" s="15">
        <v>0.8</v>
      </c>
      <c r="W89" s="3">
        <f>+$V89*W$59</f>
        <v>29.178896848907808</v>
      </c>
      <c r="X89" s="3">
        <f>+W89+U89+S89+Q89+O89+M89+K89+I89+G89+E89</f>
        <v>582.70045374181313</v>
      </c>
    </row>
    <row r="90" spans="1:52" ht="15.5" x14ac:dyDescent="0.35">
      <c r="A90" s="5" t="s">
        <v>153</v>
      </c>
      <c r="C90">
        <v>18</v>
      </c>
      <c r="D90" s="15">
        <v>0.2</v>
      </c>
      <c r="E90" s="3">
        <f>+$D90*E$59</f>
        <v>57.358627399439484</v>
      </c>
      <c r="F90" s="15">
        <v>0.2</v>
      </c>
      <c r="G90" s="3">
        <f>+$F90*G$59</f>
        <v>25.415423645111005</v>
      </c>
      <c r="H90" s="15">
        <v>0.2</v>
      </c>
      <c r="I90" s="3">
        <f>+$H90*I$59</f>
        <v>0</v>
      </c>
      <c r="J90" s="15">
        <v>0.2</v>
      </c>
      <c r="K90" s="3">
        <f>+$J90*K$59</f>
        <v>0.11814090868651128</v>
      </c>
      <c r="L90" s="15">
        <v>0.2</v>
      </c>
      <c r="M90" s="3">
        <f>+$L90*M$59</f>
        <v>7.215702743487423</v>
      </c>
      <c r="N90" s="15">
        <v>0.2</v>
      </c>
      <c r="O90" s="3">
        <f>+$N90*O$59</f>
        <v>0.39166759185577416</v>
      </c>
      <c r="P90" s="15">
        <v>0.2</v>
      </c>
      <c r="Q90" s="3">
        <f>+$P90*Q$59</f>
        <v>46.59546147337835</v>
      </c>
      <c r="R90" s="15">
        <v>0.2</v>
      </c>
      <c r="S90" s="3">
        <f>+$R90*S$59</f>
        <v>0.71629705188334991</v>
      </c>
      <c r="T90" s="15">
        <v>0.2</v>
      </c>
      <c r="U90" s="3">
        <f>+$T90*U$59</f>
        <v>0.56906840938444669</v>
      </c>
      <c r="V90" s="15">
        <v>0.2</v>
      </c>
      <c r="W90" s="3">
        <f>+$V90*W$59</f>
        <v>7.294724212226952</v>
      </c>
      <c r="X90" s="3">
        <f>+W90+U90+S90+Q90+O90+M90+K90+I90+G90+E90</f>
        <v>145.67511343545328</v>
      </c>
    </row>
    <row r="91" spans="1:52" ht="15.5" x14ac:dyDescent="0.35">
      <c r="A91" s="5" t="s">
        <v>10</v>
      </c>
      <c r="D91" s="15">
        <f>SUM(D89:D90)</f>
        <v>1</v>
      </c>
      <c r="E91" s="29">
        <f>SUM(E89:E90)</f>
        <v>286.79313699719739</v>
      </c>
      <c r="F91" s="31">
        <f>SUM(F89:F90)</f>
        <v>1</v>
      </c>
      <c r="G91" s="29">
        <f t="shared" ref="G91:U91" si="75">SUM(G89:G90)</f>
        <v>127.07711822555503</v>
      </c>
      <c r="H91" s="31">
        <f>SUM(H89:H90)</f>
        <v>1</v>
      </c>
      <c r="I91" s="29">
        <f t="shared" si="75"/>
        <v>0</v>
      </c>
      <c r="J91" s="31">
        <f>SUM(J89:J90)</f>
        <v>1</v>
      </c>
      <c r="K91" s="29">
        <f t="shared" si="75"/>
        <v>0.59070454343255641</v>
      </c>
      <c r="L91" s="31">
        <f>SUM(L89:L90)</f>
        <v>1</v>
      </c>
      <c r="M91" s="29">
        <f t="shared" si="75"/>
        <v>36.078513717437119</v>
      </c>
      <c r="N91" s="31">
        <f>SUM(N89:N90)</f>
        <v>1</v>
      </c>
      <c r="O91" s="29">
        <f t="shared" si="75"/>
        <v>1.9583379592788708</v>
      </c>
      <c r="P91" s="31">
        <f>SUM(P89:P90)</f>
        <v>1</v>
      </c>
      <c r="Q91" s="29">
        <f t="shared" si="75"/>
        <v>232.97730736689175</v>
      </c>
      <c r="R91" s="31">
        <f>SUM(R89:R90)</f>
        <v>1</v>
      </c>
      <c r="S91" s="29">
        <f t="shared" si="75"/>
        <v>3.5814852594167497</v>
      </c>
      <c r="T91" s="31">
        <f>SUM(T89:T90)</f>
        <v>1</v>
      </c>
      <c r="U91" s="29">
        <f t="shared" si="75"/>
        <v>2.8453420469222337</v>
      </c>
      <c r="V91" s="31">
        <f>SUM(V89:V90)</f>
        <v>1</v>
      </c>
      <c r="W91" s="29">
        <f t="shared" ref="W91" si="76">SUM(W89:W90)</f>
        <v>36.473621061134757</v>
      </c>
      <c r="X91" s="3">
        <f>+W91+U91+S91+Q91+O91+M91+K91+I91+G91+E91</f>
        <v>728.37556717726648</v>
      </c>
      <c r="AB91" s="4" t="s">
        <v>0</v>
      </c>
      <c r="AC91" s="4" t="s">
        <v>1</v>
      </c>
      <c r="AD91" s="4" t="s">
        <v>2</v>
      </c>
      <c r="AE91" s="4" t="s">
        <v>3</v>
      </c>
      <c r="AF91" s="4" t="s">
        <v>4</v>
      </c>
      <c r="AG91" s="4" t="s">
        <v>5</v>
      </c>
      <c r="AH91" s="4" t="s">
        <v>185</v>
      </c>
      <c r="AI91" s="4" t="s">
        <v>80</v>
      </c>
      <c r="AJ91" s="4" t="s">
        <v>82</v>
      </c>
      <c r="AK91" s="4" t="s">
        <v>9</v>
      </c>
      <c r="AL91" t="s">
        <v>126</v>
      </c>
    </row>
    <row r="92" spans="1:52" ht="15.5" x14ac:dyDescent="0.35">
      <c r="A92" s="4" t="s">
        <v>154</v>
      </c>
      <c r="AA92" t="s">
        <v>154</v>
      </c>
      <c r="AB92" s="29">
        <f>+E62</f>
        <v>4834.5128808098998</v>
      </c>
      <c r="AC92" s="29">
        <f>+G62</f>
        <v>2142.1571358022129</v>
      </c>
      <c r="AD92" s="29"/>
      <c r="AE92" s="29"/>
      <c r="AF92" s="29">
        <f>+M62</f>
        <v>608.18065980822553</v>
      </c>
      <c r="AG92" s="29">
        <f>+O62</f>
        <v>33.011982742129533</v>
      </c>
      <c r="AH92" s="29">
        <f>+Q62</f>
        <v>3927.3317527561744</v>
      </c>
      <c r="AI92" s="29">
        <f>+S62</f>
        <v>60.373608658739471</v>
      </c>
      <c r="AJ92" s="29">
        <f>+U62</f>
        <v>47.964337362403363</v>
      </c>
      <c r="AK92" s="29">
        <f>+W62</f>
        <v>614.84104074484299</v>
      </c>
      <c r="AL92" s="3">
        <f>SUM(AB92:AJ92)</f>
        <v>11653.532357939786</v>
      </c>
      <c r="AO92" s="4" t="s">
        <v>0</v>
      </c>
      <c r="AP92" s="4" t="s">
        <v>1</v>
      </c>
      <c r="AQ92" s="4" t="s">
        <v>2</v>
      </c>
      <c r="AR92" s="4" t="s">
        <v>3</v>
      </c>
      <c r="AS92" s="4" t="s">
        <v>4</v>
      </c>
      <c r="AT92" s="4" t="s">
        <v>5</v>
      </c>
      <c r="AU92" s="4" t="s">
        <v>191</v>
      </c>
      <c r="AV92" s="4" t="s">
        <v>7</v>
      </c>
      <c r="AW92" s="4" t="s">
        <v>82</v>
      </c>
      <c r="AX92" s="4" t="s">
        <v>9</v>
      </c>
      <c r="AY92" s="4" t="s">
        <v>10</v>
      </c>
    </row>
    <row r="93" spans="1:52" ht="15.5" x14ac:dyDescent="0.35">
      <c r="A93" s="5" t="s">
        <v>155</v>
      </c>
      <c r="B93" t="s">
        <v>143</v>
      </c>
      <c r="C93">
        <v>25</v>
      </c>
      <c r="D93" s="15">
        <v>0.15</v>
      </c>
      <c r="E93" s="3">
        <f t="shared" ref="E93:E98" si="77">+$D93*E$62</f>
        <v>725.17693212148492</v>
      </c>
      <c r="F93" s="15">
        <v>0.15</v>
      </c>
      <c r="G93" s="3">
        <f>+$F93*G$62</f>
        <v>321.32357037033194</v>
      </c>
      <c r="H93" s="15">
        <v>0</v>
      </c>
      <c r="I93" s="3">
        <f t="shared" ref="I93:I98" si="78">+$H93*I$62</f>
        <v>0</v>
      </c>
      <c r="J93" s="15">
        <v>0</v>
      </c>
      <c r="K93" s="3">
        <f>+$J93*K$62</f>
        <v>0</v>
      </c>
      <c r="L93" s="15">
        <v>0.15</v>
      </c>
      <c r="M93" s="3">
        <f>+$L93*M$62</f>
        <v>91.227098971233829</v>
      </c>
      <c r="N93" s="15">
        <v>0.1</v>
      </c>
      <c r="O93" s="3">
        <f>+$N93*O$62</f>
        <v>3.3011982742129535</v>
      </c>
      <c r="P93" s="15">
        <v>0.1</v>
      </c>
      <c r="Q93" s="3">
        <f>+$P93*Q$62</f>
        <v>392.73317527561744</v>
      </c>
      <c r="R93" s="15">
        <v>0</v>
      </c>
      <c r="S93" s="3">
        <f>+$R93*S$62</f>
        <v>0</v>
      </c>
      <c r="T93" s="15">
        <v>0</v>
      </c>
      <c r="U93" s="3">
        <f>+$T93*U$62</f>
        <v>0</v>
      </c>
      <c r="V93" s="15">
        <v>0</v>
      </c>
      <c r="W93" s="3">
        <f>+$V93*W$62</f>
        <v>0</v>
      </c>
      <c r="X93" s="3">
        <f t="shared" ref="X93:X99" si="79">+W93+U93+S93+Q93+O93+M93+K93+I93+G93+E93</f>
        <v>1533.7619750128811</v>
      </c>
      <c r="AA93" s="5" t="s">
        <v>155</v>
      </c>
      <c r="AB93" s="15">
        <f>+D93</f>
        <v>0.15</v>
      </c>
      <c r="AC93" s="15">
        <f>+F93</f>
        <v>0.15</v>
      </c>
      <c r="AD93" s="15"/>
      <c r="AE93" s="15"/>
      <c r="AF93" s="15">
        <f>+L93</f>
        <v>0.15</v>
      </c>
      <c r="AG93" s="15">
        <f>+N93</f>
        <v>0.1</v>
      </c>
      <c r="AH93" s="15">
        <f>+P93</f>
        <v>0.1</v>
      </c>
      <c r="AI93" s="15">
        <f>+R93</f>
        <v>0</v>
      </c>
      <c r="AJ93" s="15">
        <f>+T93</f>
        <v>0</v>
      </c>
      <c r="AK93" s="15">
        <f t="shared" ref="AK93:AK99" si="80">+V93</f>
        <v>0</v>
      </c>
      <c r="AL93" s="3"/>
      <c r="AN93" s="5" t="s">
        <v>155</v>
      </c>
      <c r="AO93" s="3">
        <f>+E93</f>
        <v>725.17693212148492</v>
      </c>
      <c r="AP93" s="3">
        <f>+G93</f>
        <v>321.32357037033194</v>
      </c>
      <c r="AQ93" s="3"/>
      <c r="AR93" s="3"/>
      <c r="AS93" s="3">
        <f>+M93</f>
        <v>91.227098971233829</v>
      </c>
      <c r="AT93" s="3">
        <f>+O93</f>
        <v>3.3011982742129535</v>
      </c>
      <c r="AU93" s="3">
        <f>+Q93</f>
        <v>392.73317527561744</v>
      </c>
      <c r="AV93" s="3">
        <f>+S93</f>
        <v>0</v>
      </c>
      <c r="AW93" s="3">
        <f>+U93</f>
        <v>0</v>
      </c>
      <c r="AX93" s="3">
        <f>+W93</f>
        <v>0</v>
      </c>
      <c r="AY93" s="3">
        <f>SUM(AO93:AX93)</f>
        <v>1533.7619750128811</v>
      </c>
    </row>
    <row r="94" spans="1:52" ht="15.5" x14ac:dyDescent="0.35">
      <c r="A94" s="5" t="s">
        <v>156</v>
      </c>
      <c r="B94" t="s">
        <v>140</v>
      </c>
      <c r="C94">
        <v>25</v>
      </c>
      <c r="D94" s="15">
        <v>0.05</v>
      </c>
      <c r="E94" s="3">
        <f t="shared" si="77"/>
        <v>241.72564404049501</v>
      </c>
      <c r="F94" s="15">
        <v>0.05</v>
      </c>
      <c r="G94" s="3">
        <f t="shared" ref="G94:G98" si="81">+$F94*G$62</f>
        <v>107.10785679011065</v>
      </c>
      <c r="H94" s="15">
        <v>0.15</v>
      </c>
      <c r="I94" s="3">
        <f t="shared" si="78"/>
        <v>0</v>
      </c>
      <c r="J94" s="15">
        <v>0.15</v>
      </c>
      <c r="K94" s="3">
        <f>+$J94*K$62</f>
        <v>1.4936386312508927</v>
      </c>
      <c r="L94" s="15">
        <v>0.05</v>
      </c>
      <c r="M94" s="3">
        <f t="shared" ref="M94:M98" si="82">+$L94*M$62</f>
        <v>30.409032990411276</v>
      </c>
      <c r="N94" s="15">
        <v>0.15</v>
      </c>
      <c r="O94" s="3">
        <f t="shared" ref="O94:O98" si="83">+$N94*O$62</f>
        <v>4.9517974113194301</v>
      </c>
      <c r="P94" s="15">
        <v>0.15</v>
      </c>
      <c r="Q94" s="3">
        <f t="shared" ref="Q94:Q98" si="84">+$P94*Q$62</f>
        <v>589.09976291342616</v>
      </c>
      <c r="R94" s="15">
        <v>0.25</v>
      </c>
      <c r="S94" s="3">
        <f t="shared" ref="S94:S98" si="85">+$R94*S$62</f>
        <v>15.093402164684868</v>
      </c>
      <c r="T94" s="15">
        <v>0.25</v>
      </c>
      <c r="U94" s="3">
        <f t="shared" ref="U94:U98" si="86">+$T94*U$62</f>
        <v>11.991084340600841</v>
      </c>
      <c r="V94" s="15">
        <v>0.25</v>
      </c>
      <c r="W94" s="3">
        <f t="shared" ref="W94:W98" si="87">+$V94*W$62</f>
        <v>153.71026018621075</v>
      </c>
      <c r="X94" s="3">
        <f t="shared" si="79"/>
        <v>1155.58247946851</v>
      </c>
      <c r="AA94" s="5" t="s">
        <v>156</v>
      </c>
      <c r="AB94" s="15">
        <f t="shared" ref="AB94:AB98" si="88">+D94</f>
        <v>0.05</v>
      </c>
      <c r="AC94" s="15">
        <f t="shared" ref="AC94:AC98" si="89">+F94</f>
        <v>0.05</v>
      </c>
      <c r="AD94" s="15"/>
      <c r="AE94" s="15"/>
      <c r="AF94" s="15">
        <f t="shared" ref="AF94:AF98" si="90">+L94</f>
        <v>0.05</v>
      </c>
      <c r="AG94" s="15">
        <f t="shared" ref="AG94:AG98" si="91">+N94</f>
        <v>0.15</v>
      </c>
      <c r="AH94" s="15">
        <f t="shared" ref="AH94:AH98" si="92">+P94</f>
        <v>0.15</v>
      </c>
      <c r="AI94" s="15">
        <f t="shared" ref="AI94:AI99" si="93">+R94</f>
        <v>0.25</v>
      </c>
      <c r="AJ94" s="15">
        <f t="shared" ref="AJ94:AJ99" si="94">+T94</f>
        <v>0.25</v>
      </c>
      <c r="AK94" s="15">
        <f t="shared" si="80"/>
        <v>0.25</v>
      </c>
      <c r="AN94" s="5" t="s">
        <v>156</v>
      </c>
      <c r="AO94" s="3">
        <f t="shared" ref="AO94:AO99" si="95">+E94</f>
        <v>241.72564404049501</v>
      </c>
      <c r="AP94" s="3">
        <f t="shared" ref="AP94:AP99" si="96">+G94</f>
        <v>107.10785679011065</v>
      </c>
      <c r="AQ94" s="3"/>
      <c r="AR94" s="3"/>
      <c r="AS94" s="3">
        <f t="shared" ref="AS94:AS99" si="97">+M94</f>
        <v>30.409032990411276</v>
      </c>
      <c r="AT94" s="3">
        <f t="shared" ref="AT94:AT99" si="98">+O94</f>
        <v>4.9517974113194301</v>
      </c>
      <c r="AU94" s="3">
        <f t="shared" ref="AU94:AU99" si="99">+Q94</f>
        <v>589.09976291342616</v>
      </c>
      <c r="AV94" s="3">
        <f t="shared" ref="AV94:AV99" si="100">+S94</f>
        <v>15.093402164684868</v>
      </c>
      <c r="AW94" s="3">
        <f t="shared" ref="AW94:AW99" si="101">+U94</f>
        <v>11.991084340600841</v>
      </c>
      <c r="AX94" s="3">
        <f t="shared" ref="AX94:AX99" si="102">+W94</f>
        <v>153.71026018621075</v>
      </c>
      <c r="AY94" s="3">
        <f t="shared" ref="AY94:AY99" si="103">SUM(AO94:AX94)</f>
        <v>1154.0888408372591</v>
      </c>
    </row>
    <row r="95" spans="1:52" ht="15.5" x14ac:dyDescent="0.35">
      <c r="A95" s="5" t="s">
        <v>157</v>
      </c>
      <c r="B95" t="s">
        <v>143</v>
      </c>
      <c r="C95">
        <v>25</v>
      </c>
      <c r="D95" s="15">
        <v>0.15</v>
      </c>
      <c r="E95" s="3">
        <f t="shared" si="77"/>
        <v>725.17693212148492</v>
      </c>
      <c r="F95" s="15">
        <v>0.15</v>
      </c>
      <c r="G95" s="3">
        <f t="shared" si="81"/>
        <v>321.32357037033194</v>
      </c>
      <c r="H95" s="15">
        <v>0</v>
      </c>
      <c r="I95" s="3">
        <f t="shared" si="78"/>
        <v>0</v>
      </c>
      <c r="J95" s="15">
        <v>0</v>
      </c>
      <c r="K95" s="3">
        <f t="shared" ref="K95:K98" si="104">+$J95*K$62</f>
        <v>0</v>
      </c>
      <c r="L95" s="15">
        <v>0.15</v>
      </c>
      <c r="M95" s="3">
        <f t="shared" si="82"/>
        <v>91.227098971233829</v>
      </c>
      <c r="N95" s="15">
        <v>0.3</v>
      </c>
      <c r="O95" s="3">
        <f t="shared" si="83"/>
        <v>9.9035948226388602</v>
      </c>
      <c r="P95" s="15">
        <v>0.3</v>
      </c>
      <c r="Q95" s="3">
        <f t="shared" si="84"/>
        <v>1178.1995258268523</v>
      </c>
      <c r="R95" s="15">
        <v>0.3</v>
      </c>
      <c r="S95" s="3">
        <f t="shared" si="85"/>
        <v>18.112082597621839</v>
      </c>
      <c r="T95" s="15">
        <v>0.3</v>
      </c>
      <c r="U95" s="3">
        <f t="shared" si="86"/>
        <v>14.389301208721008</v>
      </c>
      <c r="V95" s="15">
        <v>0.3</v>
      </c>
      <c r="W95" s="3">
        <f t="shared" si="87"/>
        <v>184.45231222345288</v>
      </c>
      <c r="X95" s="3">
        <f t="shared" si="79"/>
        <v>2542.7844181423375</v>
      </c>
      <c r="AA95" s="5" t="s">
        <v>157</v>
      </c>
      <c r="AB95" s="15">
        <f t="shared" si="88"/>
        <v>0.15</v>
      </c>
      <c r="AC95" s="15">
        <f t="shared" si="89"/>
        <v>0.15</v>
      </c>
      <c r="AD95" s="15"/>
      <c r="AE95" s="15"/>
      <c r="AF95" s="15">
        <f t="shared" si="90"/>
        <v>0.15</v>
      </c>
      <c r="AG95" s="15">
        <f t="shared" si="91"/>
        <v>0.3</v>
      </c>
      <c r="AH95" s="15">
        <f t="shared" si="92"/>
        <v>0.3</v>
      </c>
      <c r="AI95" s="15">
        <f t="shared" si="93"/>
        <v>0.3</v>
      </c>
      <c r="AJ95" s="15">
        <f t="shared" si="94"/>
        <v>0.3</v>
      </c>
      <c r="AK95" s="15">
        <f t="shared" si="80"/>
        <v>0.3</v>
      </c>
      <c r="AN95" s="5" t="s">
        <v>157</v>
      </c>
      <c r="AO95" s="3">
        <f t="shared" si="95"/>
        <v>725.17693212148492</v>
      </c>
      <c r="AP95" s="3">
        <f t="shared" si="96"/>
        <v>321.32357037033194</v>
      </c>
      <c r="AQ95" s="3"/>
      <c r="AR95" s="3"/>
      <c r="AS95" s="3">
        <f t="shared" si="97"/>
        <v>91.227098971233829</v>
      </c>
      <c r="AT95" s="3">
        <f t="shared" si="98"/>
        <v>9.9035948226388602</v>
      </c>
      <c r="AU95" s="3">
        <f t="shared" si="99"/>
        <v>1178.1995258268523</v>
      </c>
      <c r="AV95" s="3">
        <f t="shared" si="100"/>
        <v>18.112082597621839</v>
      </c>
      <c r="AW95" s="3">
        <f t="shared" si="101"/>
        <v>14.389301208721008</v>
      </c>
      <c r="AX95" s="3">
        <f t="shared" si="102"/>
        <v>184.45231222345288</v>
      </c>
      <c r="AY95" s="3">
        <f t="shared" si="103"/>
        <v>2542.784418142337</v>
      </c>
    </row>
    <row r="96" spans="1:52" ht="15.5" x14ac:dyDescent="0.35">
      <c r="A96" s="5" t="s">
        <v>158</v>
      </c>
      <c r="B96" t="s">
        <v>143</v>
      </c>
      <c r="C96">
        <v>25</v>
      </c>
      <c r="D96" s="15">
        <v>0.03</v>
      </c>
      <c r="E96" s="3">
        <f t="shared" si="77"/>
        <v>145.035386424297</v>
      </c>
      <c r="F96" s="15">
        <v>0.03</v>
      </c>
      <c r="G96" s="3">
        <f t="shared" si="81"/>
        <v>64.26471407406639</v>
      </c>
      <c r="H96" s="15">
        <v>0</v>
      </c>
      <c r="I96" s="3">
        <f t="shared" si="78"/>
        <v>0</v>
      </c>
      <c r="J96" s="15">
        <v>0</v>
      </c>
      <c r="K96" s="3">
        <f t="shared" si="104"/>
        <v>0</v>
      </c>
      <c r="L96" s="15">
        <v>0</v>
      </c>
      <c r="M96" s="3">
        <f t="shared" si="82"/>
        <v>0</v>
      </c>
      <c r="N96" s="15">
        <v>0.02</v>
      </c>
      <c r="O96" s="3">
        <f t="shared" si="83"/>
        <v>0.66023965484259062</v>
      </c>
      <c r="P96" s="15">
        <v>0.05</v>
      </c>
      <c r="Q96" s="3">
        <f t="shared" si="84"/>
        <v>196.36658763780872</v>
      </c>
      <c r="R96" s="15">
        <v>0.05</v>
      </c>
      <c r="S96" s="3">
        <f t="shared" si="85"/>
        <v>3.0186804329369736</v>
      </c>
      <c r="T96" s="15">
        <v>0.05</v>
      </c>
      <c r="U96" s="3">
        <f t="shared" si="86"/>
        <v>2.3982168681201683</v>
      </c>
      <c r="V96" s="15">
        <v>0.05</v>
      </c>
      <c r="W96" s="3">
        <f t="shared" si="87"/>
        <v>30.74205203724215</v>
      </c>
      <c r="X96" s="3">
        <f t="shared" si="79"/>
        <v>442.48587712931396</v>
      </c>
      <c r="AA96" s="5" t="s">
        <v>158</v>
      </c>
      <c r="AB96" s="15">
        <f t="shared" si="88"/>
        <v>0.03</v>
      </c>
      <c r="AC96" s="15">
        <f t="shared" si="89"/>
        <v>0.03</v>
      </c>
      <c r="AD96" s="15"/>
      <c r="AE96" s="15"/>
      <c r="AF96" s="15">
        <f t="shared" si="90"/>
        <v>0</v>
      </c>
      <c r="AG96" s="15">
        <f t="shared" si="91"/>
        <v>0.02</v>
      </c>
      <c r="AH96" s="15">
        <f t="shared" si="92"/>
        <v>0.05</v>
      </c>
      <c r="AI96" s="15">
        <f t="shared" si="93"/>
        <v>0.05</v>
      </c>
      <c r="AJ96" s="15">
        <f t="shared" si="94"/>
        <v>0.05</v>
      </c>
      <c r="AK96" s="15">
        <f t="shared" si="80"/>
        <v>0.05</v>
      </c>
      <c r="AN96" s="5" t="s">
        <v>158</v>
      </c>
      <c r="AO96" s="3">
        <f t="shared" si="95"/>
        <v>145.035386424297</v>
      </c>
      <c r="AP96" s="3">
        <f t="shared" si="96"/>
        <v>64.26471407406639</v>
      </c>
      <c r="AQ96" s="3"/>
      <c r="AR96" s="3"/>
      <c r="AS96" s="3">
        <f t="shared" si="97"/>
        <v>0</v>
      </c>
      <c r="AT96" s="3">
        <f t="shared" si="98"/>
        <v>0.66023965484259062</v>
      </c>
      <c r="AU96" s="3">
        <f t="shared" si="99"/>
        <v>196.36658763780872</v>
      </c>
      <c r="AV96" s="3">
        <f t="shared" si="100"/>
        <v>3.0186804329369736</v>
      </c>
      <c r="AW96" s="3">
        <f t="shared" si="101"/>
        <v>2.3982168681201683</v>
      </c>
      <c r="AX96" s="3">
        <f t="shared" si="102"/>
        <v>30.74205203724215</v>
      </c>
      <c r="AY96" s="3">
        <f t="shared" si="103"/>
        <v>442.48587712931402</v>
      </c>
    </row>
    <row r="97" spans="1:51" ht="15.5" x14ac:dyDescent="0.35">
      <c r="A97" s="5" t="s">
        <v>148</v>
      </c>
      <c r="B97" t="s">
        <v>146</v>
      </c>
      <c r="C97">
        <v>35</v>
      </c>
      <c r="D97" s="15">
        <v>0.02</v>
      </c>
      <c r="E97" s="3">
        <f t="shared" si="77"/>
        <v>96.690257616197997</v>
      </c>
      <c r="F97" s="15">
        <v>0.02</v>
      </c>
      <c r="G97" s="3">
        <f t="shared" si="81"/>
        <v>42.843142716044262</v>
      </c>
      <c r="H97" s="15">
        <v>0.25</v>
      </c>
      <c r="I97" s="3">
        <f t="shared" si="78"/>
        <v>0</v>
      </c>
      <c r="J97" s="15">
        <v>0.15</v>
      </c>
      <c r="K97" s="3">
        <f t="shared" si="104"/>
        <v>1.4936386312508927</v>
      </c>
      <c r="L97" s="15">
        <v>0.02</v>
      </c>
      <c r="M97" s="3">
        <f t="shared" si="82"/>
        <v>12.16361319616451</v>
      </c>
      <c r="N97" s="15">
        <v>0.05</v>
      </c>
      <c r="O97" s="3">
        <f t="shared" si="83"/>
        <v>1.6505991371064768</v>
      </c>
      <c r="P97" s="15">
        <v>0.02</v>
      </c>
      <c r="Q97" s="3">
        <f t="shared" si="84"/>
        <v>78.546635055123488</v>
      </c>
      <c r="R97" s="15">
        <v>0.01</v>
      </c>
      <c r="S97" s="3">
        <f t="shared" si="85"/>
        <v>0.60373608658739475</v>
      </c>
      <c r="T97" s="15">
        <v>0.01</v>
      </c>
      <c r="U97" s="3">
        <f t="shared" si="86"/>
        <v>0.47964337362403364</v>
      </c>
      <c r="V97" s="15">
        <v>0.01</v>
      </c>
      <c r="W97" s="3">
        <f t="shared" si="87"/>
        <v>6.1484104074484298</v>
      </c>
      <c r="X97" s="3">
        <f t="shared" si="79"/>
        <v>240.6196762195475</v>
      </c>
      <c r="AA97" s="5" t="s">
        <v>148</v>
      </c>
      <c r="AB97" s="15">
        <f t="shared" si="88"/>
        <v>0.02</v>
      </c>
      <c r="AC97" s="15">
        <f t="shared" si="89"/>
        <v>0.02</v>
      </c>
      <c r="AD97" s="15"/>
      <c r="AE97" s="15"/>
      <c r="AF97" s="15">
        <f t="shared" si="90"/>
        <v>0.02</v>
      </c>
      <c r="AG97" s="15">
        <f t="shared" si="91"/>
        <v>0.05</v>
      </c>
      <c r="AH97" s="15">
        <f t="shared" si="92"/>
        <v>0.02</v>
      </c>
      <c r="AI97" s="15">
        <f t="shared" si="93"/>
        <v>0.01</v>
      </c>
      <c r="AJ97" s="15">
        <f t="shared" si="94"/>
        <v>0.01</v>
      </c>
      <c r="AK97" s="15">
        <f t="shared" si="80"/>
        <v>0.01</v>
      </c>
      <c r="AN97" s="5" t="s">
        <v>148</v>
      </c>
      <c r="AO97" s="3">
        <f t="shared" si="95"/>
        <v>96.690257616197997</v>
      </c>
      <c r="AP97" s="3">
        <f t="shared" si="96"/>
        <v>42.843142716044262</v>
      </c>
      <c r="AQ97" s="3"/>
      <c r="AR97" s="3"/>
      <c r="AS97" s="3">
        <f t="shared" si="97"/>
        <v>12.16361319616451</v>
      </c>
      <c r="AT97" s="3">
        <f t="shared" si="98"/>
        <v>1.6505991371064768</v>
      </c>
      <c r="AU97" s="3">
        <f t="shared" si="99"/>
        <v>78.546635055123488</v>
      </c>
      <c r="AV97" s="3">
        <f t="shared" si="100"/>
        <v>0.60373608658739475</v>
      </c>
      <c r="AW97" s="3">
        <f t="shared" si="101"/>
        <v>0.47964337362403364</v>
      </c>
      <c r="AX97" s="3">
        <f t="shared" si="102"/>
        <v>6.1484104074484298</v>
      </c>
      <c r="AY97" s="3">
        <f t="shared" si="103"/>
        <v>239.12603758829658</v>
      </c>
    </row>
    <row r="98" spans="1:51" ht="15.5" x14ac:dyDescent="0.35">
      <c r="A98" s="5" t="s">
        <v>149</v>
      </c>
      <c r="B98" t="s">
        <v>143</v>
      </c>
      <c r="C98">
        <v>25</v>
      </c>
      <c r="D98" s="15">
        <v>0.6</v>
      </c>
      <c r="E98" s="3">
        <f t="shared" si="77"/>
        <v>2900.7077284859397</v>
      </c>
      <c r="F98" s="15">
        <v>0.6</v>
      </c>
      <c r="G98" s="3">
        <f t="shared" si="81"/>
        <v>1285.2942814813277</v>
      </c>
      <c r="H98" s="15">
        <v>0.6</v>
      </c>
      <c r="I98" s="3">
        <f t="shared" si="78"/>
        <v>0</v>
      </c>
      <c r="J98" s="15">
        <v>0.7</v>
      </c>
      <c r="K98" s="3">
        <f t="shared" si="104"/>
        <v>6.9703136125041656</v>
      </c>
      <c r="L98" s="15">
        <v>0.63</v>
      </c>
      <c r="M98" s="3">
        <f t="shared" si="82"/>
        <v>383.15381567918206</v>
      </c>
      <c r="N98" s="15">
        <v>0.38</v>
      </c>
      <c r="O98" s="3">
        <f t="shared" si="83"/>
        <v>12.544553442009223</v>
      </c>
      <c r="P98" s="15">
        <v>0.38</v>
      </c>
      <c r="Q98" s="3">
        <f t="shared" si="84"/>
        <v>1492.3860660473463</v>
      </c>
      <c r="R98" s="15">
        <v>0.39</v>
      </c>
      <c r="S98" s="3">
        <f t="shared" si="85"/>
        <v>23.545707376908396</v>
      </c>
      <c r="T98" s="15">
        <v>0.39</v>
      </c>
      <c r="U98" s="3">
        <f t="shared" si="86"/>
        <v>18.706091571337311</v>
      </c>
      <c r="V98" s="15">
        <v>0.39</v>
      </c>
      <c r="W98" s="3">
        <f t="shared" si="87"/>
        <v>239.78800589048876</v>
      </c>
      <c r="X98" s="3">
        <f t="shared" si="79"/>
        <v>6363.0965635870434</v>
      </c>
      <c r="AA98" s="5" t="s">
        <v>149</v>
      </c>
      <c r="AB98" s="15">
        <f t="shared" si="88"/>
        <v>0.6</v>
      </c>
      <c r="AC98" s="15">
        <f t="shared" si="89"/>
        <v>0.6</v>
      </c>
      <c r="AD98" s="15"/>
      <c r="AE98" s="15"/>
      <c r="AF98" s="15">
        <f t="shared" si="90"/>
        <v>0.63</v>
      </c>
      <c r="AG98" s="15">
        <f t="shared" si="91"/>
        <v>0.38</v>
      </c>
      <c r="AH98" s="15">
        <f t="shared" si="92"/>
        <v>0.38</v>
      </c>
      <c r="AI98" s="15">
        <f t="shared" si="93"/>
        <v>0.39</v>
      </c>
      <c r="AJ98" s="15">
        <f t="shared" si="94"/>
        <v>0.39</v>
      </c>
      <c r="AK98" s="15">
        <f t="shared" si="80"/>
        <v>0.39</v>
      </c>
      <c r="AN98" s="5" t="s">
        <v>149</v>
      </c>
      <c r="AO98" s="3">
        <f t="shared" si="95"/>
        <v>2900.7077284859397</v>
      </c>
      <c r="AP98" s="3">
        <f t="shared" si="96"/>
        <v>1285.2942814813277</v>
      </c>
      <c r="AQ98" s="3"/>
      <c r="AR98" s="3"/>
      <c r="AS98" s="3">
        <f t="shared" si="97"/>
        <v>383.15381567918206</v>
      </c>
      <c r="AT98" s="3">
        <f t="shared" si="98"/>
        <v>12.544553442009223</v>
      </c>
      <c r="AU98" s="3">
        <f t="shared" si="99"/>
        <v>1492.3860660473463</v>
      </c>
      <c r="AV98" s="3">
        <f t="shared" si="100"/>
        <v>23.545707376908396</v>
      </c>
      <c r="AW98" s="3">
        <f t="shared" si="101"/>
        <v>18.706091571337311</v>
      </c>
      <c r="AX98" s="3">
        <f t="shared" si="102"/>
        <v>239.78800589048876</v>
      </c>
      <c r="AY98" s="3">
        <f t="shared" si="103"/>
        <v>6356.1262499745399</v>
      </c>
    </row>
    <row r="99" spans="1:51" ht="15.5" x14ac:dyDescent="0.35">
      <c r="A99" s="5" t="s">
        <v>10</v>
      </c>
      <c r="D99" s="15">
        <f>SUM(D93:D98)</f>
        <v>1</v>
      </c>
      <c r="E99" s="29">
        <f t="shared" ref="E99:U99" si="105">SUM(E93:E98)</f>
        <v>4834.5128808098998</v>
      </c>
      <c r="F99" s="15">
        <f>SUM(F93:F98)</f>
        <v>1</v>
      </c>
      <c r="G99" s="29">
        <f t="shared" si="105"/>
        <v>2142.1571358022129</v>
      </c>
      <c r="H99" s="15">
        <f>SUM(H93:H98)</f>
        <v>1</v>
      </c>
      <c r="I99" s="29">
        <f t="shared" si="105"/>
        <v>0</v>
      </c>
      <c r="J99" s="15">
        <f>SUM(J93:J98)</f>
        <v>1</v>
      </c>
      <c r="K99" s="29">
        <f t="shared" si="105"/>
        <v>9.9575908750059519</v>
      </c>
      <c r="L99" s="15">
        <f>SUM(L93:L98)</f>
        <v>1</v>
      </c>
      <c r="M99" s="29">
        <f t="shared" si="105"/>
        <v>608.18065980822553</v>
      </c>
      <c r="N99" s="15">
        <f>SUM(N93:N98)</f>
        <v>1</v>
      </c>
      <c r="O99" s="29">
        <f t="shared" si="105"/>
        <v>33.011982742129533</v>
      </c>
      <c r="P99" s="15">
        <f>SUM(P93:P98)</f>
        <v>1</v>
      </c>
      <c r="Q99" s="29">
        <f t="shared" si="105"/>
        <v>3927.3317527561749</v>
      </c>
      <c r="R99" s="15">
        <f>SUM(R93:R98)</f>
        <v>1</v>
      </c>
      <c r="S99" s="29">
        <f t="shared" si="105"/>
        <v>60.373608658739478</v>
      </c>
      <c r="T99" s="15">
        <f>SUM(T93:T98)</f>
        <v>1</v>
      </c>
      <c r="U99" s="29">
        <f t="shared" si="105"/>
        <v>47.964337362403363</v>
      </c>
      <c r="V99" s="15">
        <f>SUM(V93:V98)</f>
        <v>1</v>
      </c>
      <c r="W99" s="29">
        <f t="shared" ref="W99" si="106">SUM(W93:W98)</f>
        <v>614.84104074484299</v>
      </c>
      <c r="X99" s="3">
        <f t="shared" si="79"/>
        <v>12278.330989559634</v>
      </c>
      <c r="AA99" s="5" t="s">
        <v>10</v>
      </c>
      <c r="AB99" s="15">
        <f>+D99</f>
        <v>1</v>
      </c>
      <c r="AC99" s="15">
        <f>+F99</f>
        <v>1</v>
      </c>
      <c r="AD99" s="15"/>
      <c r="AE99" s="15"/>
      <c r="AF99" s="15">
        <f>+L99</f>
        <v>1</v>
      </c>
      <c r="AG99" s="15">
        <f>+N99</f>
        <v>1</v>
      </c>
      <c r="AH99" s="15">
        <f>+P99</f>
        <v>1</v>
      </c>
      <c r="AI99" s="15">
        <f t="shared" si="93"/>
        <v>1</v>
      </c>
      <c r="AJ99" s="15">
        <f t="shared" si="94"/>
        <v>1</v>
      </c>
      <c r="AK99" s="15">
        <f t="shared" si="80"/>
        <v>1</v>
      </c>
      <c r="AN99" s="5" t="s">
        <v>10</v>
      </c>
      <c r="AO99" s="3">
        <f t="shared" si="95"/>
        <v>4834.5128808098998</v>
      </c>
      <c r="AP99" s="3">
        <f t="shared" si="96"/>
        <v>2142.1571358022129</v>
      </c>
      <c r="AQ99" s="3"/>
      <c r="AR99" s="3"/>
      <c r="AS99" s="3">
        <f t="shared" si="97"/>
        <v>608.18065980822553</v>
      </c>
      <c r="AT99" s="3">
        <f t="shared" si="98"/>
        <v>33.011982742129533</v>
      </c>
      <c r="AU99" s="3">
        <f t="shared" si="99"/>
        <v>3927.3317527561749</v>
      </c>
      <c r="AV99" s="3">
        <f t="shared" si="100"/>
        <v>60.373608658739478</v>
      </c>
      <c r="AW99" s="3">
        <f t="shared" si="101"/>
        <v>47.964337362403363</v>
      </c>
      <c r="AX99" s="3">
        <f t="shared" si="102"/>
        <v>614.84104074484299</v>
      </c>
      <c r="AY99" s="3">
        <f t="shared" si="103"/>
        <v>12268.373398684629</v>
      </c>
    </row>
    <row r="100" spans="1:51" ht="15.5" x14ac:dyDescent="0.35">
      <c r="A100" s="4" t="s">
        <v>192</v>
      </c>
      <c r="D100" s="4" t="s">
        <v>73</v>
      </c>
      <c r="E100" s="4"/>
      <c r="F100" s="4" t="s">
        <v>74</v>
      </c>
      <c r="G100" s="4"/>
      <c r="H100" s="4" t="s">
        <v>81</v>
      </c>
      <c r="I100" s="4"/>
      <c r="J100" s="4" t="s">
        <v>76</v>
      </c>
      <c r="K100" s="4"/>
      <c r="L100" s="4" t="s">
        <v>77</v>
      </c>
      <c r="M100" s="4"/>
      <c r="N100" s="4" t="s">
        <v>78</v>
      </c>
      <c r="O100" s="4"/>
      <c r="P100" s="4" t="s">
        <v>79</v>
      </c>
      <c r="Q100" s="4"/>
      <c r="R100" s="4" t="s">
        <v>80</v>
      </c>
      <c r="S100" s="4"/>
      <c r="T100" s="4" t="s">
        <v>82</v>
      </c>
      <c r="U100" s="4"/>
      <c r="V100" s="4" t="s">
        <v>9</v>
      </c>
      <c r="X100" s="4" t="s">
        <v>126</v>
      </c>
      <c r="AB100" s="15"/>
      <c r="AC100" s="15"/>
      <c r="AD100" s="15"/>
      <c r="AE100" s="15"/>
      <c r="AF100" s="15"/>
      <c r="AG100" s="15"/>
      <c r="AH100" s="15"/>
      <c r="AI100" s="15"/>
      <c r="AJ100" s="15"/>
      <c r="AK100" s="15"/>
    </row>
    <row r="101" spans="1:51" ht="15.5" x14ac:dyDescent="0.35">
      <c r="A101" s="4" t="s">
        <v>160</v>
      </c>
      <c r="C101" s="8" t="s">
        <v>129</v>
      </c>
      <c r="D101" s="8" t="s">
        <v>130</v>
      </c>
      <c r="E101" s="4" t="s">
        <v>59</v>
      </c>
      <c r="F101" s="8" t="s">
        <v>130</v>
      </c>
      <c r="G101" s="4" t="s">
        <v>59</v>
      </c>
      <c r="H101" s="8" t="s">
        <v>130</v>
      </c>
      <c r="I101" s="4" t="s">
        <v>59</v>
      </c>
      <c r="J101" s="8" t="s">
        <v>130</v>
      </c>
      <c r="K101" s="4" t="s">
        <v>59</v>
      </c>
      <c r="L101" s="8" t="s">
        <v>130</v>
      </c>
      <c r="M101" s="4" t="s">
        <v>59</v>
      </c>
      <c r="N101" s="8" t="s">
        <v>130</v>
      </c>
      <c r="O101" s="4" t="s">
        <v>59</v>
      </c>
      <c r="P101" s="8" t="s">
        <v>130</v>
      </c>
      <c r="Q101" s="4" t="s">
        <v>59</v>
      </c>
      <c r="R101" s="8" t="s">
        <v>130</v>
      </c>
      <c r="S101" s="4" t="s">
        <v>59</v>
      </c>
      <c r="T101" s="8" t="s">
        <v>130</v>
      </c>
      <c r="U101" s="4" t="s">
        <v>59</v>
      </c>
      <c r="V101" s="8" t="s">
        <v>130</v>
      </c>
      <c r="W101" s="4" t="s">
        <v>59</v>
      </c>
      <c r="AA101" s="4" t="s">
        <v>160</v>
      </c>
    </row>
    <row r="102" spans="1:51" ht="15.5" x14ac:dyDescent="0.35">
      <c r="A102" s="5" t="s">
        <v>152</v>
      </c>
      <c r="C102">
        <v>16</v>
      </c>
      <c r="D102" s="15">
        <v>0.8</v>
      </c>
      <c r="E102" s="3">
        <f>+D102*E$63</f>
        <v>89.121396248838835</v>
      </c>
      <c r="F102" s="15">
        <v>0.8</v>
      </c>
      <c r="G102" s="3">
        <f>+F102*G$63</f>
        <v>37.109796020370844</v>
      </c>
      <c r="H102" s="15">
        <v>0.8</v>
      </c>
      <c r="I102" s="3">
        <f>+H102*I$63</f>
        <v>0</v>
      </c>
      <c r="J102" s="15">
        <v>0.8</v>
      </c>
      <c r="K102" s="3">
        <f>+J102*K$63</f>
        <v>9.5407018177573244E-2</v>
      </c>
      <c r="L102" s="15">
        <v>0.8</v>
      </c>
      <c r="M102" s="3">
        <f>+L102*M$63</f>
        <v>13.485483546238118</v>
      </c>
      <c r="N102" s="15">
        <v>0.8</v>
      </c>
      <c r="O102" s="3">
        <f>+N102*O$63</f>
        <v>0.77440633632643507</v>
      </c>
      <c r="P102" s="15">
        <v>0.8</v>
      </c>
      <c r="Q102" s="3">
        <f>+P102*Q$63</f>
        <v>67.872650795969747</v>
      </c>
      <c r="R102" s="15">
        <v>0.8</v>
      </c>
      <c r="S102" s="3">
        <f>+R102*S$63</f>
        <v>2.547234428898097</v>
      </c>
      <c r="T102" s="15">
        <v>0.8</v>
      </c>
      <c r="U102" s="3">
        <f>+T102*U$63</f>
        <v>0.54493666946954811</v>
      </c>
      <c r="V102" s="15">
        <v>0.8</v>
      </c>
      <c r="W102" s="3">
        <f>+V102*W$63</f>
        <v>14.724675773408567</v>
      </c>
      <c r="X102" s="3">
        <f>+W102+U102+S102+Q102+O102+M102+K102+I102+G102+E102</f>
        <v>226.27598683769776</v>
      </c>
      <c r="AA102" s="5" t="s">
        <v>152</v>
      </c>
    </row>
    <row r="103" spans="1:51" ht="15.5" x14ac:dyDescent="0.35">
      <c r="A103" s="5" t="s">
        <v>153</v>
      </c>
      <c r="C103">
        <v>18</v>
      </c>
      <c r="D103" s="15">
        <v>0.2</v>
      </c>
      <c r="E103" s="3">
        <f>+D103*E$63</f>
        <v>22.280349062209709</v>
      </c>
      <c r="F103" s="15">
        <v>0.2</v>
      </c>
      <c r="G103" s="3">
        <f>+F103*G$63</f>
        <v>9.277449005092711</v>
      </c>
      <c r="H103" s="15">
        <v>0.2</v>
      </c>
      <c r="I103" s="3">
        <f>+H103*I$63</f>
        <v>0</v>
      </c>
      <c r="J103" s="15">
        <v>0.2</v>
      </c>
      <c r="K103" s="3">
        <f>+J103*K$63</f>
        <v>2.3851754544393311E-2</v>
      </c>
      <c r="L103" s="15">
        <v>0.2</v>
      </c>
      <c r="M103" s="3">
        <f>+L103*M$63</f>
        <v>3.3713708865595295</v>
      </c>
      <c r="N103" s="15">
        <v>0.2</v>
      </c>
      <c r="O103" s="3">
        <f>+N103*O$63</f>
        <v>0.19360158408160877</v>
      </c>
      <c r="P103" s="15">
        <v>0.2</v>
      </c>
      <c r="Q103" s="3">
        <f>+P103*Q$63</f>
        <v>16.968162698992437</v>
      </c>
      <c r="R103" s="15">
        <v>0.2</v>
      </c>
      <c r="S103" s="3">
        <f>+R103*S$63</f>
        <v>0.63680860722452426</v>
      </c>
      <c r="T103" s="15">
        <v>0.2</v>
      </c>
      <c r="U103" s="3">
        <f>+T103*U$63</f>
        <v>0.13623416736738703</v>
      </c>
      <c r="V103" s="15">
        <v>0.2</v>
      </c>
      <c r="W103" s="3">
        <f>+V103*W$63</f>
        <v>3.6811689433521417</v>
      </c>
      <c r="X103" s="3">
        <f>+W103+U103+S103+Q103+O103+M103+K103+I103+G103+E103</f>
        <v>56.568996709424439</v>
      </c>
      <c r="AA103" s="5" t="s">
        <v>153</v>
      </c>
    </row>
    <row r="104" spans="1:51" ht="15.5" x14ac:dyDescent="0.35">
      <c r="A104" s="5" t="s">
        <v>10</v>
      </c>
      <c r="D104" s="15">
        <f t="shared" ref="D104:X104" si="107">SUM(D102:D103)</f>
        <v>1</v>
      </c>
      <c r="E104" s="3">
        <f t="shared" si="107"/>
        <v>111.40174531104854</v>
      </c>
      <c r="F104" s="15">
        <f t="shared" si="107"/>
        <v>1</v>
      </c>
      <c r="G104" s="3">
        <f t="shared" si="107"/>
        <v>46.387245025463557</v>
      </c>
      <c r="H104" s="15">
        <f t="shared" si="107"/>
        <v>1</v>
      </c>
      <c r="I104" s="3">
        <f t="shared" si="107"/>
        <v>0</v>
      </c>
      <c r="J104" s="15">
        <f t="shared" si="107"/>
        <v>1</v>
      </c>
      <c r="K104" s="3">
        <f t="shared" si="107"/>
        <v>0.11925877272196655</v>
      </c>
      <c r="L104" s="15">
        <f t="shared" si="107"/>
        <v>1</v>
      </c>
      <c r="M104" s="3">
        <f t="shared" si="107"/>
        <v>16.856854432797647</v>
      </c>
      <c r="N104" s="15">
        <f t="shared" si="107"/>
        <v>1</v>
      </c>
      <c r="O104" s="3">
        <f t="shared" si="107"/>
        <v>0.96800792040804384</v>
      </c>
      <c r="P104" s="15">
        <f t="shared" si="107"/>
        <v>1</v>
      </c>
      <c r="Q104" s="3">
        <f t="shared" si="107"/>
        <v>84.840813494962191</v>
      </c>
      <c r="R104" s="15">
        <f t="shared" ref="R104" si="108">SUM(R102:R103)</f>
        <v>1</v>
      </c>
      <c r="S104" s="3">
        <f t="shared" si="107"/>
        <v>3.1840430361226213</v>
      </c>
      <c r="T104" s="15">
        <f t="shared" ref="T104" si="109">SUM(T102:T103)</f>
        <v>1</v>
      </c>
      <c r="U104" s="3">
        <f t="shared" si="107"/>
        <v>0.68117083683693513</v>
      </c>
      <c r="V104" s="15">
        <f t="shared" ref="V104" si="110">SUM(V102:V103)</f>
        <v>1</v>
      </c>
      <c r="W104" s="3">
        <f t="shared" si="107"/>
        <v>18.405844716760708</v>
      </c>
      <c r="X104" s="3">
        <f t="shared" si="107"/>
        <v>282.84498354712218</v>
      </c>
      <c r="AA104" s="5" t="s">
        <v>10</v>
      </c>
    </row>
    <row r="105" spans="1:51" ht="15.5" x14ac:dyDescent="0.35">
      <c r="A105" s="4" t="s">
        <v>161</v>
      </c>
      <c r="D105" s="15"/>
      <c r="E105" s="3"/>
      <c r="F105" s="15"/>
      <c r="G105" s="3"/>
      <c r="H105" s="3"/>
      <c r="I105" s="3"/>
      <c r="J105" s="3"/>
      <c r="K105" s="3"/>
      <c r="L105" s="3"/>
      <c r="M105" s="3"/>
      <c r="N105" s="3"/>
      <c r="O105" s="3"/>
      <c r="P105" s="3"/>
      <c r="Q105" s="3"/>
      <c r="R105" s="3"/>
      <c r="S105" s="3"/>
      <c r="T105" s="3"/>
      <c r="U105" s="3"/>
      <c r="V105" s="3"/>
      <c r="W105" s="3"/>
      <c r="X105" s="3"/>
      <c r="AA105" s="4" t="s">
        <v>161</v>
      </c>
    </row>
    <row r="106" spans="1:51" ht="15.5" x14ac:dyDescent="0.35">
      <c r="A106" s="5" t="s">
        <v>155</v>
      </c>
      <c r="B106" t="s">
        <v>143</v>
      </c>
      <c r="C106">
        <v>25</v>
      </c>
      <c r="D106" s="15">
        <v>0.15</v>
      </c>
      <c r="E106" s="3">
        <f t="shared" ref="E106:E111" si="111">+D106*(E$41-E$104)</f>
        <v>281.68727028650846</v>
      </c>
      <c r="F106" s="15">
        <v>0.25</v>
      </c>
      <c r="G106" s="3">
        <f t="shared" ref="G106:G111" si="112">+F106*(G$41-G$104)</f>
        <v>195.48910403588209</v>
      </c>
      <c r="H106" s="15">
        <v>0.1</v>
      </c>
      <c r="I106" s="3">
        <f>+H106*(I$41-I$104)</f>
        <v>0</v>
      </c>
      <c r="J106" s="15">
        <v>0.1</v>
      </c>
      <c r="K106" s="3">
        <f>+J106*(K$41-K$104)</f>
        <v>0.20103621687417217</v>
      </c>
      <c r="L106" s="15">
        <v>0.2</v>
      </c>
      <c r="M106" s="3">
        <f>+L106*(M$41-M$104)</f>
        <v>56.831680659146343</v>
      </c>
      <c r="N106" s="15">
        <v>0.05</v>
      </c>
      <c r="O106" s="3">
        <f>+N106*(O$41-O$104)</f>
        <v>0.81589239005820835</v>
      </c>
      <c r="P106" s="15">
        <v>0.05</v>
      </c>
      <c r="Q106" s="3">
        <f>+P106*(Q$41-Q$104)</f>
        <v>71.508685660039546</v>
      </c>
      <c r="R106" s="15">
        <v>0</v>
      </c>
      <c r="S106" s="3">
        <f>+R106*(S$41-S$104)</f>
        <v>0</v>
      </c>
      <c r="T106" s="15">
        <v>0</v>
      </c>
      <c r="U106" s="3">
        <f>+T106*(U$41-U$104)</f>
        <v>0</v>
      </c>
      <c r="V106" s="15">
        <v>0</v>
      </c>
      <c r="W106" s="3">
        <f>+V106*(W$41-W$104)</f>
        <v>0</v>
      </c>
      <c r="X106" s="3">
        <f>+W106+U106+S106+Q106+O106+M106+K106+I106+G106+E106</f>
        <v>606.53366924850889</v>
      </c>
      <c r="AA106" s="5" t="s">
        <v>155</v>
      </c>
    </row>
    <row r="107" spans="1:51" ht="15.5" x14ac:dyDescent="0.35">
      <c r="A107" s="5" t="s">
        <v>168</v>
      </c>
      <c r="B107" t="s">
        <v>140</v>
      </c>
      <c r="C107">
        <v>25</v>
      </c>
      <c r="D107" s="15">
        <v>0.05</v>
      </c>
      <c r="E107" s="3">
        <f t="shared" si="111"/>
        <v>93.895756762169498</v>
      </c>
      <c r="F107" s="15">
        <v>0.05</v>
      </c>
      <c r="G107" s="3">
        <f t="shared" si="112"/>
        <v>39.097820807176419</v>
      </c>
      <c r="H107" s="15">
        <v>0.1</v>
      </c>
      <c r="I107" s="3">
        <f t="shared" ref="I107:I111" si="113">+H107*(I$41-I$104)</f>
        <v>0</v>
      </c>
      <c r="J107" s="15">
        <v>0.1</v>
      </c>
      <c r="K107" s="3">
        <f t="shared" ref="K107:K111" si="114">+J107*(K$41-K$104)</f>
        <v>0.20103621687417217</v>
      </c>
      <c r="L107" s="15">
        <v>0.1</v>
      </c>
      <c r="M107" s="3">
        <f t="shared" ref="M107:M111" si="115">+L107*(M$41-M$104)</f>
        <v>28.415840329573172</v>
      </c>
      <c r="N107" s="15">
        <v>0.01</v>
      </c>
      <c r="O107" s="3">
        <f t="shared" ref="O107:O111" si="116">+N107*(O$41-O$104)</f>
        <v>0.16317847801164168</v>
      </c>
      <c r="P107" s="15">
        <v>0.15</v>
      </c>
      <c r="Q107" s="3">
        <f t="shared" ref="Q107:Q111" si="117">+P107*(Q$41-Q$104)</f>
        <v>214.52605698011863</v>
      </c>
      <c r="R107" s="15">
        <v>0.2</v>
      </c>
      <c r="S107" s="3">
        <f t="shared" ref="S107:S111" si="118">+R107*(S$41-S$104)</f>
        <v>10.734773664641978</v>
      </c>
      <c r="T107" s="15">
        <v>0.1</v>
      </c>
      <c r="U107" s="3">
        <f t="shared" ref="U107:U111" si="119">+T107*(U$41-U$104)</f>
        <v>1.1482594106679762</v>
      </c>
      <c r="V107" s="15">
        <v>0.1</v>
      </c>
      <c r="W107" s="3">
        <f t="shared" ref="W107:W111" si="120">+V107*(W$41-W$104)</f>
        <v>31.026995379682337</v>
      </c>
      <c r="X107" s="3">
        <f t="shared" ref="X107:X111" si="121">+W107+U107+S107+Q107+O107+M107+K107+I107+G107+E107</f>
        <v>419.20971802891574</v>
      </c>
      <c r="AA107" s="5" t="s">
        <v>168</v>
      </c>
    </row>
    <row r="108" spans="1:51" ht="15.5" x14ac:dyDescent="0.35">
      <c r="A108" s="5" t="s">
        <v>157</v>
      </c>
      <c r="B108" t="s">
        <v>143</v>
      </c>
      <c r="C108">
        <v>25</v>
      </c>
      <c r="D108" s="15">
        <v>0.1</v>
      </c>
      <c r="E108" s="3">
        <f t="shared" si="111"/>
        <v>187.791513524339</v>
      </c>
      <c r="F108" s="15">
        <v>0.1</v>
      </c>
      <c r="G108" s="3">
        <f t="shared" si="112"/>
        <v>78.195641614352837</v>
      </c>
      <c r="H108" s="15">
        <v>0.1</v>
      </c>
      <c r="I108" s="3">
        <f t="shared" si="113"/>
        <v>0</v>
      </c>
      <c r="J108" s="15">
        <v>0.1</v>
      </c>
      <c r="K108" s="3">
        <f t="shared" si="114"/>
        <v>0.20103621687417217</v>
      </c>
      <c r="L108" s="15">
        <v>0.1</v>
      </c>
      <c r="M108" s="3">
        <f t="shared" si="115"/>
        <v>28.415840329573172</v>
      </c>
      <c r="N108" s="15">
        <v>0.1</v>
      </c>
      <c r="O108" s="3">
        <f t="shared" si="116"/>
        <v>1.6317847801164167</v>
      </c>
      <c r="P108" s="15">
        <v>0.2</v>
      </c>
      <c r="Q108" s="3">
        <f t="shared" si="117"/>
        <v>286.03474264015819</v>
      </c>
      <c r="R108" s="15">
        <v>0.2</v>
      </c>
      <c r="S108" s="3">
        <f t="shared" si="118"/>
        <v>10.734773664641978</v>
      </c>
      <c r="T108" s="15">
        <v>0.2</v>
      </c>
      <c r="U108" s="3">
        <f t="shared" si="119"/>
        <v>2.2965188213359524</v>
      </c>
      <c r="V108" s="15">
        <v>0.2</v>
      </c>
      <c r="W108" s="3">
        <f t="shared" si="120"/>
        <v>62.053990759364673</v>
      </c>
      <c r="X108" s="3">
        <f t="shared" si="121"/>
        <v>657.35584235075635</v>
      </c>
      <c r="AA108" s="5" t="s">
        <v>157</v>
      </c>
    </row>
    <row r="109" spans="1:51" ht="15.5" x14ac:dyDescent="0.35">
      <c r="A109" s="5" t="s">
        <v>158</v>
      </c>
      <c r="B109" t="s">
        <v>143</v>
      </c>
      <c r="C109">
        <v>25</v>
      </c>
      <c r="D109" s="15">
        <v>0</v>
      </c>
      <c r="E109" s="3">
        <f t="shared" si="111"/>
        <v>0</v>
      </c>
      <c r="F109" s="15">
        <v>0</v>
      </c>
      <c r="G109" s="3">
        <f t="shared" si="112"/>
        <v>0</v>
      </c>
      <c r="H109" s="15">
        <v>0</v>
      </c>
      <c r="I109" s="3">
        <f t="shared" si="113"/>
        <v>0</v>
      </c>
      <c r="J109" s="15">
        <v>0</v>
      </c>
      <c r="K109" s="3">
        <f t="shared" si="114"/>
        <v>0</v>
      </c>
      <c r="L109" s="15">
        <v>0</v>
      </c>
      <c r="M109" s="3">
        <f t="shared" si="115"/>
        <v>0</v>
      </c>
      <c r="N109" s="15">
        <v>0</v>
      </c>
      <c r="O109" s="3">
        <f t="shared" si="116"/>
        <v>0</v>
      </c>
      <c r="P109" s="15">
        <v>0</v>
      </c>
      <c r="Q109" s="3">
        <f t="shared" si="117"/>
        <v>0</v>
      </c>
      <c r="R109" s="15">
        <v>0</v>
      </c>
      <c r="S109" s="3">
        <f t="shared" si="118"/>
        <v>0</v>
      </c>
      <c r="T109" s="15">
        <v>0</v>
      </c>
      <c r="U109" s="3">
        <f t="shared" si="119"/>
        <v>0</v>
      </c>
      <c r="V109" s="15">
        <v>0</v>
      </c>
      <c r="W109" s="3">
        <f t="shared" si="120"/>
        <v>0</v>
      </c>
      <c r="X109" s="3">
        <f t="shared" si="121"/>
        <v>0</v>
      </c>
      <c r="AA109" s="5" t="s">
        <v>158</v>
      </c>
    </row>
    <row r="110" spans="1:51" ht="15.5" x14ac:dyDescent="0.35">
      <c r="A110" s="5" t="s">
        <v>148</v>
      </c>
      <c r="B110" t="s">
        <v>146</v>
      </c>
      <c r="C110">
        <v>35</v>
      </c>
      <c r="D110" s="15">
        <v>0.05</v>
      </c>
      <c r="E110" s="3">
        <f t="shared" si="111"/>
        <v>93.895756762169498</v>
      </c>
      <c r="F110" s="15">
        <v>0.05</v>
      </c>
      <c r="G110" s="3">
        <f t="shared" si="112"/>
        <v>39.097820807176419</v>
      </c>
      <c r="H110" s="15">
        <v>0.2</v>
      </c>
      <c r="I110" s="3">
        <f t="shared" si="113"/>
        <v>0</v>
      </c>
      <c r="J110" s="15">
        <v>0.1</v>
      </c>
      <c r="K110" s="3">
        <f t="shared" si="114"/>
        <v>0.20103621687417217</v>
      </c>
      <c r="L110" s="15">
        <v>0.05</v>
      </c>
      <c r="M110" s="3">
        <f t="shared" si="115"/>
        <v>14.207920164786586</v>
      </c>
      <c r="N110" s="15">
        <v>0.1</v>
      </c>
      <c r="O110" s="3">
        <f t="shared" si="116"/>
        <v>1.6317847801164167</v>
      </c>
      <c r="P110" s="15">
        <v>0.01</v>
      </c>
      <c r="Q110" s="3">
        <f t="shared" si="117"/>
        <v>14.30173713200791</v>
      </c>
      <c r="R110" s="15">
        <v>0.04</v>
      </c>
      <c r="S110" s="3">
        <f t="shared" si="118"/>
        <v>2.1469547329283958</v>
      </c>
      <c r="T110" s="15">
        <v>0.01</v>
      </c>
      <c r="U110" s="3">
        <f t="shared" si="119"/>
        <v>0.11482594106679762</v>
      </c>
      <c r="V110" s="15">
        <v>0.01</v>
      </c>
      <c r="W110" s="3">
        <f t="shared" si="120"/>
        <v>3.1026995379682338</v>
      </c>
      <c r="X110" s="3">
        <f t="shared" si="121"/>
        <v>168.70053607509442</v>
      </c>
      <c r="AA110" s="5" t="s">
        <v>148</v>
      </c>
    </row>
    <row r="111" spans="1:51" ht="15.5" x14ac:dyDescent="0.35">
      <c r="A111" s="5" t="s">
        <v>149</v>
      </c>
      <c r="B111" t="s">
        <v>143</v>
      </c>
      <c r="C111">
        <v>25</v>
      </c>
      <c r="D111" s="15">
        <v>0.65</v>
      </c>
      <c r="E111" s="3">
        <f t="shared" si="111"/>
        <v>1220.6448379082035</v>
      </c>
      <c r="F111" s="15">
        <v>0.55000000000000004</v>
      </c>
      <c r="G111" s="3">
        <f t="shared" si="112"/>
        <v>430.07602887894063</v>
      </c>
      <c r="H111" s="15">
        <v>0.5</v>
      </c>
      <c r="I111" s="3">
        <f t="shared" si="113"/>
        <v>0</v>
      </c>
      <c r="J111" s="15">
        <v>0.6</v>
      </c>
      <c r="K111" s="3">
        <f t="shared" si="114"/>
        <v>1.206217301245033</v>
      </c>
      <c r="L111" s="15">
        <v>0.55000000000000004</v>
      </c>
      <c r="M111" s="3">
        <f t="shared" si="115"/>
        <v>156.28712181265246</v>
      </c>
      <c r="N111" s="15">
        <v>0.7</v>
      </c>
      <c r="O111" s="3">
        <f t="shared" si="116"/>
        <v>11.422493460814916</v>
      </c>
      <c r="P111" s="15">
        <v>0.55000000000000004</v>
      </c>
      <c r="Q111" s="3">
        <f t="shared" si="117"/>
        <v>786.59554226043508</v>
      </c>
      <c r="R111" s="15">
        <v>0.56000000000000005</v>
      </c>
      <c r="S111" s="3">
        <f t="shared" si="118"/>
        <v>30.05736626099754</v>
      </c>
      <c r="T111" s="15">
        <v>0.69</v>
      </c>
      <c r="U111" s="3">
        <f t="shared" si="119"/>
        <v>7.9229899336090357</v>
      </c>
      <c r="V111" s="15">
        <v>0.69</v>
      </c>
      <c r="W111" s="3">
        <f t="shared" si="120"/>
        <v>214.0862681198081</v>
      </c>
      <c r="X111" s="3">
        <f t="shared" si="121"/>
        <v>2858.2988659367065</v>
      </c>
      <c r="AA111" s="5" t="s">
        <v>149</v>
      </c>
    </row>
    <row r="112" spans="1:51" ht="15.5" x14ac:dyDescent="0.35">
      <c r="A112" s="5" t="s">
        <v>10</v>
      </c>
      <c r="D112" s="15">
        <f t="shared" ref="D112:X112" si="122">SUM(D106:D111)</f>
        <v>1</v>
      </c>
      <c r="E112" s="29">
        <f t="shared" si="122"/>
        <v>1877.9151352433901</v>
      </c>
      <c r="F112" s="15">
        <f t="shared" si="122"/>
        <v>1</v>
      </c>
      <c r="G112" s="29">
        <f t="shared" si="122"/>
        <v>781.95641614352837</v>
      </c>
      <c r="H112" s="15">
        <f t="shared" si="122"/>
        <v>1</v>
      </c>
      <c r="I112" s="29">
        <f t="shared" si="122"/>
        <v>0</v>
      </c>
      <c r="J112" s="15">
        <f t="shared" si="122"/>
        <v>1</v>
      </c>
      <c r="K112" s="29">
        <f t="shared" si="122"/>
        <v>2.0103621687417217</v>
      </c>
      <c r="L112" s="15">
        <f t="shared" si="122"/>
        <v>1</v>
      </c>
      <c r="M112" s="29">
        <f t="shared" si="122"/>
        <v>284.15840329573172</v>
      </c>
      <c r="N112" s="15">
        <f t="shared" si="122"/>
        <v>0.96</v>
      </c>
      <c r="O112" s="29">
        <f t="shared" si="122"/>
        <v>15.6651338891176</v>
      </c>
      <c r="P112" s="15">
        <f t="shared" si="122"/>
        <v>0.96000000000000008</v>
      </c>
      <c r="Q112" s="29">
        <f t="shared" si="122"/>
        <v>1372.9667646727594</v>
      </c>
      <c r="R112" s="15">
        <f t="shared" si="122"/>
        <v>1</v>
      </c>
      <c r="S112" s="29">
        <f t="shared" si="122"/>
        <v>53.673868323209888</v>
      </c>
      <c r="T112" s="15">
        <f t="shared" si="122"/>
        <v>1</v>
      </c>
      <c r="U112" s="29">
        <f t="shared" si="122"/>
        <v>11.482594106679763</v>
      </c>
      <c r="V112" s="15">
        <f t="shared" si="122"/>
        <v>1</v>
      </c>
      <c r="W112" s="29">
        <f t="shared" si="122"/>
        <v>310.26995379682336</v>
      </c>
      <c r="X112" s="3">
        <f t="shared" si="122"/>
        <v>4710.0986316399812</v>
      </c>
      <c r="Y112" s="3">
        <f>+X104+X112</f>
        <v>4992.9436151871032</v>
      </c>
    </row>
    <row r="113" spans="1:40" ht="15.5" x14ac:dyDescent="0.35">
      <c r="A113" s="4" t="s">
        <v>183</v>
      </c>
      <c r="D113" s="15"/>
      <c r="E113" s="29"/>
      <c r="F113" s="15"/>
      <c r="G113" s="29"/>
      <c r="H113" s="15"/>
      <c r="I113" s="29"/>
      <c r="J113" s="15"/>
      <c r="K113" s="29"/>
      <c r="L113" s="15"/>
      <c r="M113" s="29"/>
      <c r="N113" s="15"/>
      <c r="O113" s="29"/>
      <c r="P113" s="15"/>
      <c r="Q113" s="29"/>
      <c r="R113" s="15"/>
      <c r="S113" s="29"/>
      <c r="T113" s="15"/>
      <c r="U113" s="29"/>
      <c r="V113" s="15"/>
      <c r="W113" s="29"/>
      <c r="X113" s="3"/>
      <c r="Y113" s="3"/>
    </row>
    <row r="114" spans="1:40" ht="15.5" x14ac:dyDescent="0.35">
      <c r="A114" s="4" t="s">
        <v>193</v>
      </c>
      <c r="D114" s="15"/>
      <c r="E114" s="29"/>
      <c r="F114" s="15"/>
      <c r="G114" s="29"/>
      <c r="H114" s="15"/>
      <c r="I114" s="29"/>
      <c r="J114" s="15"/>
      <c r="K114" s="29"/>
      <c r="L114" s="15"/>
      <c r="M114" s="29"/>
      <c r="N114" s="15"/>
      <c r="O114" s="29"/>
      <c r="P114" s="15"/>
      <c r="Q114" s="29"/>
      <c r="R114" s="15"/>
      <c r="S114" s="29"/>
      <c r="T114" s="15"/>
      <c r="U114" s="29"/>
      <c r="V114" s="15"/>
      <c r="W114" s="29"/>
      <c r="X114" s="3"/>
      <c r="Y114" s="3"/>
    </row>
    <row r="115" spans="1:40" ht="15.5" x14ac:dyDescent="0.35">
      <c r="A115" s="5" t="s">
        <v>152</v>
      </c>
      <c r="C115">
        <v>16</v>
      </c>
      <c r="D115" s="15">
        <v>0.8</v>
      </c>
      <c r="E115" s="3">
        <f>+D115*E$64</f>
        <v>77.811732797455321</v>
      </c>
      <c r="F115" s="15">
        <v>0.8</v>
      </c>
      <c r="G115" s="3">
        <f>+F115*G$64</f>
        <v>31.612982764691914</v>
      </c>
      <c r="H115" s="15">
        <v>0.8</v>
      </c>
      <c r="I115" s="3">
        <f>+H115*I$64</f>
        <v>0</v>
      </c>
      <c r="J115" s="15">
        <v>0.8</v>
      </c>
      <c r="K115" s="3">
        <f>+J115*K$64</f>
        <v>1.0949721573250547E-2</v>
      </c>
      <c r="L115" s="15">
        <v>0.8</v>
      </c>
      <c r="M115" s="3">
        <f>+L115*M$64</f>
        <v>13.004964476469508</v>
      </c>
      <c r="N115" s="15">
        <v>0.8</v>
      </c>
      <c r="O115" s="3">
        <f>+N115*O$64</f>
        <v>1.6624676553509727</v>
      </c>
      <c r="P115" s="15">
        <v>0.8</v>
      </c>
      <c r="Q115" s="3">
        <f>+P115*Q$64</f>
        <v>58.708993755525206</v>
      </c>
      <c r="R115" s="15">
        <v>0.8</v>
      </c>
      <c r="S115" s="3">
        <f>+R115*S$64</f>
        <v>2.7100436012910794</v>
      </c>
      <c r="T115" s="15">
        <v>0.8</v>
      </c>
      <c r="U115" s="3">
        <f>+T115*U$64</f>
        <v>0.35967038788633654</v>
      </c>
      <c r="V115" s="15">
        <v>0.8</v>
      </c>
      <c r="W115" s="3">
        <f>+V115*W$64</f>
        <v>10.148705792481531</v>
      </c>
      <c r="X115" s="3">
        <f>+W115+U115+S115+Q115+O115+M115+K115+I115+G115+E115</f>
        <v>196.03051095272514</v>
      </c>
      <c r="Y115" s="3"/>
    </row>
    <row r="116" spans="1:40" ht="15.5" x14ac:dyDescent="0.35">
      <c r="A116" s="5" t="s">
        <v>153</v>
      </c>
      <c r="C116">
        <v>18</v>
      </c>
      <c r="D116" s="15">
        <v>0.2</v>
      </c>
      <c r="E116" s="29">
        <f>+D116*E$64</f>
        <v>19.45293319936383</v>
      </c>
      <c r="F116" s="15">
        <v>0.2</v>
      </c>
      <c r="G116" s="29">
        <f>+F116*G$64</f>
        <v>7.9032456911729785</v>
      </c>
      <c r="H116" s="15">
        <v>0.2</v>
      </c>
      <c r="I116" s="29">
        <f>+H116*I$64</f>
        <v>0</v>
      </c>
      <c r="J116" s="15">
        <v>0.2</v>
      </c>
      <c r="K116" s="29">
        <f>+J116*K$64</f>
        <v>2.7374303933126367E-3</v>
      </c>
      <c r="L116" s="15">
        <v>0.2</v>
      </c>
      <c r="M116" s="29">
        <f>+L116*M$64</f>
        <v>3.2512411191173771</v>
      </c>
      <c r="N116" s="15">
        <v>0.2</v>
      </c>
      <c r="O116" s="29">
        <f>+N116*O$64</f>
        <v>0.41561691383774318</v>
      </c>
      <c r="P116" s="15">
        <v>0.2</v>
      </c>
      <c r="Q116" s="29">
        <f>+P116*Q$64</f>
        <v>14.677248438881302</v>
      </c>
      <c r="R116" s="15">
        <v>0.2</v>
      </c>
      <c r="S116" s="29">
        <f>+R116*S$64</f>
        <v>0.67751090032276984</v>
      </c>
      <c r="T116" s="15">
        <v>0.2</v>
      </c>
      <c r="U116" s="29">
        <f>+T116*U$64</f>
        <v>8.9917596971584135E-2</v>
      </c>
      <c r="V116" s="15">
        <v>0.2</v>
      </c>
      <c r="W116" s="29">
        <f>+V116*W$64</f>
        <v>2.5371764481203827</v>
      </c>
      <c r="X116" s="3">
        <f>+W116+U116+S116+Q116+O116+M116+K116+I116+G116+E116</f>
        <v>49.007627738181284</v>
      </c>
      <c r="Y116" s="3"/>
    </row>
    <row r="117" spans="1:40" ht="15.5" x14ac:dyDescent="0.35">
      <c r="A117" s="5" t="s">
        <v>10</v>
      </c>
      <c r="D117" s="15">
        <f t="shared" ref="D117:V117" si="123">SUM(D115:D116)</f>
        <v>1</v>
      </c>
      <c r="E117" s="29">
        <f>SUM(E115:E116)</f>
        <v>97.264665996819147</v>
      </c>
      <c r="F117" s="15">
        <f t="shared" si="123"/>
        <v>1</v>
      </c>
      <c r="G117" s="29">
        <f>SUM(G115:G116)</f>
        <v>39.516228455864891</v>
      </c>
      <c r="H117" s="15">
        <f t="shared" si="123"/>
        <v>1</v>
      </c>
      <c r="I117" s="29">
        <f>SUM(I115:I116)</f>
        <v>0</v>
      </c>
      <c r="J117" s="15">
        <f t="shared" si="123"/>
        <v>1</v>
      </c>
      <c r="K117" s="29">
        <f>SUM(K115:K116)</f>
        <v>1.3687151966563183E-2</v>
      </c>
      <c r="L117" s="15">
        <f t="shared" si="123"/>
        <v>1</v>
      </c>
      <c r="M117" s="29">
        <f>SUM(M115:M116)</f>
        <v>16.256205595586884</v>
      </c>
      <c r="N117" s="15">
        <f t="shared" si="123"/>
        <v>1</v>
      </c>
      <c r="O117" s="29">
        <f>SUM(O115:O116)</f>
        <v>2.0780845691887158</v>
      </c>
      <c r="P117" s="15">
        <f t="shared" si="123"/>
        <v>1</v>
      </c>
      <c r="Q117" s="29">
        <f>SUM(Q115:Q116)</f>
        <v>73.386242194406506</v>
      </c>
      <c r="R117" s="15">
        <f t="shared" si="123"/>
        <v>1</v>
      </c>
      <c r="S117" s="29">
        <f>SUM(S115:S116)</f>
        <v>3.3875545016138493</v>
      </c>
      <c r="T117" s="15">
        <f t="shared" si="123"/>
        <v>1</v>
      </c>
      <c r="U117" s="29">
        <f>SUM(U115:U116)</f>
        <v>0.44958798485792068</v>
      </c>
      <c r="V117" s="15">
        <f t="shared" si="123"/>
        <v>1</v>
      </c>
      <c r="W117" s="29">
        <f>SUM(W115:W116)</f>
        <v>12.685882240601913</v>
      </c>
      <c r="X117" s="3">
        <f t="shared" ref="X117" si="124">SUM(X115:X116)</f>
        <v>245.03813869090641</v>
      </c>
      <c r="Y117" s="3"/>
    </row>
    <row r="118" spans="1:40" ht="15.5" x14ac:dyDescent="0.35">
      <c r="A118" s="4" t="s">
        <v>244</v>
      </c>
      <c r="D118" s="15"/>
      <c r="E118" s="29"/>
      <c r="F118" s="15"/>
      <c r="G118" s="29"/>
      <c r="H118" s="15"/>
      <c r="I118" s="29"/>
      <c r="J118" s="15"/>
      <c r="K118" s="29"/>
      <c r="L118" s="15"/>
      <c r="M118" s="29"/>
      <c r="N118" s="15"/>
      <c r="O118" s="29"/>
      <c r="P118" s="15"/>
      <c r="Q118" s="29"/>
      <c r="R118" s="15"/>
      <c r="S118" s="29"/>
      <c r="T118" s="15"/>
      <c r="U118" s="29"/>
      <c r="V118" s="15"/>
      <c r="W118" s="29"/>
      <c r="X118" s="3"/>
      <c r="Y118" s="3"/>
    </row>
    <row r="119" spans="1:40" ht="15.5" x14ac:dyDescent="0.35">
      <c r="A119" s="5" t="s">
        <v>155</v>
      </c>
      <c r="B119" t="s">
        <v>143</v>
      </c>
      <c r="C119">
        <v>25</v>
      </c>
      <c r="D119" s="15">
        <v>0.15</v>
      </c>
      <c r="E119" s="3">
        <f>+D119*(E$40-E$116)</f>
        <v>257.61241536871813</v>
      </c>
      <c r="F119" s="15">
        <v>0.15</v>
      </c>
      <c r="G119" s="3">
        <f>+F119*(G$40-G$116)</f>
        <v>104.66155365310502</v>
      </c>
      <c r="H119" s="15">
        <v>0.1</v>
      </c>
      <c r="I119" s="3">
        <f>+H119*(I$40-I$116)</f>
        <v>0</v>
      </c>
      <c r="J119" s="15">
        <v>0.1</v>
      </c>
      <c r="K119" s="3">
        <f>+J119*(K$40-K$116)</f>
        <v>2.4167599758102992E-2</v>
      </c>
      <c r="L119" s="15">
        <v>0.1</v>
      </c>
      <c r="M119" s="3">
        <f>+L119*(M$40-M$116)</f>
        <v>28.703814451636273</v>
      </c>
      <c r="N119" s="15">
        <v>0.15</v>
      </c>
      <c r="O119" s="3">
        <f>+N119*(O$40-O$116)</f>
        <v>5.5039554161083979</v>
      </c>
      <c r="P119" s="15">
        <v>0.1</v>
      </c>
      <c r="Q119" s="3">
        <f>+P119*(Q$40-Q$116)</f>
        <v>129.57913621755205</v>
      </c>
      <c r="R119" s="15">
        <v>0.1</v>
      </c>
      <c r="S119" s="3">
        <f>+R119*(S$40-S$116)</f>
        <v>5.9814533771353098</v>
      </c>
      <c r="T119" s="15">
        <v>0.1</v>
      </c>
      <c r="U119" s="3">
        <f>+T119*(U$40-U$116)</f>
        <v>0.79384392754912847</v>
      </c>
      <c r="V119" s="15">
        <v>0.1</v>
      </c>
      <c r="W119" s="3">
        <f>+V119*(W$40-W$116)</f>
        <v>22.399643499119946</v>
      </c>
      <c r="X119" s="3">
        <f>+W119+U119+S119+Q119+O119+M119+K119+I119+G119+E119</f>
        <v>555.25998351068233</v>
      </c>
      <c r="Y119" s="3"/>
    </row>
    <row r="120" spans="1:40" ht="15.5" x14ac:dyDescent="0.35">
      <c r="A120" s="5" t="s">
        <v>168</v>
      </c>
      <c r="B120" t="s">
        <v>140</v>
      </c>
      <c r="C120">
        <v>25</v>
      </c>
      <c r="D120" s="15">
        <v>0</v>
      </c>
      <c r="E120" s="3">
        <f t="shared" ref="E120:G125" si="125">+D120*(E$40-E$116)</f>
        <v>0</v>
      </c>
      <c r="F120" s="15">
        <v>0</v>
      </c>
      <c r="G120" s="3">
        <f t="shared" si="125"/>
        <v>0</v>
      </c>
      <c r="H120" s="15">
        <v>0.1</v>
      </c>
      <c r="I120" s="3">
        <f t="shared" ref="I120:I125" si="126">+H120*(I$40-I$116)</f>
        <v>0</v>
      </c>
      <c r="J120" s="15">
        <v>0.1</v>
      </c>
      <c r="K120" s="3">
        <f t="shared" ref="K120:K125" si="127">+J120*(K$40-K$116)</f>
        <v>2.4167599758102992E-2</v>
      </c>
      <c r="L120" s="15">
        <v>0.1</v>
      </c>
      <c r="M120" s="3">
        <f t="shared" ref="M120:M125" si="128">+L120*(M$40-M$116)</f>
        <v>28.703814451636273</v>
      </c>
      <c r="N120" s="15">
        <v>0</v>
      </c>
      <c r="O120" s="3">
        <f t="shared" ref="O120:O125" si="129">+N120*(O$40-O$116)</f>
        <v>0</v>
      </c>
      <c r="P120" s="15">
        <v>0.1</v>
      </c>
      <c r="Q120" s="3">
        <f t="shared" ref="Q120:Q125" si="130">+P120*(Q$40-Q$116)</f>
        <v>129.57913621755205</v>
      </c>
      <c r="R120" s="15">
        <v>0.1</v>
      </c>
      <c r="S120" s="3">
        <f t="shared" ref="S120:S125" si="131">+R120*(S$40-S$116)</f>
        <v>5.9814533771353098</v>
      </c>
      <c r="T120" s="15">
        <v>0.1</v>
      </c>
      <c r="U120" s="3">
        <f t="shared" ref="U120:U125" si="132">+T120*(U$40-U$116)</f>
        <v>0.79384392754912847</v>
      </c>
      <c r="V120" s="15">
        <v>0.1</v>
      </c>
      <c r="W120" s="3">
        <f t="shared" ref="W120:W125" si="133">+V120*(W$40-W$116)</f>
        <v>22.399643499119946</v>
      </c>
      <c r="X120" s="3">
        <f t="shared" ref="X120:X124" si="134">+W120+U120+S120+Q120+O120+M120+K120+I120+G120+E120</f>
        <v>187.48205907275081</v>
      </c>
      <c r="Y120" s="3"/>
    </row>
    <row r="121" spans="1:40" ht="15.5" x14ac:dyDescent="0.35">
      <c r="A121" s="5" t="s">
        <v>157</v>
      </c>
      <c r="B121" t="s">
        <v>143</v>
      </c>
      <c r="C121">
        <v>25</v>
      </c>
      <c r="D121" s="15">
        <v>0.1</v>
      </c>
      <c r="E121" s="3">
        <f t="shared" si="125"/>
        <v>171.74161024581213</v>
      </c>
      <c r="F121" s="15">
        <v>0.1</v>
      </c>
      <c r="G121" s="3">
        <f t="shared" si="125"/>
        <v>69.774369102070011</v>
      </c>
      <c r="H121" s="15">
        <v>0.1</v>
      </c>
      <c r="I121" s="3">
        <f t="shared" si="126"/>
        <v>0</v>
      </c>
      <c r="J121" s="15">
        <v>0.1</v>
      </c>
      <c r="K121" s="3">
        <f t="shared" si="127"/>
        <v>2.4167599758102992E-2</v>
      </c>
      <c r="L121" s="15">
        <v>0.1</v>
      </c>
      <c r="M121" s="3">
        <f t="shared" si="128"/>
        <v>28.703814451636273</v>
      </c>
      <c r="N121" s="15">
        <v>0.1</v>
      </c>
      <c r="O121" s="3">
        <f t="shared" si="129"/>
        <v>3.6693036107389321</v>
      </c>
      <c r="P121" s="15">
        <v>0.1</v>
      </c>
      <c r="Q121" s="3">
        <f t="shared" si="130"/>
        <v>129.57913621755205</v>
      </c>
      <c r="R121" s="15">
        <v>0.1</v>
      </c>
      <c r="S121" s="3">
        <f t="shared" si="131"/>
        <v>5.9814533771353098</v>
      </c>
      <c r="T121" s="15">
        <v>0.1</v>
      </c>
      <c r="U121" s="3">
        <f t="shared" si="132"/>
        <v>0.79384392754912847</v>
      </c>
      <c r="V121" s="15">
        <v>0.1</v>
      </c>
      <c r="W121" s="3">
        <f t="shared" si="133"/>
        <v>22.399643499119946</v>
      </c>
      <c r="X121" s="3">
        <f t="shared" si="134"/>
        <v>432.66734203137185</v>
      </c>
      <c r="Y121" s="3"/>
    </row>
    <row r="122" spans="1:40" ht="15.5" x14ac:dyDescent="0.35">
      <c r="A122" s="5" t="s">
        <v>158</v>
      </c>
      <c r="B122" t="s">
        <v>143</v>
      </c>
      <c r="C122">
        <v>25</v>
      </c>
      <c r="D122" s="15">
        <v>0.02</v>
      </c>
      <c r="E122" s="3">
        <f t="shared" si="125"/>
        <v>34.348322049162419</v>
      </c>
      <c r="F122" s="15">
        <v>0.02</v>
      </c>
      <c r="G122" s="3">
        <f t="shared" si="125"/>
        <v>13.954873820414003</v>
      </c>
      <c r="H122" s="15">
        <v>0</v>
      </c>
      <c r="I122" s="3">
        <f t="shared" si="126"/>
        <v>0</v>
      </c>
      <c r="J122" s="15">
        <v>0</v>
      </c>
      <c r="K122" s="3">
        <f t="shared" si="127"/>
        <v>0</v>
      </c>
      <c r="L122" s="15">
        <v>0.02</v>
      </c>
      <c r="M122" s="3">
        <f t="shared" si="128"/>
        <v>5.7407628903272538</v>
      </c>
      <c r="N122" s="15">
        <v>0.02</v>
      </c>
      <c r="O122" s="3">
        <f t="shared" si="129"/>
        <v>0.73386072214778642</v>
      </c>
      <c r="P122" s="15">
        <v>0</v>
      </c>
      <c r="Q122" s="3">
        <f t="shared" si="130"/>
        <v>0</v>
      </c>
      <c r="R122" s="15">
        <v>0</v>
      </c>
      <c r="S122" s="3">
        <f t="shared" si="131"/>
        <v>0</v>
      </c>
      <c r="T122" s="15">
        <v>0</v>
      </c>
      <c r="U122" s="3">
        <f t="shared" si="132"/>
        <v>0</v>
      </c>
      <c r="V122" s="15">
        <v>0</v>
      </c>
      <c r="W122" s="3">
        <f t="shared" si="133"/>
        <v>0</v>
      </c>
      <c r="X122" s="3">
        <f t="shared" si="134"/>
        <v>54.777819482051463</v>
      </c>
      <c r="Y122" s="3"/>
    </row>
    <row r="123" spans="1:40" ht="15.5" x14ac:dyDescent="0.35">
      <c r="A123" s="5" t="s">
        <v>148</v>
      </c>
      <c r="B123" t="s">
        <v>146</v>
      </c>
      <c r="C123">
        <v>35</v>
      </c>
      <c r="D123" s="15">
        <v>0.2</v>
      </c>
      <c r="E123" s="3">
        <f t="shared" si="125"/>
        <v>343.48322049162425</v>
      </c>
      <c r="F123" s="15">
        <v>0.15</v>
      </c>
      <c r="G123" s="3">
        <f t="shared" si="125"/>
        <v>104.66155365310502</v>
      </c>
      <c r="H123" s="15">
        <v>0.05</v>
      </c>
      <c r="I123" s="3">
        <f t="shared" si="126"/>
        <v>0</v>
      </c>
      <c r="J123" s="15">
        <v>0.05</v>
      </c>
      <c r="K123" s="3">
        <f t="shared" si="127"/>
        <v>1.2083799879051496E-2</v>
      </c>
      <c r="L123" s="15">
        <v>0.2</v>
      </c>
      <c r="M123" s="3">
        <f t="shared" si="128"/>
        <v>57.407628903272546</v>
      </c>
      <c r="N123" s="15">
        <v>0.05</v>
      </c>
      <c r="O123" s="3">
        <f t="shared" si="129"/>
        <v>1.834651805369466</v>
      </c>
      <c r="P123" s="15">
        <v>0.04</v>
      </c>
      <c r="Q123" s="3">
        <f t="shared" si="130"/>
        <v>51.831654487020813</v>
      </c>
      <c r="R123" s="15">
        <v>0</v>
      </c>
      <c r="S123" s="3">
        <f t="shared" si="131"/>
        <v>0</v>
      </c>
      <c r="T123" s="15">
        <v>0</v>
      </c>
      <c r="U123" s="3">
        <f t="shared" si="132"/>
        <v>0</v>
      </c>
      <c r="V123" s="15">
        <v>0.01</v>
      </c>
      <c r="W123" s="3">
        <f t="shared" si="133"/>
        <v>2.2399643499119946</v>
      </c>
      <c r="X123" s="3">
        <f t="shared" si="134"/>
        <v>561.47075749018313</v>
      </c>
      <c r="Y123" s="3"/>
    </row>
    <row r="124" spans="1:40" ht="15.5" x14ac:dyDescent="0.35">
      <c r="A124" s="5" t="s">
        <v>149</v>
      </c>
      <c r="B124" t="s">
        <v>143</v>
      </c>
      <c r="C124">
        <v>25</v>
      </c>
      <c r="D124" s="15">
        <v>0.53</v>
      </c>
      <c r="E124" s="3">
        <f t="shared" si="125"/>
        <v>910.23053430280424</v>
      </c>
      <c r="F124" s="15">
        <v>0.57999999999999996</v>
      </c>
      <c r="G124" s="3">
        <f t="shared" si="125"/>
        <v>404.69134079200603</v>
      </c>
      <c r="H124" s="15">
        <v>0.65</v>
      </c>
      <c r="I124" s="3">
        <f t="shared" si="126"/>
        <v>0</v>
      </c>
      <c r="J124" s="15">
        <v>0.65</v>
      </c>
      <c r="K124" s="3">
        <f t="shared" si="127"/>
        <v>0.15708939842766945</v>
      </c>
      <c r="L124" s="15">
        <v>0.53</v>
      </c>
      <c r="M124" s="3">
        <f t="shared" si="128"/>
        <v>152.13021659367223</v>
      </c>
      <c r="N124" s="15">
        <v>0.68</v>
      </c>
      <c r="O124" s="3">
        <f t="shared" si="129"/>
        <v>24.951264553024739</v>
      </c>
      <c r="P124" s="15">
        <v>0.66</v>
      </c>
      <c r="Q124" s="3">
        <f t="shared" si="130"/>
        <v>855.22229903584343</v>
      </c>
      <c r="R124" s="15">
        <v>0.7</v>
      </c>
      <c r="S124" s="3">
        <f t="shared" si="131"/>
        <v>41.870173639947168</v>
      </c>
      <c r="T124" s="15">
        <v>0.7</v>
      </c>
      <c r="U124" s="3">
        <f t="shared" si="132"/>
        <v>5.5569074928438988</v>
      </c>
      <c r="V124" s="15">
        <v>0.69</v>
      </c>
      <c r="W124" s="3">
        <f t="shared" si="133"/>
        <v>154.55754014392761</v>
      </c>
      <c r="X124" s="3">
        <f t="shared" si="134"/>
        <v>2549.3673659524966</v>
      </c>
      <c r="Y124" s="3"/>
    </row>
    <row r="125" spans="1:40" ht="15.5" x14ac:dyDescent="0.35">
      <c r="A125" s="5" t="s">
        <v>10</v>
      </c>
      <c r="D125" s="15">
        <f t="shared" ref="D125:F125" si="135">SUM(D119:D124)</f>
        <v>1</v>
      </c>
      <c r="E125" s="3">
        <f t="shared" si="125"/>
        <v>1717.416102458121</v>
      </c>
      <c r="F125" s="15">
        <f t="shared" si="135"/>
        <v>1</v>
      </c>
      <c r="G125" s="3">
        <f t="shared" si="125"/>
        <v>697.74369102070011</v>
      </c>
      <c r="H125" s="15">
        <f t="shared" ref="H125" si="136">SUM(H119:H124)</f>
        <v>1</v>
      </c>
      <c r="I125" s="3">
        <f t="shared" si="126"/>
        <v>0</v>
      </c>
      <c r="J125" s="15">
        <f t="shared" ref="J125" si="137">SUM(J119:J124)</f>
        <v>1</v>
      </c>
      <c r="K125" s="3">
        <f t="shared" si="127"/>
        <v>0.24167599758102989</v>
      </c>
      <c r="L125" s="15">
        <f t="shared" ref="L125" si="138">SUM(L119:L124)</f>
        <v>1.05</v>
      </c>
      <c r="M125" s="3">
        <f t="shared" si="128"/>
        <v>301.39005174218084</v>
      </c>
      <c r="N125" s="15">
        <f t="shared" ref="N125" si="139">SUM(N119:N124)</f>
        <v>1</v>
      </c>
      <c r="O125" s="3">
        <f t="shared" si="129"/>
        <v>36.693036107389318</v>
      </c>
      <c r="P125" s="15">
        <f t="shared" ref="P125" si="140">SUM(P119:P124)</f>
        <v>1</v>
      </c>
      <c r="Q125" s="3">
        <f t="shared" si="130"/>
        <v>1295.7913621755204</v>
      </c>
      <c r="R125" s="15">
        <f t="shared" ref="R125" si="141">SUM(R119:R124)</f>
        <v>1</v>
      </c>
      <c r="S125" s="3">
        <f t="shared" si="131"/>
        <v>59.814533771353098</v>
      </c>
      <c r="T125" s="15">
        <f t="shared" ref="T125" si="142">SUM(T119:T124)</f>
        <v>1</v>
      </c>
      <c r="U125" s="3">
        <f t="shared" si="132"/>
        <v>7.9384392754912847</v>
      </c>
      <c r="V125" s="15">
        <f t="shared" ref="V125" si="143">SUM(V119:V124)</f>
        <v>1</v>
      </c>
      <c r="W125" s="3">
        <f t="shared" si="133"/>
        <v>223.99643499119946</v>
      </c>
      <c r="X125" s="3">
        <f t="shared" ref="X125" si="144">SUM(X119:X124)</f>
        <v>4341.0253275395362</v>
      </c>
      <c r="Y125" s="3"/>
    </row>
    <row r="126" spans="1:40" ht="15.5" x14ac:dyDescent="0.35">
      <c r="A126" s="4" t="s">
        <v>171</v>
      </c>
      <c r="E126" s="4" t="s">
        <v>73</v>
      </c>
      <c r="F126" s="4"/>
      <c r="G126" s="4" t="s">
        <v>74</v>
      </c>
      <c r="H126" s="4"/>
      <c r="I126" s="4" t="s">
        <v>81</v>
      </c>
      <c r="J126" s="4"/>
      <c r="K126" s="4" t="s">
        <v>76</v>
      </c>
      <c r="L126" s="4"/>
      <c r="M126" s="4" t="s">
        <v>77</v>
      </c>
      <c r="N126" s="4"/>
      <c r="O126" s="4" t="s">
        <v>78</v>
      </c>
      <c r="P126" s="4"/>
      <c r="Q126" s="4" t="s">
        <v>79</v>
      </c>
      <c r="R126" s="4"/>
      <c r="S126" s="4" t="s">
        <v>80</v>
      </c>
      <c r="T126" s="4"/>
      <c r="U126" s="4" t="s">
        <v>82</v>
      </c>
      <c r="V126" s="4"/>
      <c r="W126" s="4" t="s">
        <v>9</v>
      </c>
      <c r="X126" s="4" t="s">
        <v>126</v>
      </c>
      <c r="AB126" s="4" t="s">
        <v>0</v>
      </c>
      <c r="AC126" s="4" t="s">
        <v>1</v>
      </c>
      <c r="AD126" s="4" t="s">
        <v>2</v>
      </c>
      <c r="AE126" s="4" t="s">
        <v>3</v>
      </c>
      <c r="AF126" s="4" t="s">
        <v>4</v>
      </c>
      <c r="AG126" s="4" t="s">
        <v>5</v>
      </c>
      <c r="AH126" s="4" t="s">
        <v>6</v>
      </c>
      <c r="AI126" s="4" t="s">
        <v>7</v>
      </c>
      <c r="AJ126" s="4" t="s">
        <v>8</v>
      </c>
      <c r="AK126" s="4" t="s">
        <v>9</v>
      </c>
      <c r="AL126" s="4" t="s">
        <v>10</v>
      </c>
      <c r="AM126" s="4" t="s">
        <v>50</v>
      </c>
      <c r="AN126" s="4"/>
    </row>
    <row r="127" spans="1:40" ht="15.5" x14ac:dyDescent="0.35">
      <c r="A127" s="5" t="s">
        <v>30</v>
      </c>
      <c r="E127" s="12">
        <f>+E37</f>
        <v>16350.640246191109</v>
      </c>
      <c r="F127" s="11"/>
      <c r="G127" s="12">
        <f>+G37</f>
        <v>7432.5562168124397</v>
      </c>
      <c r="H127" s="11"/>
      <c r="I127" s="12"/>
      <c r="J127" s="11"/>
      <c r="K127" s="12"/>
      <c r="L127" s="11"/>
      <c r="M127" s="12">
        <f>+M37</f>
        <v>2609.0562066316697</v>
      </c>
      <c r="N127" s="11"/>
      <c r="O127" s="12">
        <f>+O37</f>
        <v>216.63847473729567</v>
      </c>
      <c r="P127" s="11"/>
      <c r="Q127" s="12">
        <f>+Q37</f>
        <v>16963.078485193793</v>
      </c>
      <c r="R127" s="11"/>
      <c r="S127" s="12">
        <f>+S37</f>
        <v>596.85172052255268</v>
      </c>
      <c r="T127" s="11"/>
      <c r="U127" s="12">
        <f>+U37</f>
        <v>131.19976443520332</v>
      </c>
      <c r="V127" s="11"/>
      <c r="W127" s="12">
        <f>+W37</f>
        <v>3315.5978923986872</v>
      </c>
      <c r="X127" s="3">
        <f t="shared" ref="X127:X135" si="145">+W127+U127+S127+Q127+O127+M127+K127+I127+G127+E127</f>
        <v>47615.619006922745</v>
      </c>
      <c r="AA127" s="5" t="s">
        <v>30</v>
      </c>
      <c r="AB127" s="12">
        <f>+E127</f>
        <v>16350.640246191109</v>
      </c>
      <c r="AC127" s="12">
        <f>+G127</f>
        <v>7432.5562168124397</v>
      </c>
      <c r="AD127" s="12">
        <f>+I127</f>
        <v>0</v>
      </c>
      <c r="AE127" s="12">
        <f>+K127</f>
        <v>0</v>
      </c>
      <c r="AF127" s="12">
        <f>+M127</f>
        <v>2609.0562066316697</v>
      </c>
      <c r="AG127" s="12">
        <f>+O127</f>
        <v>216.63847473729567</v>
      </c>
      <c r="AH127" s="12">
        <f>+Q127</f>
        <v>16963.078485193793</v>
      </c>
      <c r="AI127" s="12">
        <f>+S127</f>
        <v>596.85172052255268</v>
      </c>
      <c r="AJ127" s="12">
        <f>+U127</f>
        <v>131.19976443520332</v>
      </c>
      <c r="AK127" s="12">
        <f>+W127</f>
        <v>3315.5978923986872</v>
      </c>
      <c r="AL127" s="12">
        <f>SUM(AB127:AK127)</f>
        <v>47615.619006922745</v>
      </c>
      <c r="AM127" s="5"/>
      <c r="AN127" s="5"/>
    </row>
    <row r="128" spans="1:40" ht="15.5" x14ac:dyDescent="0.35">
      <c r="A128" s="5" t="s">
        <v>64</v>
      </c>
      <c r="E128" s="12">
        <f>+E125*$N$2</f>
        <v>0</v>
      </c>
      <c r="F128" s="11"/>
      <c r="G128" s="12">
        <f>+G125*$N$2</f>
        <v>0</v>
      </c>
      <c r="H128" s="11"/>
      <c r="I128" s="12">
        <f>+I125*$N$2</f>
        <v>0</v>
      </c>
      <c r="J128" s="11"/>
      <c r="K128" s="12"/>
      <c r="L128" s="11"/>
      <c r="M128" s="12">
        <f>+M125*$N$2</f>
        <v>0</v>
      </c>
      <c r="N128" s="11"/>
      <c r="O128" s="12">
        <f>+O125*$N$2</f>
        <v>0</v>
      </c>
      <c r="P128" s="11"/>
      <c r="Q128" s="12">
        <f>+Q125*$N$2</f>
        <v>0</v>
      </c>
      <c r="R128" s="11"/>
      <c r="S128" s="12">
        <f>+S125*$N$2</f>
        <v>0</v>
      </c>
      <c r="T128" s="11"/>
      <c r="U128" s="12">
        <f>+U125*$N$2</f>
        <v>0</v>
      </c>
      <c r="V128" s="11"/>
      <c r="W128" s="12">
        <f>+W125*$N$2</f>
        <v>0</v>
      </c>
      <c r="X128" s="3">
        <f t="shared" si="145"/>
        <v>0</v>
      </c>
      <c r="AA128" s="5" t="s">
        <v>64</v>
      </c>
      <c r="AB128" s="12">
        <f t="shared" ref="AB128:AB144" si="146">+E128</f>
        <v>0</v>
      </c>
      <c r="AC128" s="12">
        <f t="shared" ref="AC128:AC144" si="147">+G128</f>
        <v>0</v>
      </c>
      <c r="AD128" s="12">
        <f t="shared" ref="AD128:AD144" si="148">+I128</f>
        <v>0</v>
      </c>
      <c r="AE128" s="12">
        <f t="shared" ref="AE128:AE144" si="149">+K128</f>
        <v>0</v>
      </c>
      <c r="AF128" s="12">
        <f t="shared" ref="AF128:AF144" si="150">+M128</f>
        <v>0</v>
      </c>
      <c r="AG128" s="12">
        <f t="shared" ref="AG128:AG144" si="151">+O128</f>
        <v>0</v>
      </c>
      <c r="AH128" s="12">
        <f t="shared" ref="AH128:AH144" si="152">+Q128</f>
        <v>0</v>
      </c>
      <c r="AI128" s="12">
        <f t="shared" ref="AI128:AI144" si="153">+S128</f>
        <v>0</v>
      </c>
      <c r="AJ128" s="12">
        <f t="shared" ref="AJ128:AJ143" si="154">+U128</f>
        <v>0</v>
      </c>
      <c r="AK128" s="12">
        <f t="shared" ref="AK128:AL143" si="155">+W128</f>
        <v>0</v>
      </c>
      <c r="AL128" s="12">
        <f t="shared" ref="AL128:AL132" si="156">SUM(AB128:AK128)</f>
        <v>0</v>
      </c>
      <c r="AM128" s="5"/>
      <c r="AN128" s="5"/>
    </row>
    <row r="129" spans="1:40" ht="15.5" x14ac:dyDescent="0.35">
      <c r="A129" s="5" t="s">
        <v>61</v>
      </c>
      <c r="E129" s="12">
        <f>+E112</f>
        <v>1877.9151352433901</v>
      </c>
      <c r="F129" s="11"/>
      <c r="G129" s="12">
        <f>+G112</f>
        <v>781.95641614352837</v>
      </c>
      <c r="H129" s="11"/>
      <c r="I129" s="12">
        <f>+I112</f>
        <v>0</v>
      </c>
      <c r="J129" s="11"/>
      <c r="K129" s="12"/>
      <c r="L129" s="11"/>
      <c r="M129" s="12">
        <f>+M112</f>
        <v>284.15840329573172</v>
      </c>
      <c r="N129" s="11"/>
      <c r="O129" s="12">
        <f>+O112</f>
        <v>15.6651338891176</v>
      </c>
      <c r="P129" s="11"/>
      <c r="Q129" s="12">
        <f>+Q112</f>
        <v>1372.9667646727594</v>
      </c>
      <c r="R129" s="11"/>
      <c r="S129" s="12">
        <f>+S112</f>
        <v>53.673868323209888</v>
      </c>
      <c r="T129" s="11"/>
      <c r="U129" s="12">
        <f>+U112</f>
        <v>11.482594106679763</v>
      </c>
      <c r="V129" s="11"/>
      <c r="W129" s="12">
        <f>+W112</f>
        <v>310.26995379682336</v>
      </c>
      <c r="X129" s="3">
        <f t="shared" si="145"/>
        <v>4708.08826947124</v>
      </c>
      <c r="AA129" s="5" t="s">
        <v>61</v>
      </c>
      <c r="AB129" s="12">
        <f t="shared" si="146"/>
        <v>1877.9151352433901</v>
      </c>
      <c r="AC129" s="12">
        <f t="shared" si="147"/>
        <v>781.95641614352837</v>
      </c>
      <c r="AD129" s="12">
        <f t="shared" si="148"/>
        <v>0</v>
      </c>
      <c r="AE129" s="12">
        <f t="shared" si="149"/>
        <v>0</v>
      </c>
      <c r="AF129" s="12">
        <f t="shared" si="150"/>
        <v>284.15840329573172</v>
      </c>
      <c r="AG129" s="12">
        <f t="shared" si="151"/>
        <v>15.6651338891176</v>
      </c>
      <c r="AH129" s="12">
        <f t="shared" si="152"/>
        <v>1372.9667646727594</v>
      </c>
      <c r="AI129" s="12">
        <f t="shared" si="153"/>
        <v>53.673868323209888</v>
      </c>
      <c r="AJ129" s="12">
        <f t="shared" si="154"/>
        <v>11.482594106679763</v>
      </c>
      <c r="AK129" s="12">
        <f t="shared" si="155"/>
        <v>310.26995379682336</v>
      </c>
      <c r="AL129" s="12">
        <f t="shared" si="156"/>
        <v>4708.08826947124</v>
      </c>
      <c r="AM129" s="5"/>
      <c r="AN129" s="5"/>
    </row>
    <row r="130" spans="1:40" ht="15.5" x14ac:dyDescent="0.35">
      <c r="A130" s="5" t="s">
        <v>62</v>
      </c>
      <c r="E130" s="12">
        <f>+E99+E86</f>
        <v>7208.891617220519</v>
      </c>
      <c r="F130" s="11"/>
      <c r="G130" s="12">
        <f>+G99+G86</f>
        <v>3281.0026092030284</v>
      </c>
      <c r="H130" s="11"/>
      <c r="I130" s="12">
        <f>+I99+I86</f>
        <v>0</v>
      </c>
      <c r="J130" s="11"/>
      <c r="K130" s="12">
        <f>+K99+K86</f>
        <v>13.695422219850119</v>
      </c>
      <c r="L130" s="11"/>
      <c r="M130" s="12">
        <f>+M99+M86</f>
        <v>894.04600843378785</v>
      </c>
      <c r="N130" s="11"/>
      <c r="O130" s="12">
        <f>+O99+O86</f>
        <v>109.49393398672655</v>
      </c>
      <c r="P130" s="11"/>
      <c r="Q130" s="12">
        <f>+Q99+Q86</f>
        <v>6270.0574336068394</v>
      </c>
      <c r="R130" s="11"/>
      <c r="S130" s="12">
        <f>+S99+S86</f>
        <v>170.43280198084426</v>
      </c>
      <c r="T130" s="11"/>
      <c r="U130" s="12">
        <f>+U99+U86</f>
        <v>47.964337362403363</v>
      </c>
      <c r="V130" s="11"/>
      <c r="W130" s="12">
        <f>+W99+W86</f>
        <v>1221.066187898273</v>
      </c>
      <c r="X130" s="12">
        <f>+X99+X86</f>
        <v>19216.650351912271</v>
      </c>
      <c r="AA130" s="5" t="s">
        <v>62</v>
      </c>
      <c r="AB130" s="12">
        <f t="shared" si="146"/>
        <v>7208.891617220519</v>
      </c>
      <c r="AC130" s="12">
        <f t="shared" si="147"/>
        <v>3281.0026092030284</v>
      </c>
      <c r="AD130" s="12">
        <f t="shared" si="148"/>
        <v>0</v>
      </c>
      <c r="AE130" s="12">
        <f t="shared" si="149"/>
        <v>13.695422219850119</v>
      </c>
      <c r="AF130" s="12">
        <f t="shared" si="150"/>
        <v>894.04600843378785</v>
      </c>
      <c r="AG130" s="12">
        <f t="shared" si="151"/>
        <v>109.49393398672655</v>
      </c>
      <c r="AH130" s="12">
        <f t="shared" si="152"/>
        <v>6270.0574336068394</v>
      </c>
      <c r="AI130" s="12">
        <f t="shared" si="153"/>
        <v>170.43280198084426</v>
      </c>
      <c r="AJ130" s="12">
        <f t="shared" si="154"/>
        <v>47.964337362403363</v>
      </c>
      <c r="AK130" s="12">
        <f t="shared" si="155"/>
        <v>1221.066187898273</v>
      </c>
      <c r="AL130" s="12">
        <f t="shared" si="156"/>
        <v>19216.650351912274</v>
      </c>
      <c r="AM130" s="5"/>
      <c r="AN130" s="5"/>
    </row>
    <row r="131" spans="1:40" ht="15.5" x14ac:dyDescent="0.35">
      <c r="A131" s="5" t="s">
        <v>63</v>
      </c>
      <c r="E131" s="12">
        <f>+E128+E129+E130</f>
        <v>9086.8067524639082</v>
      </c>
      <c r="F131" s="11"/>
      <c r="G131" s="12">
        <f>+G128+G129+G130</f>
        <v>4062.9590253465567</v>
      </c>
      <c r="H131" s="11"/>
      <c r="I131" s="12">
        <f>+I128+I129+I130</f>
        <v>0</v>
      </c>
      <c r="J131" s="11"/>
      <c r="K131" s="12"/>
      <c r="L131" s="11"/>
      <c r="M131" s="12">
        <f>+M128+M129+M130</f>
        <v>1178.2044117295195</v>
      </c>
      <c r="N131" s="11"/>
      <c r="O131" s="12">
        <f>+O128+O129+O130</f>
        <v>125.15906787584414</v>
      </c>
      <c r="P131" s="11"/>
      <c r="Q131" s="12">
        <f>+Q128+Q129+Q130</f>
        <v>7643.0241982795987</v>
      </c>
      <c r="R131" s="11"/>
      <c r="S131" s="12">
        <f>+S128+S129+S130</f>
        <v>224.10667030405415</v>
      </c>
      <c r="T131" s="11"/>
      <c r="U131" s="12">
        <f>+U128+U129+U130</f>
        <v>59.446931469083125</v>
      </c>
      <c r="V131" s="11"/>
      <c r="W131" s="12">
        <f>+W128+W129+W130</f>
        <v>1531.3361416950963</v>
      </c>
      <c r="X131" s="12">
        <f>+X128+X129+X130</f>
        <v>23924.738621383513</v>
      </c>
      <c r="AA131" s="5" t="s">
        <v>63</v>
      </c>
      <c r="AB131" s="12">
        <f t="shared" si="146"/>
        <v>9086.8067524639082</v>
      </c>
      <c r="AC131" s="12">
        <f t="shared" si="147"/>
        <v>4062.9590253465567</v>
      </c>
      <c r="AD131" s="12">
        <f t="shared" si="148"/>
        <v>0</v>
      </c>
      <c r="AE131" s="12">
        <f t="shared" si="149"/>
        <v>0</v>
      </c>
      <c r="AF131" s="12">
        <f t="shared" si="150"/>
        <v>1178.2044117295195</v>
      </c>
      <c r="AG131" s="12">
        <f t="shared" si="151"/>
        <v>125.15906787584414</v>
      </c>
      <c r="AH131" s="12">
        <f t="shared" si="152"/>
        <v>7643.0241982795987</v>
      </c>
      <c r="AI131" s="12">
        <f t="shared" si="153"/>
        <v>224.10667030405415</v>
      </c>
      <c r="AJ131" s="12">
        <f t="shared" si="154"/>
        <v>59.446931469083125</v>
      </c>
      <c r="AK131" s="12">
        <f t="shared" si="155"/>
        <v>1531.3361416950963</v>
      </c>
      <c r="AL131" s="12">
        <f t="shared" si="156"/>
        <v>23911.043199163661</v>
      </c>
      <c r="AM131" s="5"/>
      <c r="AN131" s="5"/>
    </row>
    <row r="132" spans="1:40" ht="15.5" x14ac:dyDescent="0.35">
      <c r="A132" s="5" t="s">
        <v>12</v>
      </c>
      <c r="E132" s="12">
        <f>+E74+E80</f>
        <v>1299.8717489163221</v>
      </c>
      <c r="F132" s="4"/>
      <c r="G132" s="12">
        <f>+G74+G80</f>
        <v>623.4696405228193</v>
      </c>
      <c r="H132" s="4"/>
      <c r="I132" s="12">
        <f>+I74+I80</f>
        <v>0</v>
      </c>
      <c r="J132" s="4"/>
      <c r="K132" s="12"/>
      <c r="L132" s="4"/>
      <c r="M132" s="12">
        <f>+M74+M80</f>
        <v>213.67223515910669</v>
      </c>
      <c r="N132" s="4"/>
      <c r="O132" s="12">
        <f>+O74+O80</f>
        <v>41.870627545770915</v>
      </c>
      <c r="P132" s="4"/>
      <c r="Q132" s="12">
        <f>+Q74+Q80</f>
        <v>1516.8156103134813</v>
      </c>
      <c r="R132" s="4"/>
      <c r="S132" s="12">
        <f>+S74+S80</f>
        <v>78.116957165815847</v>
      </c>
      <c r="T132" s="4"/>
      <c r="U132" s="12">
        <f>+U74+U80</f>
        <v>0</v>
      </c>
      <c r="V132" s="4"/>
      <c r="W132" s="12">
        <f>+W74+W80</f>
        <v>513.75012470629667</v>
      </c>
      <c r="X132" s="3">
        <f t="shared" si="145"/>
        <v>4287.5669443296119</v>
      </c>
      <c r="AA132" s="5" t="s">
        <v>12</v>
      </c>
      <c r="AB132" s="12">
        <f t="shared" si="146"/>
        <v>1299.8717489163221</v>
      </c>
      <c r="AC132" s="12">
        <f t="shared" si="147"/>
        <v>623.4696405228193</v>
      </c>
      <c r="AD132" s="12">
        <f t="shared" si="148"/>
        <v>0</v>
      </c>
      <c r="AE132" s="12">
        <f t="shared" si="149"/>
        <v>0</v>
      </c>
      <c r="AF132" s="12">
        <f t="shared" si="150"/>
        <v>213.67223515910669</v>
      </c>
      <c r="AG132" s="12">
        <f t="shared" si="151"/>
        <v>41.870627545770915</v>
      </c>
      <c r="AH132" s="12">
        <f t="shared" si="152"/>
        <v>1516.8156103134813</v>
      </c>
      <c r="AI132" s="12">
        <f t="shared" si="153"/>
        <v>78.116957165815847</v>
      </c>
      <c r="AJ132" s="12">
        <f t="shared" si="154"/>
        <v>0</v>
      </c>
      <c r="AK132" s="12">
        <f t="shared" si="155"/>
        <v>513.75012470629667</v>
      </c>
      <c r="AL132" s="12">
        <f t="shared" si="156"/>
        <v>4287.5669443296119</v>
      </c>
      <c r="AM132" s="5"/>
      <c r="AN132" s="5"/>
    </row>
    <row r="133" spans="1:40" ht="15.5" x14ac:dyDescent="0.35">
      <c r="A133" s="5" t="s">
        <v>13</v>
      </c>
      <c r="E133" s="12">
        <f>+E81+E82</f>
        <v>1020.9828566565664</v>
      </c>
      <c r="F133" s="4"/>
      <c r="G133" s="12">
        <f>+G81+G82</f>
        <v>489.70355356235069</v>
      </c>
      <c r="H133" s="4"/>
      <c r="I133" s="12"/>
      <c r="J133" s="4"/>
      <c r="K133" s="12"/>
      <c r="L133" s="4"/>
      <c r="M133" s="12">
        <f>+M81+M82</f>
        <v>57.173069725112455</v>
      </c>
      <c r="N133" s="4"/>
      <c r="O133" s="12">
        <f>+O81+O82</f>
        <v>22.944585373379109</v>
      </c>
      <c r="P133" s="4"/>
      <c r="Q133" s="12">
        <f>+Q81+Q82</f>
        <v>702.81770425519949</v>
      </c>
      <c r="R133" s="4"/>
      <c r="S133" s="12">
        <f>+S81+S82</f>
        <v>15.676532220350804</v>
      </c>
      <c r="T133" s="4"/>
      <c r="U133" s="12">
        <f>+U81+U82</f>
        <v>0</v>
      </c>
      <c r="V133" s="4"/>
      <c r="W133" s="12">
        <f>+W81+W82</f>
        <v>60.622514715343009</v>
      </c>
      <c r="X133" s="3">
        <f t="shared" si="145"/>
        <v>2369.9208165083019</v>
      </c>
      <c r="AA133" s="5" t="s">
        <v>13</v>
      </c>
      <c r="AB133" s="12">
        <f t="shared" si="146"/>
        <v>1020.9828566565664</v>
      </c>
      <c r="AC133" s="12">
        <f t="shared" si="147"/>
        <v>489.70355356235069</v>
      </c>
      <c r="AD133" s="12">
        <f t="shared" si="148"/>
        <v>0</v>
      </c>
      <c r="AE133" s="12">
        <f t="shared" si="149"/>
        <v>0</v>
      </c>
      <c r="AF133" s="12">
        <f t="shared" si="150"/>
        <v>57.173069725112455</v>
      </c>
      <c r="AG133" s="12">
        <f t="shared" si="151"/>
        <v>22.944585373379109</v>
      </c>
      <c r="AH133" s="12">
        <f t="shared" si="152"/>
        <v>702.81770425519949</v>
      </c>
      <c r="AI133" s="12">
        <f t="shared" si="153"/>
        <v>15.676532220350804</v>
      </c>
      <c r="AJ133" s="12">
        <f t="shared" si="154"/>
        <v>0</v>
      </c>
      <c r="AK133" s="12">
        <f t="shared" si="155"/>
        <v>60.622514715343009</v>
      </c>
      <c r="AL133" s="12">
        <f t="shared" si="155"/>
        <v>2369.9208165083019</v>
      </c>
      <c r="AM133" s="6">
        <f>10*AL133/1000</f>
        <v>23.699208165083018</v>
      </c>
      <c r="AN133" s="6">
        <f>5*AL133/1000</f>
        <v>11.849604082541509</v>
      </c>
    </row>
    <row r="134" spans="1:40" ht="15.5" x14ac:dyDescent="0.35">
      <c r="A134" s="5" t="s">
        <v>14</v>
      </c>
      <c r="E134" s="12">
        <f>+E93+E94+E106+E107+E119+E120</f>
        <v>1600.098018579376</v>
      </c>
      <c r="F134" s="4"/>
      <c r="G134" s="12">
        <f>+G93+G94+G106+G107+G119+G120</f>
        <v>767.67990565660602</v>
      </c>
      <c r="H134" s="4"/>
      <c r="I134" s="12"/>
      <c r="J134" s="4"/>
      <c r="K134" s="12"/>
      <c r="L134" s="4"/>
      <c r="M134" s="12">
        <f>+M93+M94+M106+M107+M119+M120</f>
        <v>264.29128185363714</v>
      </c>
      <c r="N134" s="4"/>
      <c r="O134" s="12">
        <f>+O93+O94+O106+O107+O119+O120</f>
        <v>14.736021969710631</v>
      </c>
      <c r="P134" s="4"/>
      <c r="Q134" s="12">
        <f>+Q93+Q94+Q106+Q107+Q119+Q120</f>
        <v>1527.0259532643061</v>
      </c>
      <c r="R134" s="4"/>
      <c r="S134" s="12">
        <f>+S93+S94+S106+S107+S119+S120</f>
        <v>37.791082583597465</v>
      </c>
      <c r="T134" s="4"/>
      <c r="U134" s="12">
        <f>+U93+U94+U106+U107+U119+U120</f>
        <v>14.727031606367072</v>
      </c>
      <c r="V134" s="4"/>
      <c r="W134" s="12">
        <f>+W93+W94+W106+W107+W119+W120</f>
        <v>229.53654256413299</v>
      </c>
      <c r="X134" s="3">
        <f t="shared" si="145"/>
        <v>4455.8858380777328</v>
      </c>
      <c r="AA134" s="5" t="s">
        <v>14</v>
      </c>
      <c r="AB134" s="12">
        <f t="shared" si="146"/>
        <v>1600.098018579376</v>
      </c>
      <c r="AC134" s="12">
        <f t="shared" si="147"/>
        <v>767.67990565660602</v>
      </c>
      <c r="AD134" s="12">
        <f t="shared" si="148"/>
        <v>0</v>
      </c>
      <c r="AE134" s="12">
        <f t="shared" si="149"/>
        <v>0</v>
      </c>
      <c r="AF134" s="12">
        <f t="shared" si="150"/>
        <v>264.29128185363714</v>
      </c>
      <c r="AG134" s="12">
        <f t="shared" si="151"/>
        <v>14.736021969710631</v>
      </c>
      <c r="AH134" s="12">
        <f t="shared" si="152"/>
        <v>1527.0259532643061</v>
      </c>
      <c r="AI134" s="12">
        <f t="shared" si="153"/>
        <v>37.791082583597465</v>
      </c>
      <c r="AJ134" s="12">
        <f t="shared" si="154"/>
        <v>14.727031606367072</v>
      </c>
      <c r="AK134" s="12">
        <f t="shared" si="155"/>
        <v>229.53654256413299</v>
      </c>
      <c r="AL134" s="12">
        <f t="shared" si="155"/>
        <v>4455.8858380777328</v>
      </c>
      <c r="AM134" s="6"/>
      <c r="AN134" s="6"/>
    </row>
    <row r="135" spans="1:40" ht="15.5" x14ac:dyDescent="0.35">
      <c r="A135" s="5" t="s">
        <v>172</v>
      </c>
      <c r="E135" s="3">
        <f>+E78+E80+E83+E91+E94+E104+E107+E117+E120</f>
        <v>2206.6108679300169</v>
      </c>
      <c r="F135" s="3"/>
      <c r="G135" s="3">
        <f>+G78+G80+G83+G91+G94+G104+G107+G117+G120</f>
        <v>1018.9445452506092</v>
      </c>
      <c r="H135" s="3"/>
      <c r="I135" s="3"/>
      <c r="J135" s="3"/>
      <c r="K135" s="3"/>
      <c r="L135" s="3"/>
      <c r="M135" s="3">
        <f>+M78+M80+M83+M91+M94+M104+M107+M117+M120</f>
        <v>388.07738688813043</v>
      </c>
      <c r="N135" s="3"/>
      <c r="O135" s="3">
        <f>+O78+O80+O83+O91+O94+O104+O107+O117+O120</f>
        <v>54.427085889737668</v>
      </c>
      <c r="P135" s="3"/>
      <c r="Q135" s="3">
        <f>+Q78+Q80+Q83+Q91+Q94+Q104+Q107+Q117+Q120</f>
        <v>2986.1562639741423</v>
      </c>
      <c r="R135" s="3"/>
      <c r="S135" s="3">
        <f>+S78+S80+S83+S91+S94+S104+S107+S117+S120</f>
        <v>126.54513161059286</v>
      </c>
      <c r="T135" s="3"/>
      <c r="U135" s="3">
        <f>+U78+U80+U83+U91+U94+U104+U107+U117+U120</f>
        <v>17.909288547435036</v>
      </c>
      <c r="V135" s="3"/>
      <c r="W135" s="3">
        <f>+W78+W80+W83+W91+W94+W104+W107+W117+W120</f>
        <v>825.95613089336689</v>
      </c>
      <c r="X135" s="3">
        <f t="shared" si="145"/>
        <v>7624.6267009840303</v>
      </c>
      <c r="Y135" s="1">
        <f>+X135/(X135+X136)</f>
        <v>0.16012869012320305</v>
      </c>
      <c r="Z135" s="1">
        <f>+X135/80415</f>
        <v>9.4815975887384565E-2</v>
      </c>
      <c r="AA135" s="5" t="s">
        <v>15</v>
      </c>
      <c r="AB135" s="12">
        <f t="shared" si="146"/>
        <v>2206.6108679300169</v>
      </c>
      <c r="AC135" s="12">
        <f t="shared" si="147"/>
        <v>1018.9445452506092</v>
      </c>
      <c r="AD135" s="5">
        <f t="shared" si="148"/>
        <v>0</v>
      </c>
      <c r="AE135" s="12">
        <f t="shared" si="149"/>
        <v>0</v>
      </c>
      <c r="AF135" s="12">
        <f t="shared" si="150"/>
        <v>388.07738688813043</v>
      </c>
      <c r="AG135" s="12">
        <f t="shared" si="151"/>
        <v>54.427085889737668</v>
      </c>
      <c r="AH135" s="12">
        <f t="shared" si="152"/>
        <v>2986.1562639741423</v>
      </c>
      <c r="AI135" s="12">
        <f t="shared" si="153"/>
        <v>126.54513161059286</v>
      </c>
      <c r="AJ135" s="12">
        <f t="shared" si="154"/>
        <v>17.909288547435036</v>
      </c>
      <c r="AK135" s="12">
        <f t="shared" si="155"/>
        <v>825.95613089336689</v>
      </c>
      <c r="AL135" s="12">
        <f t="shared" si="155"/>
        <v>7624.6267009840303</v>
      </c>
      <c r="AM135" s="6"/>
      <c r="AN135" s="6"/>
    </row>
    <row r="136" spans="1:40" ht="15.5" x14ac:dyDescent="0.35">
      <c r="A136" s="5" t="s">
        <v>16</v>
      </c>
      <c r="E136" s="3">
        <f>+E37-E135</f>
        <v>14144.029378261093</v>
      </c>
      <c r="F136" s="3"/>
      <c r="G136" s="3">
        <f>+G37-G135</f>
        <v>6413.6116715618309</v>
      </c>
      <c r="H136" s="3"/>
      <c r="I136" s="3"/>
      <c r="J136" s="3"/>
      <c r="K136" s="3"/>
      <c r="L136" s="3"/>
      <c r="M136" s="3">
        <f>+M37-M135</f>
        <v>2220.9788197435391</v>
      </c>
      <c r="N136" s="3"/>
      <c r="O136" s="3">
        <f>+O37-O135</f>
        <v>162.211388847558</v>
      </c>
      <c r="P136" s="3"/>
      <c r="Q136" s="3">
        <f>+Q37-Q135</f>
        <v>13976.922221219651</v>
      </c>
      <c r="R136" s="3"/>
      <c r="S136" s="3">
        <f>+S37-S135</f>
        <v>470.30658891195981</v>
      </c>
      <c r="T136" s="3"/>
      <c r="U136" s="3">
        <f>+U37-U135</f>
        <v>113.29047588776828</v>
      </c>
      <c r="V136" s="3"/>
      <c r="W136" s="3">
        <f t="shared" ref="W136" si="157">+W37-W135</f>
        <v>2489.6417615053206</v>
      </c>
      <c r="X136" s="3">
        <f t="shared" ref="X136" si="158">SUM(E136:W136)</f>
        <v>39990.992305938722</v>
      </c>
      <c r="AA136" s="5" t="s">
        <v>16</v>
      </c>
      <c r="AB136" s="12">
        <f t="shared" si="146"/>
        <v>14144.029378261093</v>
      </c>
      <c r="AC136" s="12">
        <f t="shared" si="147"/>
        <v>6413.6116715618309</v>
      </c>
      <c r="AD136" s="5">
        <f t="shared" si="148"/>
        <v>0</v>
      </c>
      <c r="AE136" s="12">
        <f t="shared" si="149"/>
        <v>0</v>
      </c>
      <c r="AF136" s="12">
        <f t="shared" si="150"/>
        <v>2220.9788197435391</v>
      </c>
      <c r="AG136" s="12">
        <f t="shared" si="151"/>
        <v>162.211388847558</v>
      </c>
      <c r="AH136" s="12">
        <f t="shared" si="152"/>
        <v>13976.922221219651</v>
      </c>
      <c r="AI136" s="12">
        <f t="shared" si="153"/>
        <v>470.30658891195981</v>
      </c>
      <c r="AJ136" s="12">
        <f t="shared" si="154"/>
        <v>113.29047588776828</v>
      </c>
      <c r="AK136" s="12">
        <f t="shared" si="155"/>
        <v>2489.6417615053206</v>
      </c>
      <c r="AL136" s="12">
        <f t="shared" si="155"/>
        <v>39990.992305938722</v>
      </c>
      <c r="AM136" s="6"/>
      <c r="AN136" s="6"/>
    </row>
    <row r="137" spans="1:40" ht="15.5" x14ac:dyDescent="0.35">
      <c r="A137" s="5" t="s">
        <v>17</v>
      </c>
      <c r="E137" s="7">
        <f>-E135/E127</f>
        <v>-0.13495562465476227</v>
      </c>
      <c r="F137" s="7"/>
      <c r="G137" s="7">
        <f>-G135/G127</f>
        <v>-0.13709207378018304</v>
      </c>
      <c r="H137" s="7"/>
      <c r="I137" s="7"/>
      <c r="J137" s="7"/>
      <c r="K137" s="7"/>
      <c r="L137" s="7"/>
      <c r="M137" s="7">
        <f>-M135/M127</f>
        <v>-0.14874244023632749</v>
      </c>
      <c r="N137" s="7"/>
      <c r="O137" s="7">
        <f>-O135/O127</f>
        <v>-0.25123462467014734</v>
      </c>
      <c r="P137" s="7"/>
      <c r="Q137" s="7">
        <f>-Q135/Q127</f>
        <v>-0.17603858088498536</v>
      </c>
      <c r="R137" s="7"/>
      <c r="S137" s="7">
        <f>-S135/S127</f>
        <v>-0.21202105524601769</v>
      </c>
      <c r="T137" s="7"/>
      <c r="U137" s="7">
        <f>-U135/U127</f>
        <v>-0.13650396877259668</v>
      </c>
      <c r="V137" s="7"/>
      <c r="W137" s="7">
        <f>-W135/W127</f>
        <v>-0.24911227407489528</v>
      </c>
      <c r="X137" s="7">
        <f>-X135/X127</f>
        <v>-0.16012869012320308</v>
      </c>
      <c r="AA137" s="5" t="s">
        <v>17</v>
      </c>
      <c r="AB137" s="35">
        <f t="shared" si="146"/>
        <v>-0.13495562465476227</v>
      </c>
      <c r="AC137" s="35">
        <f t="shared" si="147"/>
        <v>-0.13709207378018304</v>
      </c>
      <c r="AD137" s="35">
        <f t="shared" si="148"/>
        <v>0</v>
      </c>
      <c r="AE137" s="35">
        <f t="shared" si="149"/>
        <v>0</v>
      </c>
      <c r="AF137" s="35">
        <f t="shared" si="150"/>
        <v>-0.14874244023632749</v>
      </c>
      <c r="AG137" s="35">
        <f t="shared" si="151"/>
        <v>-0.25123462467014734</v>
      </c>
      <c r="AH137" s="35">
        <f t="shared" si="152"/>
        <v>-0.17603858088498536</v>
      </c>
      <c r="AI137" s="35">
        <f t="shared" si="153"/>
        <v>-0.21202105524601769</v>
      </c>
      <c r="AJ137" s="35">
        <f t="shared" si="154"/>
        <v>-0.13650396877259668</v>
      </c>
      <c r="AK137" s="35">
        <f t="shared" si="155"/>
        <v>-0.24911227407489528</v>
      </c>
      <c r="AL137" s="35">
        <f t="shared" si="155"/>
        <v>-0.16012869012320308</v>
      </c>
      <c r="AM137" s="6"/>
      <c r="AN137" s="6"/>
    </row>
    <row r="138" spans="1:40" ht="15.5" x14ac:dyDescent="0.35">
      <c r="A138" s="5" t="s">
        <v>18</v>
      </c>
      <c r="E138" s="1">
        <f>+E35</f>
        <v>0.82356408050362895</v>
      </c>
      <c r="F138" s="3"/>
      <c r="G138" s="1">
        <f>+G35</f>
        <v>0.81406716928874967</v>
      </c>
      <c r="H138" s="3"/>
      <c r="I138" s="1"/>
      <c r="J138" s="3"/>
      <c r="K138" s="1"/>
      <c r="L138" s="3"/>
      <c r="M138" s="1">
        <f>+M35</f>
        <v>0.66533637550149705</v>
      </c>
      <c r="N138" s="3"/>
      <c r="O138" s="1">
        <f>+O35</f>
        <v>0</v>
      </c>
      <c r="P138" s="3"/>
      <c r="Q138" s="1">
        <f>+Q35</f>
        <v>1.8050968771220765E-2</v>
      </c>
      <c r="R138" s="3"/>
      <c r="S138" s="1">
        <f>+S35</f>
        <v>8.511326725425844E-2</v>
      </c>
      <c r="T138" s="3"/>
      <c r="U138" s="1">
        <f>+U35</f>
        <v>1.5243929808942272E-3</v>
      </c>
      <c r="V138" s="3"/>
      <c r="W138" s="1">
        <f>+W35</f>
        <v>0</v>
      </c>
      <c r="X138" s="1">
        <f>+X35</f>
        <v>0</v>
      </c>
      <c r="AA138" s="5" t="s">
        <v>18</v>
      </c>
      <c r="AB138" s="33">
        <f t="shared" si="146"/>
        <v>0.82356408050362895</v>
      </c>
      <c r="AC138" s="33">
        <f t="shared" si="147"/>
        <v>0.81406716928874967</v>
      </c>
      <c r="AD138" s="5">
        <f t="shared" si="148"/>
        <v>0</v>
      </c>
      <c r="AE138" s="6">
        <f t="shared" si="149"/>
        <v>0</v>
      </c>
      <c r="AF138" s="33">
        <f t="shared" si="150"/>
        <v>0.66533637550149705</v>
      </c>
      <c r="AG138" s="33">
        <f t="shared" si="151"/>
        <v>0</v>
      </c>
      <c r="AH138" s="33">
        <f t="shared" si="152"/>
        <v>1.8050968771220765E-2</v>
      </c>
      <c r="AI138" s="33">
        <f t="shared" si="153"/>
        <v>8.511326725425844E-2</v>
      </c>
      <c r="AJ138" s="33">
        <f t="shared" si="154"/>
        <v>1.5243929808942272E-3</v>
      </c>
      <c r="AK138" s="12">
        <f t="shared" si="155"/>
        <v>0</v>
      </c>
      <c r="AL138" s="12"/>
      <c r="AM138" s="6"/>
      <c r="AN138" s="6"/>
    </row>
    <row r="139" spans="1:40" ht="15.5" x14ac:dyDescent="0.35">
      <c r="A139" s="5" t="s">
        <v>19</v>
      </c>
      <c r="E139" s="1">
        <f>+E34/E136</f>
        <v>0.95204836188310671</v>
      </c>
      <c r="F139" s="1"/>
      <c r="G139" s="1">
        <f>+G34/G136</f>
        <v>0.94339980495366826</v>
      </c>
      <c r="H139" s="1"/>
      <c r="I139" s="1"/>
      <c r="J139" s="1"/>
      <c r="K139" s="1"/>
      <c r="L139" s="1"/>
      <c r="M139" s="1">
        <f>+M34/M136</f>
        <v>0.78159232522552735</v>
      </c>
      <c r="N139" s="1"/>
      <c r="O139" s="1">
        <f>+O34/O136</f>
        <v>0</v>
      </c>
      <c r="P139" s="1"/>
      <c r="Q139" s="1">
        <f>+Q34/Q136</f>
        <v>2.1907541242172014E-2</v>
      </c>
      <c r="R139" s="1"/>
      <c r="S139" s="1">
        <f>+S34/S136</f>
        <v>0.10801464661068065</v>
      </c>
      <c r="T139" s="1"/>
      <c r="U139" s="1">
        <f>+U34/U136</f>
        <v>1.7653734652693215E-3</v>
      </c>
      <c r="V139" s="1"/>
      <c r="W139" s="1">
        <f t="shared" ref="W139:X139" si="159">+W34/W136</f>
        <v>0</v>
      </c>
      <c r="X139" s="1">
        <f t="shared" si="159"/>
        <v>0.54035918475548739</v>
      </c>
      <c r="AA139" s="5" t="s">
        <v>19</v>
      </c>
      <c r="AB139" s="33">
        <f t="shared" si="146"/>
        <v>0.95204836188310671</v>
      </c>
      <c r="AC139" s="33">
        <f t="shared" si="147"/>
        <v>0.94339980495366826</v>
      </c>
      <c r="AD139" s="5">
        <f t="shared" si="148"/>
        <v>0</v>
      </c>
      <c r="AE139" s="6">
        <f t="shared" si="149"/>
        <v>0</v>
      </c>
      <c r="AF139" s="33">
        <f t="shared" si="150"/>
        <v>0.78159232522552735</v>
      </c>
      <c r="AG139" s="33">
        <f t="shared" si="151"/>
        <v>0</v>
      </c>
      <c r="AH139" s="33">
        <f t="shared" si="152"/>
        <v>2.1907541242172014E-2</v>
      </c>
      <c r="AI139" s="33">
        <f t="shared" si="153"/>
        <v>0.10801464661068065</v>
      </c>
      <c r="AJ139" s="33">
        <f t="shared" si="154"/>
        <v>1.7653734652693215E-3</v>
      </c>
      <c r="AK139" s="12">
        <f t="shared" si="155"/>
        <v>0</v>
      </c>
      <c r="AL139" s="12"/>
      <c r="AM139" s="6"/>
      <c r="AN139" s="6"/>
    </row>
    <row r="140" spans="1:40" ht="15.5" x14ac:dyDescent="0.35">
      <c r="A140" s="5" t="s">
        <v>173</v>
      </c>
      <c r="E140" s="1">
        <f>+E139-E35</f>
        <v>0.12848428137947776</v>
      </c>
      <c r="F140" s="1"/>
      <c r="G140" s="1">
        <f>+G139-G35</f>
        <v>0.12933263566491859</v>
      </c>
      <c r="H140" s="1"/>
      <c r="I140" s="1"/>
      <c r="J140" s="1"/>
      <c r="K140" s="1"/>
      <c r="L140" s="1"/>
      <c r="M140" s="1">
        <f>+M139-M35</f>
        <v>0.11625594972403031</v>
      </c>
      <c r="N140" s="1"/>
      <c r="O140" s="1">
        <f>+O139-O35</f>
        <v>0</v>
      </c>
      <c r="P140" s="1"/>
      <c r="Q140" s="1">
        <f>+Q139-Q35</f>
        <v>3.8565724709512493E-3</v>
      </c>
      <c r="R140" s="1"/>
      <c r="S140" s="1">
        <f>+S139-S35</f>
        <v>2.2901379356422211E-2</v>
      </c>
      <c r="T140" s="1"/>
      <c r="U140" s="1">
        <f>+U139-U35</f>
        <v>2.409804843750943E-4</v>
      </c>
      <c r="V140" s="1"/>
      <c r="W140" s="1">
        <f t="shared" ref="W140:X140" si="160">+W139-W35</f>
        <v>0</v>
      </c>
      <c r="X140" s="1">
        <f t="shared" si="160"/>
        <v>0.54035918475548739</v>
      </c>
      <c r="AA140" s="5" t="s">
        <v>20</v>
      </c>
      <c r="AB140" s="33">
        <f t="shared" si="146"/>
        <v>0.12848428137947776</v>
      </c>
      <c r="AC140" s="33">
        <f t="shared" si="147"/>
        <v>0.12933263566491859</v>
      </c>
      <c r="AD140" s="5">
        <f t="shared" si="148"/>
        <v>0</v>
      </c>
      <c r="AE140" s="33">
        <f t="shared" si="149"/>
        <v>0</v>
      </c>
      <c r="AF140" s="33">
        <f t="shared" si="150"/>
        <v>0.11625594972403031</v>
      </c>
      <c r="AG140" s="33">
        <f t="shared" si="151"/>
        <v>0</v>
      </c>
      <c r="AH140" s="33">
        <f t="shared" si="152"/>
        <v>3.8565724709512493E-3</v>
      </c>
      <c r="AI140" s="33">
        <f t="shared" si="153"/>
        <v>2.2901379356422211E-2</v>
      </c>
      <c r="AJ140" s="33">
        <f t="shared" si="154"/>
        <v>2.409804843750943E-4</v>
      </c>
      <c r="AK140" s="12">
        <f t="shared" si="155"/>
        <v>0</v>
      </c>
      <c r="AL140" s="12"/>
      <c r="AM140" s="6"/>
      <c r="AN140" s="6"/>
    </row>
    <row r="141" spans="1:40" ht="15.5" x14ac:dyDescent="0.35">
      <c r="A141" s="5" t="s">
        <v>21</v>
      </c>
      <c r="E141" s="3">
        <f>+E44</f>
        <v>706.60084787268158</v>
      </c>
      <c r="F141" s="1"/>
      <c r="G141" s="3">
        <f>+G44</f>
        <v>258.83073988575097</v>
      </c>
      <c r="H141" s="1"/>
      <c r="I141" s="3"/>
      <c r="J141" s="1"/>
      <c r="K141" s="3"/>
      <c r="L141" s="1"/>
      <c r="M141" s="3">
        <f>+M44</f>
        <v>107.08483518780669</v>
      </c>
      <c r="N141" s="1"/>
      <c r="O141" s="3">
        <f>+O44</f>
        <v>11.502841005098517</v>
      </c>
      <c r="P141" s="1"/>
      <c r="Q141" s="3">
        <f>+Q44</f>
        <v>198.45292274179366</v>
      </c>
      <c r="R141" s="1"/>
      <c r="S141" s="3">
        <f>+S44</f>
        <v>4.3849497229012346</v>
      </c>
      <c r="T141" s="1"/>
      <c r="U141" s="3">
        <f>+U44</f>
        <v>0</v>
      </c>
      <c r="V141" s="1"/>
      <c r="W141" s="3">
        <f>+W44</f>
        <v>0</v>
      </c>
      <c r="X141" s="3">
        <f>+X44</f>
        <v>1294.7326169859973</v>
      </c>
      <c r="AA141" s="5" t="s">
        <v>21</v>
      </c>
      <c r="AB141" s="12">
        <f t="shared" si="146"/>
        <v>706.60084787268158</v>
      </c>
      <c r="AC141" s="12">
        <f t="shared" si="147"/>
        <v>258.83073988575097</v>
      </c>
      <c r="AD141" s="5">
        <f t="shared" si="148"/>
        <v>0</v>
      </c>
      <c r="AE141" s="12">
        <f t="shared" si="149"/>
        <v>0</v>
      </c>
      <c r="AF141" s="12">
        <f t="shared" si="150"/>
        <v>107.08483518780669</v>
      </c>
      <c r="AG141" s="12">
        <f t="shared" si="151"/>
        <v>11.502841005098517</v>
      </c>
      <c r="AH141" s="12">
        <f t="shared" si="152"/>
        <v>198.45292274179366</v>
      </c>
      <c r="AI141" s="12">
        <f t="shared" si="153"/>
        <v>4.3849497229012346</v>
      </c>
      <c r="AJ141" s="12">
        <f t="shared" si="154"/>
        <v>0</v>
      </c>
      <c r="AK141" s="12">
        <f t="shared" si="155"/>
        <v>0</v>
      </c>
      <c r="AL141" s="12">
        <f t="shared" si="155"/>
        <v>1294.7326169859973</v>
      </c>
      <c r="AM141" s="6"/>
      <c r="AN141" s="6"/>
    </row>
    <row r="142" spans="1:40" ht="15.5" x14ac:dyDescent="0.35">
      <c r="A142" s="5" t="s">
        <v>22</v>
      </c>
      <c r="E142" s="3">
        <f>+E110+E97+E84+E123</f>
        <v>581.55680959820415</v>
      </c>
      <c r="G142" s="3">
        <f>+G110+G97+G84+G123</f>
        <v>209.379426644342</v>
      </c>
      <c r="I142" s="3"/>
      <c r="K142" s="3"/>
      <c r="M142" s="3">
        <f>+M110+M97+M84+M123</f>
        <v>83.779162264223643</v>
      </c>
      <c r="O142" s="3">
        <f>+O110+O97+O84+O123</f>
        <v>12.765230847052063</v>
      </c>
      <c r="Q142" s="3">
        <f>+Q110+Q97+Q84+Q123</f>
        <v>144.6800266741522</v>
      </c>
      <c r="S142" s="3">
        <f>+S110+S97+S84+S123</f>
        <v>2.7506908195157904</v>
      </c>
      <c r="U142" s="3">
        <f>+U110+U97+U84+U123</f>
        <v>0.59446931469083131</v>
      </c>
      <c r="W142" s="3">
        <f>+W110+W97+W84+W123</f>
        <v>17.553325766862958</v>
      </c>
      <c r="X142" s="3">
        <f>+X110+X97+X84+X123</f>
        <v>1056.2610331149854</v>
      </c>
      <c r="AA142" s="5" t="s">
        <v>22</v>
      </c>
      <c r="AB142" s="12">
        <f t="shared" si="146"/>
        <v>581.55680959820415</v>
      </c>
      <c r="AC142" s="12">
        <f t="shared" si="147"/>
        <v>209.379426644342</v>
      </c>
      <c r="AD142" s="5">
        <f t="shared" si="148"/>
        <v>0</v>
      </c>
      <c r="AE142" s="12">
        <f t="shared" si="149"/>
        <v>0</v>
      </c>
      <c r="AF142" s="12">
        <f t="shared" si="150"/>
        <v>83.779162264223643</v>
      </c>
      <c r="AG142" s="12">
        <f t="shared" si="151"/>
        <v>12.765230847052063</v>
      </c>
      <c r="AH142" s="12">
        <f t="shared" si="152"/>
        <v>144.6800266741522</v>
      </c>
      <c r="AI142" s="12">
        <f t="shared" si="153"/>
        <v>2.7506908195157904</v>
      </c>
      <c r="AJ142" s="12">
        <f t="shared" si="154"/>
        <v>0.59446931469083131</v>
      </c>
      <c r="AK142" s="12">
        <f t="shared" si="155"/>
        <v>17.553325766862958</v>
      </c>
      <c r="AL142" s="12">
        <f t="shared" si="155"/>
        <v>1056.2610331149854</v>
      </c>
      <c r="AM142" s="6"/>
      <c r="AN142" s="6"/>
    </row>
    <row r="143" spans="1:40" ht="15.5" x14ac:dyDescent="0.35">
      <c r="A143" s="5" t="s">
        <v>23</v>
      </c>
      <c r="E143" s="3">
        <f>+E44-E142</f>
        <v>125.04403827447743</v>
      </c>
      <c r="G143" s="3">
        <f>+G44-G142</f>
        <v>49.451313241408968</v>
      </c>
      <c r="I143" s="3"/>
      <c r="K143" s="3"/>
      <c r="M143" s="3">
        <f>+M44-M142</f>
        <v>23.305672923583046</v>
      </c>
      <c r="O143" s="3">
        <f>+O44-O142</f>
        <v>-1.2623898419535458</v>
      </c>
      <c r="Q143" s="3">
        <f>+Q44-Q142</f>
        <v>53.772896067641454</v>
      </c>
      <c r="S143" s="3">
        <f>+S44-S142</f>
        <v>1.6342589033854442</v>
      </c>
      <c r="U143" s="3">
        <f>+U44-U142</f>
        <v>-0.59446931469083131</v>
      </c>
      <c r="W143" s="3">
        <f>+W44-W142</f>
        <v>-17.553325766862958</v>
      </c>
      <c r="X143" s="3">
        <f>+X44-X142</f>
        <v>238.47158387101194</v>
      </c>
      <c r="AA143" s="5" t="s">
        <v>23</v>
      </c>
      <c r="AB143" s="12">
        <f t="shared" si="146"/>
        <v>125.04403827447743</v>
      </c>
      <c r="AC143" s="12">
        <f t="shared" si="147"/>
        <v>49.451313241408968</v>
      </c>
      <c r="AD143" s="5">
        <f t="shared" si="148"/>
        <v>0</v>
      </c>
      <c r="AE143" s="12">
        <f t="shared" si="149"/>
        <v>0</v>
      </c>
      <c r="AF143" s="12">
        <f t="shared" si="150"/>
        <v>23.305672923583046</v>
      </c>
      <c r="AG143" s="12">
        <f t="shared" si="151"/>
        <v>-1.2623898419535458</v>
      </c>
      <c r="AH143" s="12">
        <f t="shared" si="152"/>
        <v>53.772896067641454</v>
      </c>
      <c r="AI143" s="12">
        <f t="shared" si="153"/>
        <v>1.6342589033854442</v>
      </c>
      <c r="AJ143" s="12">
        <f t="shared" si="154"/>
        <v>-0.59446931469083131</v>
      </c>
      <c r="AK143" s="12">
        <f t="shared" si="155"/>
        <v>-17.553325766862958</v>
      </c>
      <c r="AL143" s="12">
        <f t="shared" si="155"/>
        <v>238.47158387101194</v>
      </c>
      <c r="AM143" s="6">
        <f>10*AL143/1000</f>
        <v>2.3847158387101195</v>
      </c>
      <c r="AN143" s="6">
        <f>5*AL143/1000</f>
        <v>1.1923579193550597</v>
      </c>
    </row>
    <row r="144" spans="1:40" ht="15.5" x14ac:dyDescent="0.35">
      <c r="A144" s="5" t="s">
        <v>174</v>
      </c>
      <c r="E144" s="15">
        <f>-E143/E141</f>
        <v>-0.17696559330623449</v>
      </c>
      <c r="G144" s="15">
        <f>-G143/G141</f>
        <v>-0.19105656949107744</v>
      </c>
      <c r="I144" s="15"/>
      <c r="K144" s="15"/>
      <c r="M144" s="15">
        <f>-M143/M141</f>
        <v>-0.21763747296906488</v>
      </c>
      <c r="O144" s="15">
        <f>-O143/O141</f>
        <v>0.10974591767320824</v>
      </c>
      <c r="Q144" s="15">
        <f>-Q143/Q141</f>
        <v>-0.27096046419837899</v>
      </c>
      <c r="S144" s="15">
        <f>-S143/S141</f>
        <v>-0.37269729567256288</v>
      </c>
      <c r="U144" s="15" t="e">
        <f>-U143/U141</f>
        <v>#DIV/0!</v>
      </c>
      <c r="W144" s="15"/>
      <c r="X144" s="15">
        <f>-X143/X141</f>
        <v>-0.18418597071119513</v>
      </c>
      <c r="AA144" s="5" t="s">
        <v>24</v>
      </c>
      <c r="AB144" s="32">
        <f t="shared" si="146"/>
        <v>-0.17696559330623449</v>
      </c>
      <c r="AC144" s="32">
        <f t="shared" si="147"/>
        <v>-0.19105656949107744</v>
      </c>
      <c r="AD144" s="32">
        <f t="shared" si="148"/>
        <v>0</v>
      </c>
      <c r="AE144" s="32">
        <f t="shared" si="149"/>
        <v>0</v>
      </c>
      <c r="AF144" s="32">
        <f t="shared" si="150"/>
        <v>-0.21763747296906488</v>
      </c>
      <c r="AG144" s="32">
        <f t="shared" si="151"/>
        <v>0.10974591767320824</v>
      </c>
      <c r="AH144" s="32">
        <f t="shared" si="152"/>
        <v>-0.27096046419837899</v>
      </c>
      <c r="AI144" s="32">
        <f t="shared" si="153"/>
        <v>-0.37269729567256288</v>
      </c>
      <c r="AJ144" s="12">
        <f>+V144</f>
        <v>0</v>
      </c>
      <c r="AK144" s="12">
        <f t="shared" ref="AK144" si="161">+W144</f>
        <v>0</v>
      </c>
      <c r="AL144" s="32">
        <f>+X144</f>
        <v>-0.18418597071119513</v>
      </c>
      <c r="AM144" s="6"/>
      <c r="AN144" s="6"/>
    </row>
    <row r="145" spans="1:41" ht="15.5" x14ac:dyDescent="0.35">
      <c r="AB145" s="5"/>
      <c r="AM145" s="2">
        <f>+AM133+AM143</f>
        <v>26.083924003793136</v>
      </c>
      <c r="AN145" s="2">
        <f>+AN133+AN143</f>
        <v>13.041962001896568</v>
      </c>
      <c r="AO145" s="2">
        <f>+AM145-AN145</f>
        <v>13.041962001896568</v>
      </c>
    </row>
    <row r="146" spans="1:41" ht="15.5" x14ac:dyDescent="0.35">
      <c r="E146" s="4" t="s">
        <v>73</v>
      </c>
      <c r="F146" s="4"/>
      <c r="G146" s="4" t="s">
        <v>74</v>
      </c>
      <c r="H146" s="4"/>
      <c r="I146" s="4" t="s">
        <v>81</v>
      </c>
      <c r="J146" s="4"/>
      <c r="K146" s="4" t="s">
        <v>76</v>
      </c>
      <c r="L146" s="4"/>
      <c r="M146" s="4" t="s">
        <v>77</v>
      </c>
      <c r="N146" s="4"/>
      <c r="O146" s="4" t="s">
        <v>78</v>
      </c>
      <c r="P146" s="4"/>
      <c r="Q146" s="4" t="s">
        <v>79</v>
      </c>
      <c r="R146" s="4"/>
      <c r="S146" s="4" t="s">
        <v>80</v>
      </c>
      <c r="T146" s="4"/>
      <c r="U146" s="4" t="s">
        <v>82</v>
      </c>
      <c r="V146" s="4"/>
      <c r="W146" s="4" t="s">
        <v>9</v>
      </c>
      <c r="X146" s="4" t="s">
        <v>10</v>
      </c>
      <c r="AB146" s="4" t="s">
        <v>0</v>
      </c>
      <c r="AC146" s="4" t="s">
        <v>1</v>
      </c>
      <c r="AD146" s="4" t="s">
        <v>2</v>
      </c>
      <c r="AE146" s="4" t="s">
        <v>3</v>
      </c>
      <c r="AF146" s="4" t="s">
        <v>4</v>
      </c>
      <c r="AG146" s="4" t="s">
        <v>5</v>
      </c>
      <c r="AH146" s="4" t="s">
        <v>6</v>
      </c>
      <c r="AI146" s="4" t="s">
        <v>7</v>
      </c>
      <c r="AJ146" s="4" t="s">
        <v>8</v>
      </c>
      <c r="AK146" s="4" t="s">
        <v>9</v>
      </c>
      <c r="AL146" s="4" t="s">
        <v>10</v>
      </c>
      <c r="AM146" s="4" t="s">
        <v>52</v>
      </c>
      <c r="AN146" s="4" t="s">
        <v>53</v>
      </c>
    </row>
    <row r="147" spans="1:41" ht="15.5" x14ac:dyDescent="0.35">
      <c r="A147" t="s">
        <v>25</v>
      </c>
      <c r="E147" s="6">
        <f>+E55</f>
        <v>247.22915389473306</v>
      </c>
      <c r="F147" s="6"/>
      <c r="G147" s="6">
        <f>+G55</f>
        <v>110.04103317913128</v>
      </c>
      <c r="H147" s="6"/>
      <c r="I147" s="6"/>
      <c r="J147" s="6"/>
      <c r="K147" s="6"/>
      <c r="L147" s="6"/>
      <c r="M147" s="6">
        <f>+M55</f>
        <v>32.188678606167521</v>
      </c>
      <c r="N147" s="6"/>
      <c r="O147" s="6">
        <f>+O55</f>
        <v>3.4377690374212353</v>
      </c>
      <c r="P147" s="6"/>
      <c r="Q147" s="6">
        <f>+Q55</f>
        <v>205.86300720202127</v>
      </c>
      <c r="R147" s="6"/>
      <c r="S147" s="6">
        <f>+S55</f>
        <v>5.8311089072613047</v>
      </c>
      <c r="T147" s="6"/>
      <c r="U147" s="6">
        <f>+U55</f>
        <v>1.5743361088210572</v>
      </c>
      <c r="V147" s="6"/>
      <c r="W147" s="6">
        <f>+W55</f>
        <v>40.55445290506082</v>
      </c>
      <c r="X147" s="6">
        <f>+X55</f>
        <v>647.13547692717975</v>
      </c>
      <c r="AA147" t="s">
        <v>25</v>
      </c>
      <c r="AB147" s="12">
        <f>+E147</f>
        <v>247.22915389473306</v>
      </c>
      <c r="AC147" s="12">
        <f>+G147</f>
        <v>110.04103317913128</v>
      </c>
      <c r="AD147" s="12">
        <f>+I147</f>
        <v>0</v>
      </c>
      <c r="AE147" s="12">
        <f>+K147</f>
        <v>0</v>
      </c>
      <c r="AF147" s="12">
        <f>+M147</f>
        <v>32.188678606167521</v>
      </c>
      <c r="AG147" s="12">
        <f>+O147</f>
        <v>3.4377690374212353</v>
      </c>
      <c r="AH147" s="12">
        <f>+Q147</f>
        <v>205.86300720202127</v>
      </c>
      <c r="AI147" s="12">
        <f>+S147</f>
        <v>5.8311089072613047</v>
      </c>
      <c r="AJ147" s="12">
        <f>+U147</f>
        <v>1.5743361088210572</v>
      </c>
      <c r="AK147" s="12">
        <f>+W147</f>
        <v>40.55445290506082</v>
      </c>
      <c r="AL147" s="12">
        <f>+X147</f>
        <v>647.13547692717975</v>
      </c>
      <c r="AM147" s="2">
        <f>+AL147</f>
        <v>647.13547692717975</v>
      </c>
      <c r="AN147" s="3">
        <f>+AL147</f>
        <v>647.13547692717975</v>
      </c>
    </row>
    <row r="148" spans="1:41" ht="15.5" x14ac:dyDescent="0.35">
      <c r="A148" t="s">
        <v>26</v>
      </c>
      <c r="E148" s="2">
        <f>0.001*($C74*E74+$C75*E75+$C76*E76+$C77*E77+$C80*E80+$C81*E81+$C82*E82+$C83*E83+$C84*E84+$C85*E85+$C89*E89+$C90*E90+$C93*E93+$C94*E94+$C95*E95+$C96*E96+$C97*E97+$C98*E98+$C102*E102+$C103*E103+$C106*E106+$C107*E107+$C108*E108+$C109*E109+$C110*E110+$C111*E111+$N$2*($C115*E115+$C116*E116+$C119*E119+$C120*E120+$C121*E121+$C122*E122+$C123*E123+$C124*E124))</f>
        <v>200.94753812243601</v>
      </c>
      <c r="F148" s="2"/>
      <c r="G148" s="2">
        <f>0.001*($C74*G74+$C75*G75+$C76*G76+$C77*G77+$C80*G80+$C81*G81+$C82*G82+$C83*G83+$C84*G84+$C85*G85+$C89*G89+$C90*G90+$C93*G93+$C94*G94+$C95*G95+$C96*G96+$C97*G97+$C98*G98+$C102*G102+$C103*G103+$C106*G106+$C107*G107+$C108*G108+$C109*G109+$C110*G110+$C111*G111+$N$2*($C115*G115+$C116*G116+$C119*G119+$C120*G120+$C121*G121+$C122*G122+$C123*G123+$C124*G124))</f>
        <v>88.614434846049818</v>
      </c>
      <c r="H148" s="2"/>
      <c r="I148" s="2"/>
      <c r="J148" s="2"/>
      <c r="K148" s="2"/>
      <c r="L148" s="2"/>
      <c r="M148" s="2">
        <f>0.001*($C74*M74+$C75*M75+$C76*M76+$C77*M77+$C80*M80+$C81*M81+$C82*M82+$C83*M83+$C84*M84+$C85*M85+$C89*M89+$C90*M90+$C93*M93+$C94*M94+$C95*M95+$C96*M96+$C97*M97+$C98*M98+$C102*M102+$C103*M103+$C106*M106+$C107*M107+$C108*M108+$C109*M109+$C110*M110+$C111*M111+$N$2*($C115*M115+$C116*M116+$C119*M119+$C120*M120+$C121*M121+$C122*M122+$C123*M123+$C124*M124))</f>
        <v>25.785275713296983</v>
      </c>
      <c r="N148" s="2"/>
      <c r="O148" s="2">
        <f>0.001*($C74*O74+$C75*O75+$C76*O76+$C77*O77+$C80*O80+$C81*O81+$C82*O82+$C83*O83+$C84*O84+$C85*O85+$C89*O89+$C90*O90+$C93*O93+$C94*O94+$C95*O95+$C96*O96+$C97*O97+$C98*O98+$C102*O102+$C103*O103+$C106*O106+$C107*O107+$C108*O108+$C109*O109+$C110*O110+$C111*O111+$N$2*($C115*O115+$C116*O116+$C119*O119+$C120*O120+$C121*O121+$C122*O122+$C123*O123+$C124*O124))</f>
        <v>2.261643266307412</v>
      </c>
      <c r="P148" s="2"/>
      <c r="Q148" s="2">
        <f>0.001*($C74*Q74+$C75*Q75+$C76*Q76+$C77*Q77+$C80*Q80+$C81*Q81+$C82*Q82+$C83*Q83+$C84*Q84+$C85*Q85+$C89*Q89+$C90*Q90+$C93*Q93+$C94*Q94+$C95*Q95+$C96*Q96+$C97*Q97+$C98*Q98+$C102*Q102+$C103*Q103+$C106*Q106+$C107*Q107+$C108*Q108+$C109*Q109+$C110*Q110+$C111*Q111+$N$2*($C115*Q115+$C116*Q116+$C119*Q119+$C120*Q120+$C121*Q121+$C122*Q122+$C123*Q123+$C124*Q124))</f>
        <v>160.67673400233804</v>
      </c>
      <c r="R148" s="2"/>
      <c r="S148" s="2">
        <f>0.001*($C74*S74+$C75*S75+$C76*S76+$C77*S77+$C80*S80+$C81*S81+$C82*S82+$C83*S83+$C84*S84+$C85*S85+$C89*S89+$C90*S90+$C93*S93+$C94*S94+$C95*S95+$C96*S96+$C97*S97+$C98*S98+$C102*S102+$C103*S103+$C106*S106+$C107*S107+$C108*S108+$C109*S109+$C110*S110+$C111*S111+$N$2*($C115*S115+$C116*S116+$C119*S119+$C120*S120+$C121*S121+$C122*S122+$C123*S123+$C124*S124))</f>
        <v>4.0379218164904991</v>
      </c>
      <c r="T148" s="2"/>
      <c r="U148" s="2">
        <f>0.001*($C74*U74+$C75*U75+$C76*U76+$C77*U77+$C80*U80+$C81*U81+$C82*U82+$C83*U83+$C84*U84+$C85*U85+$C89*U89+$C90*U90+$C93*U93+$C94*U94+$C95*U95+$C96*U96+$C97*U97+$C98*U98+$C102*U102+$C103*U103+$C106*U106+$C107*U107+$C108*U108+$C109*U109+$C110*U110+$C111*U111+$N$2*($C115*U115+$C116*U116+$C119*U119+$C120*U120+$C121*U121+$C122*U122+$C123*U123+$C124*U124))</f>
        <v>1.5499527911676367</v>
      </c>
      <c r="V148" s="2"/>
      <c r="W148" s="2">
        <f>0.001*($C74*W74+$C75*W75+$C76*W76+$C77*W77+$C80*W80+$C81*W81+$C82*W82+$C83*W83+$C84*W84+$C85*W85+$C89*W89+$C90*W90+$C93*W93+$C94*W94+$C95*W95+$C96*W96+$C97*W97+$C98*W98+$C102*W102+$C103*W103+$C106*W106+$C107*W107+$C108*W108+$C109*W109+$C110*W110+$C111*W111+$N$2*($C115*W115+$C116*W116+$C119*W119+$C120*W120+$C121*W121+$C122*W122+$C123*W123+$C124*W124))</f>
        <v>28.426305871979135</v>
      </c>
      <c r="X148" s="2">
        <f>0.001*($C74*X74+$C75*X75+$C76*X76+$C77*X77+$C80*X80+$C81*X81+$C82*X82+$C83*X83+$C84*X84+$C85*X85+$C89*X89+$C90*X90+$C93*X93+$C94*X94+$C95*X95+$C96*X96+$C97*X97+$C98*X98+$C102*X102+$C103*X103+$C106*X106+$C107*X107+$C108*X108+$C109*X109+$C110*X110+$C111*X111+$N$2*($C115*X115+$C116*X116+$C119*X119+$C120*X120+$C121*X121+$C122*X122+$C123*X123+$C124*X124))</f>
        <v>512.70068109260501</v>
      </c>
      <c r="AA148" t="s">
        <v>26</v>
      </c>
      <c r="AB148" s="12">
        <f t="shared" ref="AB148:AB150" si="162">+E148</f>
        <v>200.94753812243601</v>
      </c>
      <c r="AC148" s="12">
        <f t="shared" ref="AC148:AC150" si="163">+G148</f>
        <v>88.614434846049818</v>
      </c>
      <c r="AD148" s="12">
        <f t="shared" ref="AD148:AD150" si="164">+I148</f>
        <v>0</v>
      </c>
      <c r="AE148" s="12">
        <f t="shared" ref="AE148:AE150" si="165">+K148</f>
        <v>0</v>
      </c>
      <c r="AF148" s="12">
        <f t="shared" ref="AF148:AF150" si="166">+M148</f>
        <v>25.785275713296983</v>
      </c>
      <c r="AG148" s="12">
        <f t="shared" ref="AG148:AG150" si="167">+O148</f>
        <v>2.261643266307412</v>
      </c>
      <c r="AH148" s="12">
        <f t="shared" ref="AH148:AH150" si="168">+Q148</f>
        <v>160.67673400233804</v>
      </c>
      <c r="AI148" s="12">
        <f t="shared" ref="AI148:AI150" si="169">+S148</f>
        <v>4.0379218164904991</v>
      </c>
      <c r="AJ148" s="12">
        <f t="shared" ref="AJ148:AJ150" si="170">+U148</f>
        <v>1.5499527911676367</v>
      </c>
      <c r="AK148" s="12">
        <f t="shared" ref="AK148:AK150" si="171">+W148</f>
        <v>28.426305871979135</v>
      </c>
      <c r="AL148" s="12">
        <f t="shared" ref="AL148:AL150" si="172">+X148</f>
        <v>512.70068109260501</v>
      </c>
      <c r="AM148" s="2">
        <f>+AL148+AO145</f>
        <v>525.74264309450155</v>
      </c>
      <c r="AN148" s="2">
        <f>+AL148+AM145</f>
        <v>538.7846050963982</v>
      </c>
    </row>
    <row r="149" spans="1:41" ht="15.5" x14ac:dyDescent="0.35">
      <c r="A149" t="s">
        <v>35</v>
      </c>
      <c r="E149" s="2">
        <f>+E148-E147</f>
        <v>-46.281615772297044</v>
      </c>
      <c r="F149" s="2"/>
      <c r="G149" s="2">
        <f t="shared" ref="G149:W149" si="173">+G148-G147</f>
        <v>-21.426598333081458</v>
      </c>
      <c r="H149" s="2"/>
      <c r="I149" s="2"/>
      <c r="J149" s="2"/>
      <c r="K149" s="2"/>
      <c r="L149" s="2"/>
      <c r="M149" s="2">
        <f t="shared" si="173"/>
        <v>-6.4034028928705382</v>
      </c>
      <c r="N149" s="2"/>
      <c r="O149" s="2">
        <f t="shared" si="173"/>
        <v>-1.1761257711138233</v>
      </c>
      <c r="P149" s="2"/>
      <c r="Q149" s="2">
        <f t="shared" si="173"/>
        <v>-45.186273199683228</v>
      </c>
      <c r="R149" s="2"/>
      <c r="S149" s="2">
        <f t="shared" si="173"/>
        <v>-1.7931870907708056</v>
      </c>
      <c r="T149" s="2"/>
      <c r="U149" s="2">
        <f t="shared" si="173"/>
        <v>-2.43833176534205E-2</v>
      </c>
      <c r="V149" s="2"/>
      <c r="W149" s="2">
        <f t="shared" si="173"/>
        <v>-12.128147033081685</v>
      </c>
      <c r="X149" s="3">
        <f>+X148-X147</f>
        <v>-134.43479583457474</v>
      </c>
      <c r="AA149" t="s">
        <v>35</v>
      </c>
      <c r="AB149" s="12">
        <f t="shared" si="162"/>
        <v>-46.281615772297044</v>
      </c>
      <c r="AC149" s="12">
        <f t="shared" si="163"/>
        <v>-21.426598333081458</v>
      </c>
      <c r="AD149" s="12">
        <f t="shared" si="164"/>
        <v>0</v>
      </c>
      <c r="AE149" s="12">
        <f t="shared" si="165"/>
        <v>0</v>
      </c>
      <c r="AF149" s="12">
        <f t="shared" si="166"/>
        <v>-6.4034028928705382</v>
      </c>
      <c r="AG149" s="12">
        <f t="shared" si="167"/>
        <v>-1.1761257711138233</v>
      </c>
      <c r="AH149" s="12">
        <f t="shared" si="168"/>
        <v>-45.186273199683228</v>
      </c>
      <c r="AI149" s="12">
        <f t="shared" si="169"/>
        <v>-1.7931870907708056</v>
      </c>
      <c r="AJ149" s="12">
        <f t="shared" si="170"/>
        <v>-2.43833176534205E-2</v>
      </c>
      <c r="AK149" s="12">
        <f t="shared" si="171"/>
        <v>-12.128147033081685</v>
      </c>
      <c r="AL149" s="12">
        <f t="shared" si="172"/>
        <v>-134.43479583457474</v>
      </c>
      <c r="AM149" s="2">
        <f>+AM148-AM147</f>
        <v>-121.39283383267821</v>
      </c>
      <c r="AN149" s="2">
        <f>+AN148-AN147</f>
        <v>-108.35087183078156</v>
      </c>
    </row>
    <row r="150" spans="1:41" ht="15.5" x14ac:dyDescent="0.35">
      <c r="A150" t="s">
        <v>28</v>
      </c>
      <c r="E150" s="2">
        <f>100*E149/E147</f>
        <v>-18.720128691619902</v>
      </c>
      <c r="F150" s="2"/>
      <c r="G150" s="2">
        <f>100*G149/G147</f>
        <v>-19.471462339145777</v>
      </c>
      <c r="H150" s="2"/>
      <c r="I150" s="2"/>
      <c r="J150" s="2"/>
      <c r="K150" s="2"/>
      <c r="L150" s="2"/>
      <c r="M150" s="2">
        <f>100*M149/M147</f>
        <v>-19.893338807774519</v>
      </c>
      <c r="N150" s="2"/>
      <c r="O150" s="2">
        <f>100*O149/O147</f>
        <v>-34.211890278587987</v>
      </c>
      <c r="P150" s="2"/>
      <c r="Q150" s="2">
        <f>100*Q149/Q147</f>
        <v>-21.949680913453385</v>
      </c>
      <c r="R150" s="2"/>
      <c r="S150" s="2">
        <f>100*S149/S147</f>
        <v>-30.752076822605794</v>
      </c>
      <c r="T150" s="2"/>
      <c r="U150" s="2">
        <f>100*U149/U147</f>
        <v>-1.5487999999999977</v>
      </c>
      <c r="V150" s="2"/>
      <c r="W150" s="2">
        <f>100*W149/W147</f>
        <v>-29.905833180573381</v>
      </c>
      <c r="X150" s="2">
        <f t="shared" ref="X150" si="174">100*X149/X147</f>
        <v>-20.773825671390643</v>
      </c>
      <c r="AA150" t="s">
        <v>28</v>
      </c>
      <c r="AB150" s="6">
        <f t="shared" si="162"/>
        <v>-18.720128691619902</v>
      </c>
      <c r="AC150" s="6">
        <f t="shared" si="163"/>
        <v>-19.471462339145777</v>
      </c>
      <c r="AD150" s="6">
        <f t="shared" si="164"/>
        <v>0</v>
      </c>
      <c r="AE150" s="6">
        <f t="shared" si="165"/>
        <v>0</v>
      </c>
      <c r="AF150" s="6">
        <f t="shared" si="166"/>
        <v>-19.893338807774519</v>
      </c>
      <c r="AG150" s="6">
        <f t="shared" si="167"/>
        <v>-34.211890278587987</v>
      </c>
      <c r="AH150" s="6">
        <f t="shared" si="168"/>
        <v>-21.949680913453385</v>
      </c>
      <c r="AI150" s="6">
        <f t="shared" si="169"/>
        <v>-30.752076822605794</v>
      </c>
      <c r="AJ150" s="6">
        <f t="shared" si="170"/>
        <v>-1.5487999999999977</v>
      </c>
      <c r="AK150" s="6">
        <f t="shared" si="171"/>
        <v>-29.905833180573381</v>
      </c>
      <c r="AL150" s="6">
        <f t="shared" si="172"/>
        <v>-20.773825671390643</v>
      </c>
      <c r="AM150" s="2">
        <f>100*AM149/AM147</f>
        <v>-18.75848847123833</v>
      </c>
      <c r="AN150" s="2">
        <f>100*AN149/AN147</f>
        <v>-16.743151271086003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23</vt:i4>
      </vt:variant>
    </vt:vector>
  </HeadingPairs>
  <TitlesOfParts>
    <vt:vector size="23" baseType="lpstr">
      <vt:lpstr>Lue minut</vt:lpstr>
      <vt:lpstr>Koko_maa</vt:lpstr>
      <vt:lpstr>khk vähennyksen arvo</vt:lpstr>
      <vt:lpstr>khk</vt:lpstr>
      <vt:lpstr>Alkutilanne_koko_maa</vt:lpstr>
      <vt:lpstr>KeskiPohjanmaa</vt:lpstr>
      <vt:lpstr>PohjoisPohjanmaa</vt:lpstr>
      <vt:lpstr>Kainuu</vt:lpstr>
      <vt:lpstr>Lappi</vt:lpstr>
      <vt:lpstr>PohjoisKarjala</vt:lpstr>
      <vt:lpstr>EtelaKarjala</vt:lpstr>
      <vt:lpstr>Kymenlaakso</vt:lpstr>
      <vt:lpstr>KantaHame</vt:lpstr>
      <vt:lpstr>PaijatHame</vt:lpstr>
      <vt:lpstr>Pirkanmaa</vt:lpstr>
      <vt:lpstr>VarsinaisSuomi</vt:lpstr>
      <vt:lpstr>Satakunta</vt:lpstr>
      <vt:lpstr>EtelaPohjanmaa</vt:lpstr>
      <vt:lpstr>KeskiSuomi</vt:lpstr>
      <vt:lpstr>EtelaSavo</vt:lpstr>
      <vt:lpstr>PohjoisSavo</vt:lpstr>
      <vt:lpstr>Pohjanmaa</vt:lpstr>
      <vt:lpstr>Uusimaa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Lehtonen Heikki (LUKE)</dc:creator>
  <cp:lastModifiedBy>Lehtonen Heikki (LUKE)</cp:lastModifiedBy>
  <dcterms:created xsi:type="dcterms:W3CDTF">2024-09-23T09:45:51Z</dcterms:created>
  <dcterms:modified xsi:type="dcterms:W3CDTF">2024-11-25T07:22:01Z</dcterms:modified>
</cp:coreProperties>
</file>